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embeddings/oleObject1.bin" ContentType="application/vnd.openxmlformats-officedocument.oleObject"/>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E:\DataJJROSMIL\Procedimiento de Trabajo\B&amp;V Proyect-Inversiones, C.A\Relaciones Labrales\"/>
    </mc:Choice>
  </mc:AlternateContent>
  <xr:revisionPtr revIDLastSave="0" documentId="13_ncr:1_{4B994BC3-280E-4C7A-AC1A-E23390E22FA0}" xr6:coauthVersionLast="47" xr6:coauthVersionMax="47" xr10:uidLastSave="{00000000-0000-0000-0000-000000000000}"/>
  <bookViews>
    <workbookView xWindow="-108" yWindow="-108" windowWidth="16608" windowHeight="8712" tabRatio="801" activeTab="4" xr2:uid="{00000000-000D-0000-FFFF-FFFF00000000}"/>
  </bookViews>
  <sheets>
    <sheet name="Personal" sheetId="4" r:id="rId1"/>
    <sheet name="OMedica" sheetId="10" r:id="rId2"/>
    <sheet name="FormIII" sheetId="24" r:id="rId3"/>
    <sheet name="E.Labor" sheetId="23" r:id="rId4"/>
    <sheet name="RE-M" sheetId="5" r:id="rId5"/>
    <sheet name="ContratoT-M" sheetId="2" r:id="rId6"/>
    <sheet name="C. PDVSA" sheetId="3" r:id="rId7"/>
    <sheet name="Postulación" sheetId="17" r:id="rId8"/>
    <sheet name="C-S-Carnet" sheetId="20" r:id="rId9"/>
    <sheet name="OFarmacia" sheetId="16" r:id="rId10"/>
    <sheet name="Carnet Empresa" sheetId="15" r:id="rId11"/>
    <sheet name="S.S.O" sheetId="9" r:id="rId12"/>
    <sheet name="C-Trab" sheetId="6" r:id="rId13"/>
    <sheet name="Carta Solicitud de Carnet" sheetId="42" r:id="rId14"/>
    <sheet name="S.V.PCP" sheetId="11" r:id="rId15"/>
    <sheet name="Permiso de Trabajo" sheetId="12" r:id="rId16"/>
    <sheet name="L-Pers." sheetId="13" r:id="rId17"/>
    <sheet name="TCarnet" sheetId="14" r:id="rId18"/>
    <sheet name="C.Familiar" sheetId="26" r:id="rId19"/>
    <sheet name="DEmpresas" sheetId="27" r:id="rId20"/>
    <sheet name="ContratoT-Diaria" sheetId="29" r:id="rId21"/>
    <sheet name="C.I." sheetId="18" r:id="rId22"/>
    <sheet name="Cuenta Venezuela" sheetId="32" r:id="rId23"/>
    <sheet name="L-Pers. No Tiene Cuenta " sheetId="33" r:id="rId24"/>
    <sheet name="S.Personal" sheetId="28" r:id="rId25"/>
    <sheet name="Reemplazo" sheetId="30" r:id="rId26"/>
    <sheet name="Constancia de SSO" sheetId="31" r:id="rId27"/>
    <sheet name="Hoja3" sheetId="34" r:id="rId28"/>
    <sheet name="Referencia Comercial" sheetId="35" r:id="rId29"/>
    <sheet name="Postulación Cooperativa" sheetId="37" r:id="rId30"/>
    <sheet name="Postulación Cooperativa (2)" sheetId="39" r:id="rId31"/>
    <sheet name="Constancia de Trabajo Mensual" sheetId="41" r:id="rId32"/>
    <sheet name="Hoja4" sheetId="38" r:id="rId33"/>
  </sheets>
  <externalReferences>
    <externalReference r:id="rId34"/>
    <externalReference r:id="rId35"/>
  </externalReferences>
  <definedNames>
    <definedName name="A_impresión_IM" localSheetId="18">#REF!</definedName>
    <definedName name="A_impresión_IM" localSheetId="13">#REF!</definedName>
    <definedName name="A_impresión_IM" localSheetId="31">#REF!</definedName>
    <definedName name="A_impresión_IM" localSheetId="20">#REF!</definedName>
    <definedName name="A_impresión_IM" localSheetId="8">#REF!</definedName>
    <definedName name="A_impresión_IM" localSheetId="12">#REF!</definedName>
    <definedName name="A_impresión_IM" localSheetId="22">#REF!</definedName>
    <definedName name="A_impresión_IM" localSheetId="19">#REF!</definedName>
    <definedName name="A_impresión_IM" localSheetId="2">#REF!</definedName>
    <definedName name="A_impresión_IM" localSheetId="16">#REF!</definedName>
    <definedName name="A_impresión_IM" localSheetId="23">#REF!</definedName>
    <definedName name="A_impresión_IM" localSheetId="9">#REF!</definedName>
    <definedName name="A_impresión_IM" localSheetId="7">#REF!</definedName>
    <definedName name="A_impresión_IM" localSheetId="29">#REF!</definedName>
    <definedName name="A_impresión_IM" localSheetId="30">#REF!</definedName>
    <definedName name="A_impresión_IM" localSheetId="25">#REF!</definedName>
    <definedName name="A_impresión_IM" localSheetId="28">#REF!</definedName>
    <definedName name="A_impresión_IM" localSheetId="24">#REF!</definedName>
    <definedName name="A_impresión_IM" localSheetId="11">#REF!</definedName>
    <definedName name="A_impresión_IM" localSheetId="17">#REF!</definedName>
    <definedName name="A_impresión_IM">#REF!</definedName>
    <definedName name="_xlnm.Print_Area" localSheetId="13">'Carta Solicitud de Carnet'!$A$1:$F$49</definedName>
    <definedName name="_xlnm.Print_Area" localSheetId="8">'C-S-Carnet'!$A$1:$F$49</definedName>
    <definedName name="_xlnm.Print_Area" localSheetId="7">Postulación!$A$1:$J$62</definedName>
    <definedName name="_xlnm.Print_Area" localSheetId="29">'Postulación Cooperativa'!$A$1:$J$51</definedName>
    <definedName name="_xlnm.Print_Area" localSheetId="30">'Postulación Cooperativa (2)'!$A$1:$J$51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1" i="10" l="1"/>
  <c r="B2" i="10"/>
  <c r="D28" i="42" l="1"/>
  <c r="E28" i="42"/>
  <c r="D29" i="42"/>
  <c r="E29" i="42"/>
  <c r="D30" i="42"/>
  <c r="E30" i="42"/>
  <c r="D31" i="42"/>
  <c r="E31" i="42"/>
  <c r="D32" i="42"/>
  <c r="E32" i="42"/>
  <c r="D33" i="42"/>
  <c r="E33" i="42"/>
  <c r="D34" i="42"/>
  <c r="E34" i="42"/>
  <c r="D35" i="42"/>
  <c r="E35" i="42"/>
  <c r="D36" i="42"/>
  <c r="E36" i="42"/>
  <c r="D37" i="42"/>
  <c r="E37" i="42"/>
  <c r="E27" i="42"/>
  <c r="D27" i="42"/>
  <c r="B49" i="42"/>
  <c r="C18" i="42"/>
  <c r="B28" i="42"/>
  <c r="B29" i="42" s="1"/>
  <c r="B30" i="42" s="1"/>
  <c r="B31" i="42" s="1"/>
  <c r="B32" i="42" s="1"/>
  <c r="B33" i="42" s="1"/>
  <c r="B34" i="42" s="1"/>
  <c r="B35" i="42" s="1"/>
  <c r="B36" i="42" s="1"/>
  <c r="B37" i="42" s="1"/>
  <c r="K9" i="42"/>
  <c r="H7" i="42"/>
  <c r="H8" i="42" s="1"/>
  <c r="K10" i="42" l="1"/>
  <c r="K11" i="42" s="1"/>
  <c r="K12" i="42" l="1"/>
  <c r="K13" i="42" s="1"/>
  <c r="K14" i="42" s="1"/>
  <c r="K15" i="42" s="1"/>
  <c r="K16" i="42" s="1"/>
  <c r="K17" i="42" s="1"/>
  <c r="K18" i="42" s="1"/>
  <c r="K19" i="42" s="1"/>
  <c r="E8" i="42" l="1"/>
  <c r="B102" i="41" l="1"/>
  <c r="B155" i="41" s="1"/>
  <c r="Q7" i="41"/>
  <c r="Q6" i="41"/>
  <c r="Q5" i="41"/>
  <c r="AR4" i="41" s="1"/>
  <c r="Q4" i="41"/>
  <c r="B123" i="41" s="1"/>
  <c r="B147" i="41"/>
  <c r="B146" i="41"/>
  <c r="B92" i="41"/>
  <c r="B91" i="41"/>
  <c r="AR12" i="41"/>
  <c r="AR11" i="41"/>
  <c r="AR10" i="41"/>
  <c r="AR9" i="41"/>
  <c r="AR8" i="41"/>
  <c r="AO4" i="41"/>
  <c r="AO5" i="41" s="1"/>
  <c r="AO6" i="41" s="1"/>
  <c r="AO7" i="41" s="1"/>
  <c r="AO8" i="41" s="1"/>
  <c r="AO9" i="41" s="1"/>
  <c r="AO10" i="41" s="1"/>
  <c r="AO11" i="41" s="1"/>
  <c r="AO12" i="41" s="1"/>
  <c r="AO13" i="41" s="1"/>
  <c r="AO14" i="41" s="1"/>
  <c r="Q2" i="41"/>
  <c r="AR3" i="41" l="1"/>
  <c r="AT4" i="41"/>
  <c r="AS4" i="41"/>
  <c r="AR6" i="41"/>
  <c r="AT8" i="41"/>
  <c r="AS8" i="41" s="1"/>
  <c r="AT12" i="41"/>
  <c r="AS12" i="41" s="1"/>
  <c r="B70" i="41" l="1"/>
  <c r="R29" i="12"/>
  <c r="E25" i="4" l="1"/>
  <c r="D25" i="4"/>
  <c r="C29" i="20" l="1"/>
  <c r="C28" i="20"/>
  <c r="C27" i="20"/>
  <c r="C26" i="20"/>
  <c r="C25" i="20"/>
  <c r="C24" i="20"/>
  <c r="X54" i="3"/>
  <c r="Q73" i="3" s="1"/>
  <c r="F6" i="4" l="1"/>
  <c r="P75" i="12" l="1"/>
  <c r="M75" i="12"/>
  <c r="I20" i="12" l="1"/>
  <c r="P148" i="12" l="1"/>
  <c r="M148" i="12"/>
  <c r="P149" i="12"/>
  <c r="M149" i="12"/>
  <c r="P147" i="12"/>
  <c r="M147" i="12"/>
  <c r="P74" i="12"/>
  <c r="M74" i="12"/>
  <c r="O45" i="15" l="1"/>
  <c r="O44" i="15"/>
  <c r="C4" i="26" l="1"/>
  <c r="B1" i="26"/>
  <c r="P289" i="12" l="1"/>
  <c r="M289" i="12"/>
  <c r="P288" i="12"/>
  <c r="M288" i="12"/>
  <c r="P287" i="12"/>
  <c r="M287" i="12"/>
  <c r="P286" i="12"/>
  <c r="M286" i="12"/>
  <c r="E48" i="5" l="1"/>
  <c r="B46" i="5"/>
  <c r="C7" i="9" l="1"/>
  <c r="B1" i="9"/>
  <c r="C1" i="13"/>
  <c r="C18" i="39" l="1"/>
  <c r="C13" i="39"/>
  <c r="N4" i="39"/>
  <c r="N5" i="39" s="1"/>
  <c r="N6" i="39" s="1"/>
  <c r="N7" i="39" s="1"/>
  <c r="N8" i="39" s="1"/>
  <c r="N9" i="39" s="1"/>
  <c r="N10" i="39" s="1"/>
  <c r="N11" i="39" s="1"/>
  <c r="N12" i="39" s="1"/>
  <c r="N13" i="39" s="1"/>
  <c r="N3" i="39"/>
  <c r="K2" i="39"/>
  <c r="C18" i="37"/>
  <c r="F5" i="39" l="1"/>
  <c r="P3" i="15"/>
  <c r="Q3" i="15"/>
  <c r="P4" i="15"/>
  <c r="Q4" i="15"/>
  <c r="P5" i="15"/>
  <c r="Q5" i="15"/>
  <c r="P6" i="15"/>
  <c r="Q6" i="15"/>
  <c r="P7" i="15"/>
  <c r="Q7" i="15"/>
  <c r="P8" i="15"/>
  <c r="Q8" i="15"/>
  <c r="P9" i="15"/>
  <c r="Q9" i="15"/>
  <c r="P10" i="15"/>
  <c r="Q10" i="15"/>
  <c r="P11" i="15"/>
  <c r="Q11" i="15"/>
  <c r="P12" i="15"/>
  <c r="Q12" i="15"/>
  <c r="P13" i="15"/>
  <c r="Q13" i="15"/>
  <c r="P14" i="15"/>
  <c r="Q14" i="15"/>
  <c r="P15" i="15"/>
  <c r="Q15" i="15"/>
  <c r="P16" i="15"/>
  <c r="Q16" i="15"/>
  <c r="P17" i="15"/>
  <c r="Q17" i="15"/>
  <c r="P18" i="15"/>
  <c r="Q18" i="15"/>
  <c r="P19" i="15"/>
  <c r="Q19" i="15"/>
  <c r="P20" i="15"/>
  <c r="Q20" i="15"/>
  <c r="P21" i="15"/>
  <c r="Q21" i="15"/>
  <c r="P22" i="15"/>
  <c r="Q22" i="15"/>
  <c r="P23" i="15"/>
  <c r="Q23" i="15"/>
  <c r="P24" i="15"/>
  <c r="Q24" i="15"/>
  <c r="P25" i="15"/>
  <c r="Q25" i="15"/>
  <c r="P26" i="15"/>
  <c r="Q26" i="15"/>
  <c r="P27" i="15"/>
  <c r="Q27" i="15"/>
  <c r="P28" i="15"/>
  <c r="Q28" i="15"/>
  <c r="P29" i="15"/>
  <c r="Q29" i="15"/>
  <c r="P30" i="15"/>
  <c r="Q30" i="15"/>
  <c r="P31" i="15"/>
  <c r="Q31" i="15"/>
  <c r="P32" i="15"/>
  <c r="Q32" i="15"/>
  <c r="P33" i="15"/>
  <c r="Q33" i="15"/>
  <c r="P34" i="15"/>
  <c r="Q34" i="15"/>
  <c r="P35" i="15"/>
  <c r="Q35" i="15"/>
  <c r="P36" i="15"/>
  <c r="Q36" i="15"/>
  <c r="P37" i="15"/>
  <c r="Q37" i="15"/>
  <c r="P38" i="15"/>
  <c r="Q38" i="15"/>
  <c r="P39" i="15"/>
  <c r="Q39" i="15"/>
  <c r="P40" i="15"/>
  <c r="Q40" i="15"/>
  <c r="P41" i="15"/>
  <c r="Q41" i="15"/>
  <c r="P42" i="15"/>
  <c r="Q42" i="15"/>
  <c r="P43" i="15"/>
  <c r="Q43" i="15"/>
  <c r="P44" i="15"/>
  <c r="Q44" i="15"/>
  <c r="P45" i="15"/>
  <c r="Q45" i="15"/>
  <c r="O46" i="15"/>
  <c r="P46" i="15"/>
  <c r="Q46" i="15"/>
  <c r="O47" i="15"/>
  <c r="P47" i="15"/>
  <c r="Q47" i="15"/>
  <c r="O48" i="15"/>
  <c r="P48" i="15"/>
  <c r="Q48" i="15"/>
  <c r="O49" i="15"/>
  <c r="P49" i="15"/>
  <c r="Q49" i="15"/>
  <c r="O50" i="15"/>
  <c r="P50" i="15"/>
  <c r="Q50" i="15"/>
  <c r="O51" i="15"/>
  <c r="P51" i="15"/>
  <c r="Q51" i="15"/>
  <c r="O52" i="15"/>
  <c r="P52" i="15"/>
  <c r="Q52" i="15"/>
  <c r="O53" i="15"/>
  <c r="P53" i="15"/>
  <c r="Q53" i="15"/>
  <c r="O54" i="15"/>
  <c r="P54" i="15"/>
  <c r="Q54" i="15"/>
  <c r="O55" i="15"/>
  <c r="P55" i="15"/>
  <c r="Q55" i="15"/>
  <c r="O56" i="15"/>
  <c r="P56" i="15"/>
  <c r="Q56" i="15"/>
  <c r="O57" i="15"/>
  <c r="P57" i="15"/>
  <c r="Q57" i="15"/>
  <c r="O58" i="15"/>
  <c r="P58" i="15"/>
  <c r="Q58" i="15"/>
  <c r="O59" i="15"/>
  <c r="P59" i="15"/>
  <c r="Q59" i="15"/>
  <c r="D39" i="13" l="1"/>
  <c r="E39" i="13"/>
  <c r="G39" i="13"/>
  <c r="I39" i="13"/>
  <c r="J39" i="13"/>
  <c r="K39" i="13"/>
  <c r="D40" i="13"/>
  <c r="E40" i="13"/>
  <c r="G40" i="13"/>
  <c r="I40" i="13"/>
  <c r="J40" i="13"/>
  <c r="K40" i="13"/>
  <c r="D41" i="13"/>
  <c r="E41" i="13"/>
  <c r="G41" i="13"/>
  <c r="I41" i="13"/>
  <c r="J41" i="13"/>
  <c r="K41" i="13"/>
  <c r="D42" i="13"/>
  <c r="E42" i="13"/>
  <c r="G42" i="13"/>
  <c r="I42" i="13"/>
  <c r="J42" i="13"/>
  <c r="K42" i="13"/>
  <c r="D43" i="13"/>
  <c r="E43" i="13"/>
  <c r="G43" i="13"/>
  <c r="I43" i="13"/>
  <c r="J43" i="13"/>
  <c r="K43" i="13"/>
  <c r="D44" i="13"/>
  <c r="E44" i="13"/>
  <c r="G44" i="13"/>
  <c r="I44" i="13"/>
  <c r="J44" i="13"/>
  <c r="K44" i="13"/>
  <c r="D45" i="13"/>
  <c r="E45" i="13"/>
  <c r="G45" i="13"/>
  <c r="I45" i="13"/>
  <c r="J45" i="13"/>
  <c r="K45" i="13"/>
  <c r="D46" i="13"/>
  <c r="E46" i="13"/>
  <c r="G46" i="13"/>
  <c r="I46" i="13"/>
  <c r="J46" i="13"/>
  <c r="K46" i="13"/>
  <c r="D47" i="13"/>
  <c r="E47" i="13"/>
  <c r="G47" i="13"/>
  <c r="I47" i="13"/>
  <c r="J47" i="13"/>
  <c r="K47" i="13"/>
  <c r="D48" i="13"/>
  <c r="E48" i="13"/>
  <c r="G48" i="13"/>
  <c r="I48" i="13"/>
  <c r="J48" i="13"/>
  <c r="K48" i="13"/>
  <c r="D49" i="13"/>
  <c r="E49" i="13"/>
  <c r="G49" i="13"/>
  <c r="I49" i="13"/>
  <c r="J49" i="13"/>
  <c r="K49" i="13"/>
  <c r="D50" i="13"/>
  <c r="E50" i="13"/>
  <c r="G50" i="13"/>
  <c r="I50" i="13"/>
  <c r="J50" i="13"/>
  <c r="K50" i="13"/>
  <c r="D51" i="13"/>
  <c r="E51" i="13"/>
  <c r="G51" i="13"/>
  <c r="I51" i="13"/>
  <c r="J51" i="13"/>
  <c r="K51" i="13"/>
  <c r="D52" i="13"/>
  <c r="E52" i="13"/>
  <c r="G52" i="13"/>
  <c r="I52" i="13"/>
  <c r="J52" i="13"/>
  <c r="K52" i="13"/>
  <c r="D53" i="13"/>
  <c r="E53" i="13"/>
  <c r="G53" i="13"/>
  <c r="I53" i="13"/>
  <c r="J53" i="13"/>
  <c r="K53" i="13"/>
  <c r="D54" i="13"/>
  <c r="E54" i="13"/>
  <c r="G54" i="13"/>
  <c r="I54" i="13"/>
  <c r="J54" i="13"/>
  <c r="K54" i="13"/>
  <c r="D55" i="13"/>
  <c r="E55" i="13"/>
  <c r="G55" i="13"/>
  <c r="I55" i="13"/>
  <c r="J55" i="13"/>
  <c r="K55" i="13"/>
  <c r="D56" i="13"/>
  <c r="E56" i="13"/>
  <c r="G56" i="13"/>
  <c r="H56" i="13"/>
  <c r="I56" i="13"/>
  <c r="J56" i="13"/>
  <c r="K56" i="13"/>
  <c r="C13" i="37" l="1"/>
  <c r="N3" i="37"/>
  <c r="N4" i="37" s="1"/>
  <c r="N5" i="37" s="1"/>
  <c r="N6" i="37" s="1"/>
  <c r="N7" i="37" s="1"/>
  <c r="N8" i="37" s="1"/>
  <c r="N9" i="37" s="1"/>
  <c r="N10" i="37" s="1"/>
  <c r="N11" i="37" s="1"/>
  <c r="N12" i="37" s="1"/>
  <c r="N13" i="37" s="1"/>
  <c r="K2" i="37"/>
  <c r="F5" i="37" l="1"/>
  <c r="J24" i="12"/>
  <c r="B3" i="2" l="1"/>
  <c r="C8" i="11" l="1"/>
  <c r="C13" i="17"/>
  <c r="P70" i="12" l="1"/>
  <c r="M70" i="12"/>
  <c r="P83" i="12" l="1"/>
  <c r="P93" i="12"/>
  <c r="M93" i="12"/>
  <c r="P92" i="12"/>
  <c r="M92" i="12"/>
  <c r="P91" i="12"/>
  <c r="M91" i="12"/>
  <c r="P88" i="12"/>
  <c r="M88" i="12"/>
  <c r="P69" i="12" l="1"/>
  <c r="M69" i="12"/>
  <c r="M63" i="12"/>
  <c r="P67" i="12" l="1"/>
  <c r="M67" i="12"/>
  <c r="G21" i="11" l="1"/>
  <c r="G22" i="11"/>
  <c r="E21" i="11"/>
  <c r="E22" i="11"/>
  <c r="F26" i="17"/>
  <c r="F27" i="17"/>
  <c r="P90" i="12" l="1"/>
  <c r="M90" i="12"/>
  <c r="P89" i="12"/>
  <c r="M89" i="12"/>
  <c r="P87" i="12"/>
  <c r="M87" i="12"/>
  <c r="P82" i="12"/>
  <c r="M83" i="12"/>
  <c r="M84" i="12"/>
  <c r="M85" i="12"/>
  <c r="M86" i="12"/>
  <c r="M82" i="12"/>
  <c r="P81" i="12"/>
  <c r="P84" i="12"/>
  <c r="P85" i="12"/>
  <c r="P86" i="12"/>
  <c r="M81" i="12"/>
  <c r="B144" i="35" l="1"/>
  <c r="B143" i="35"/>
  <c r="B99" i="35"/>
  <c r="AR12" i="35"/>
  <c r="AR11" i="35"/>
  <c r="AR10" i="35"/>
  <c r="AR9" i="35"/>
  <c r="Q9" i="35"/>
  <c r="AR8" i="35"/>
  <c r="AT8" i="35" s="1"/>
  <c r="AS8" i="35" s="1"/>
  <c r="Q8" i="35"/>
  <c r="Q7" i="35"/>
  <c r="Q6" i="35"/>
  <c r="Q5" i="35"/>
  <c r="AR6" i="35" s="1"/>
  <c r="AO4" i="35"/>
  <c r="AO5" i="35" s="1"/>
  <c r="AO6" i="35" s="1"/>
  <c r="AO7" i="35" s="1"/>
  <c r="AO8" i="35" s="1"/>
  <c r="AO9" i="35" s="1"/>
  <c r="AO10" i="35" s="1"/>
  <c r="AO11" i="35" s="1"/>
  <c r="AO12" i="35" s="1"/>
  <c r="AO13" i="35" s="1"/>
  <c r="AO14" i="35" s="1"/>
  <c r="Q4" i="35"/>
  <c r="B70" i="35" s="1"/>
  <c r="Q2" i="35"/>
  <c r="AR3" i="35" l="1"/>
  <c r="AR4" i="35"/>
  <c r="AS4" i="35" s="1"/>
  <c r="AT12" i="35"/>
  <c r="AS12" i="35" s="1"/>
  <c r="B120" i="35"/>
  <c r="AT4" i="35" l="1"/>
  <c r="L10" i="33"/>
  <c r="N42" i="33"/>
  <c r="M42" i="33"/>
  <c r="L42" i="33"/>
  <c r="N41" i="33"/>
  <c r="M41" i="33"/>
  <c r="L41" i="33"/>
  <c r="N40" i="33"/>
  <c r="M40" i="33"/>
  <c r="L40" i="33"/>
  <c r="N39" i="33"/>
  <c r="M39" i="33"/>
  <c r="L39" i="33"/>
  <c r="N38" i="33"/>
  <c r="M38" i="33"/>
  <c r="L38" i="33"/>
  <c r="K38" i="33"/>
  <c r="J38" i="33"/>
  <c r="I38" i="33"/>
  <c r="H38" i="33"/>
  <c r="G38" i="33"/>
  <c r="E38" i="33"/>
  <c r="D38" i="33"/>
  <c r="N37" i="33"/>
  <c r="M37" i="33"/>
  <c r="L37" i="33"/>
  <c r="K37" i="33"/>
  <c r="J37" i="33"/>
  <c r="I37" i="33"/>
  <c r="H37" i="33"/>
  <c r="G37" i="33"/>
  <c r="E37" i="33"/>
  <c r="D37" i="33"/>
  <c r="N36" i="33"/>
  <c r="M36" i="33"/>
  <c r="L36" i="33"/>
  <c r="K36" i="33"/>
  <c r="J36" i="33"/>
  <c r="I36" i="33"/>
  <c r="H36" i="33"/>
  <c r="G36" i="33"/>
  <c r="E36" i="33"/>
  <c r="D36" i="33"/>
  <c r="B36" i="33"/>
  <c r="N35" i="33"/>
  <c r="M35" i="33"/>
  <c r="L35" i="33"/>
  <c r="K35" i="33"/>
  <c r="J35" i="33"/>
  <c r="I35" i="33"/>
  <c r="H35" i="33"/>
  <c r="G35" i="33"/>
  <c r="E35" i="33"/>
  <c r="D35" i="33"/>
  <c r="N34" i="33"/>
  <c r="M34" i="33"/>
  <c r="L34" i="33"/>
  <c r="K34" i="33"/>
  <c r="J34" i="33"/>
  <c r="I34" i="33"/>
  <c r="H34" i="33"/>
  <c r="G34" i="33"/>
  <c r="E34" i="33"/>
  <c r="D34" i="33"/>
  <c r="B34" i="33"/>
  <c r="N33" i="33"/>
  <c r="M33" i="33"/>
  <c r="L33" i="33"/>
  <c r="K33" i="33"/>
  <c r="J33" i="33"/>
  <c r="I33" i="33"/>
  <c r="H33" i="33"/>
  <c r="G33" i="33"/>
  <c r="E33" i="33"/>
  <c r="D33" i="33"/>
  <c r="D30" i="33"/>
  <c r="N29" i="33"/>
  <c r="M29" i="33"/>
  <c r="L29" i="33"/>
  <c r="K29" i="33"/>
  <c r="J29" i="33"/>
  <c r="I29" i="33"/>
  <c r="H29" i="33"/>
  <c r="G29" i="33"/>
  <c r="E29" i="33"/>
  <c r="D29" i="33"/>
  <c r="N28" i="33"/>
  <c r="M28" i="33"/>
  <c r="L28" i="33"/>
  <c r="K28" i="33"/>
  <c r="J28" i="33"/>
  <c r="I28" i="33"/>
  <c r="H28" i="33"/>
  <c r="G28" i="33"/>
  <c r="E28" i="33"/>
  <c r="D28" i="33"/>
  <c r="N27" i="33"/>
  <c r="M27" i="33"/>
  <c r="L27" i="33"/>
  <c r="K27" i="33"/>
  <c r="J27" i="33"/>
  <c r="I27" i="33"/>
  <c r="H27" i="33"/>
  <c r="G27" i="33"/>
  <c r="F27" i="33"/>
  <c r="E27" i="33"/>
  <c r="D27" i="33"/>
  <c r="N26" i="33"/>
  <c r="M26" i="33"/>
  <c r="L26" i="33"/>
  <c r="K26" i="33"/>
  <c r="J26" i="33"/>
  <c r="I26" i="33"/>
  <c r="H26" i="33"/>
  <c r="G26" i="33"/>
  <c r="F26" i="33"/>
  <c r="E26" i="33"/>
  <c r="D26" i="33"/>
  <c r="N25" i="33"/>
  <c r="M25" i="33"/>
  <c r="L25" i="33"/>
  <c r="K25" i="33"/>
  <c r="J25" i="33"/>
  <c r="I25" i="33"/>
  <c r="H25" i="33"/>
  <c r="G25" i="33"/>
  <c r="F25" i="33"/>
  <c r="E25" i="33"/>
  <c r="D25" i="33"/>
  <c r="N24" i="33"/>
  <c r="M24" i="33"/>
  <c r="L24" i="33"/>
  <c r="K24" i="33"/>
  <c r="J24" i="33"/>
  <c r="I24" i="33"/>
  <c r="H24" i="33"/>
  <c r="G24" i="33"/>
  <c r="F24" i="33"/>
  <c r="E24" i="33"/>
  <c r="D24" i="33"/>
  <c r="N23" i="33"/>
  <c r="M23" i="33"/>
  <c r="L23" i="33"/>
  <c r="K23" i="33"/>
  <c r="J23" i="33"/>
  <c r="I23" i="33"/>
  <c r="H23" i="33"/>
  <c r="G23" i="33"/>
  <c r="F23" i="33"/>
  <c r="E23" i="33"/>
  <c r="D23" i="33"/>
  <c r="N22" i="33"/>
  <c r="M22" i="33"/>
  <c r="L22" i="33"/>
  <c r="K22" i="33"/>
  <c r="J22" i="33"/>
  <c r="I22" i="33"/>
  <c r="H22" i="33"/>
  <c r="G22" i="33"/>
  <c r="F22" i="33"/>
  <c r="E22" i="33"/>
  <c r="D22" i="33"/>
  <c r="N21" i="33"/>
  <c r="M21" i="33"/>
  <c r="L21" i="33"/>
  <c r="K21" i="33"/>
  <c r="J21" i="33"/>
  <c r="I21" i="33"/>
  <c r="H21" i="33"/>
  <c r="G21" i="33"/>
  <c r="F21" i="33"/>
  <c r="E21" i="33"/>
  <c r="D21" i="33"/>
  <c r="N20" i="33"/>
  <c r="M20" i="33"/>
  <c r="L20" i="33"/>
  <c r="K20" i="33"/>
  <c r="J20" i="33"/>
  <c r="I20" i="33"/>
  <c r="H20" i="33"/>
  <c r="G20" i="33"/>
  <c r="F20" i="33"/>
  <c r="E20" i="33"/>
  <c r="D20" i="33"/>
  <c r="N19" i="33"/>
  <c r="M19" i="33"/>
  <c r="L19" i="33"/>
  <c r="K19" i="33"/>
  <c r="J19" i="33"/>
  <c r="I19" i="33"/>
  <c r="H19" i="33"/>
  <c r="G19" i="33"/>
  <c r="F19" i="33"/>
  <c r="E19" i="33"/>
  <c r="D19" i="33"/>
  <c r="N18" i="33"/>
  <c r="M18" i="33"/>
  <c r="L18" i="33"/>
  <c r="K18" i="33"/>
  <c r="J18" i="33"/>
  <c r="I18" i="33"/>
  <c r="H18" i="33"/>
  <c r="G18" i="33"/>
  <c r="F18" i="33"/>
  <c r="E18" i="33"/>
  <c r="D18" i="33"/>
  <c r="N17" i="33"/>
  <c r="M17" i="33"/>
  <c r="L17" i="33"/>
  <c r="K17" i="33"/>
  <c r="J17" i="33"/>
  <c r="I17" i="33"/>
  <c r="H17" i="33"/>
  <c r="G17" i="33"/>
  <c r="F17" i="33"/>
  <c r="E17" i="33"/>
  <c r="D17" i="33"/>
  <c r="N16" i="33"/>
  <c r="M16" i="33"/>
  <c r="L16" i="33"/>
  <c r="K16" i="33"/>
  <c r="J16" i="33"/>
  <c r="I16" i="33"/>
  <c r="H16" i="33"/>
  <c r="G16" i="33"/>
  <c r="F16" i="33"/>
  <c r="E16" i="33"/>
  <c r="D16" i="33"/>
  <c r="N15" i="33"/>
  <c r="M15" i="33"/>
  <c r="L15" i="33"/>
  <c r="K15" i="33"/>
  <c r="J15" i="33"/>
  <c r="I15" i="33"/>
  <c r="H15" i="33"/>
  <c r="G15" i="33"/>
  <c r="F15" i="33"/>
  <c r="E15" i="33"/>
  <c r="D15" i="33"/>
  <c r="N14" i="33"/>
  <c r="M14" i="33"/>
  <c r="L14" i="33"/>
  <c r="K14" i="33"/>
  <c r="J14" i="33"/>
  <c r="I14" i="33"/>
  <c r="H14" i="33"/>
  <c r="G14" i="33"/>
  <c r="F14" i="33"/>
  <c r="E14" i="33"/>
  <c r="D14" i="33"/>
  <c r="N13" i="33"/>
  <c r="M13" i="33"/>
  <c r="L13" i="33"/>
  <c r="K13" i="33"/>
  <c r="J13" i="33"/>
  <c r="I13" i="33"/>
  <c r="H13" i="33"/>
  <c r="G13" i="33"/>
  <c r="F13" i="33"/>
  <c r="E13" i="33"/>
  <c r="D13" i="33"/>
  <c r="N12" i="33"/>
  <c r="M12" i="33"/>
  <c r="L12" i="33"/>
  <c r="K12" i="33"/>
  <c r="J12" i="33"/>
  <c r="I12" i="33"/>
  <c r="H12" i="33"/>
  <c r="G12" i="33"/>
  <c r="F12" i="33"/>
  <c r="E12" i="33"/>
  <c r="D12" i="33"/>
  <c r="N11" i="33"/>
  <c r="M11" i="33"/>
  <c r="L11" i="33"/>
  <c r="K11" i="33"/>
  <c r="J11" i="33"/>
  <c r="I11" i="33"/>
  <c r="H11" i="33"/>
  <c r="G11" i="33"/>
  <c r="F11" i="33"/>
  <c r="E11" i="33"/>
  <c r="D11" i="33"/>
  <c r="B11" i="33"/>
  <c r="B12" i="33" s="1"/>
  <c r="B13" i="33" s="1"/>
  <c r="B14" i="33" s="1"/>
  <c r="B15" i="33" s="1"/>
  <c r="B16" i="33" s="1"/>
  <c r="B17" i="33" s="1"/>
  <c r="B18" i="33" s="1"/>
  <c r="B19" i="33" s="1"/>
  <c r="B20" i="33" s="1"/>
  <c r="B21" i="33" s="1"/>
  <c r="B22" i="33" s="1"/>
  <c r="B23" i="33" s="1"/>
  <c r="B24" i="33" s="1"/>
  <c r="B25" i="33" s="1"/>
  <c r="B26" i="33" s="1"/>
  <c r="B27" i="33" s="1"/>
  <c r="B28" i="33" s="1"/>
  <c r="B29" i="33" s="1"/>
  <c r="N10" i="33"/>
  <c r="M10" i="33"/>
  <c r="K10" i="33"/>
  <c r="J10" i="33"/>
  <c r="I10" i="33"/>
  <c r="H10" i="33"/>
  <c r="G10" i="33"/>
  <c r="F10" i="33"/>
  <c r="E10" i="33"/>
  <c r="D10" i="33"/>
  <c r="C4" i="33"/>
  <c r="L36" i="13"/>
  <c r="M36" i="13"/>
  <c r="N36" i="13"/>
  <c r="L37" i="13"/>
  <c r="M37" i="13"/>
  <c r="N37" i="13"/>
  <c r="L38" i="13"/>
  <c r="M38" i="13"/>
  <c r="N38" i="13"/>
  <c r="L39" i="13"/>
  <c r="M39" i="13"/>
  <c r="N39" i="13"/>
  <c r="L40" i="13"/>
  <c r="M40" i="13"/>
  <c r="N40" i="13"/>
  <c r="L41" i="13"/>
  <c r="M41" i="13"/>
  <c r="N41" i="13"/>
  <c r="L56" i="13"/>
  <c r="M56" i="13"/>
  <c r="N56" i="13"/>
  <c r="L33" i="13"/>
  <c r="M33" i="13"/>
  <c r="N33" i="13"/>
  <c r="L34" i="13"/>
  <c r="M34" i="13"/>
  <c r="N34" i="13"/>
  <c r="N35" i="13"/>
  <c r="M35" i="13"/>
  <c r="L35" i="13"/>
  <c r="L11" i="13" l="1"/>
  <c r="M11" i="13"/>
  <c r="N11" i="13"/>
  <c r="L12" i="13"/>
  <c r="M12" i="13"/>
  <c r="N12" i="13"/>
  <c r="L13" i="13"/>
  <c r="M13" i="13"/>
  <c r="N13" i="13"/>
  <c r="L14" i="13"/>
  <c r="M14" i="13"/>
  <c r="N14" i="13"/>
  <c r="L15" i="13"/>
  <c r="M15" i="13"/>
  <c r="N15" i="13"/>
  <c r="L16" i="13"/>
  <c r="M16" i="13"/>
  <c r="N16" i="13"/>
  <c r="L17" i="13"/>
  <c r="M17" i="13"/>
  <c r="N17" i="13"/>
  <c r="L18" i="13"/>
  <c r="M18" i="13"/>
  <c r="N18" i="13"/>
  <c r="L19" i="13"/>
  <c r="M19" i="13"/>
  <c r="N19" i="13"/>
  <c r="L20" i="13"/>
  <c r="M20" i="13"/>
  <c r="N20" i="13"/>
  <c r="L21" i="13"/>
  <c r="M21" i="13"/>
  <c r="N21" i="13"/>
  <c r="L22" i="13"/>
  <c r="M22" i="13"/>
  <c r="N22" i="13"/>
  <c r="L23" i="13"/>
  <c r="M23" i="13"/>
  <c r="N23" i="13"/>
  <c r="L24" i="13"/>
  <c r="M24" i="13"/>
  <c r="N24" i="13"/>
  <c r="L25" i="13"/>
  <c r="M25" i="13"/>
  <c r="N25" i="13"/>
  <c r="L26" i="13"/>
  <c r="M26" i="13"/>
  <c r="N26" i="13"/>
  <c r="L27" i="13"/>
  <c r="M27" i="13"/>
  <c r="N27" i="13"/>
  <c r="L28" i="13"/>
  <c r="M28" i="13"/>
  <c r="N28" i="13"/>
  <c r="L29" i="13"/>
  <c r="M29" i="13"/>
  <c r="N29" i="13"/>
  <c r="N10" i="13" l="1"/>
  <c r="M10" i="13"/>
  <c r="L10" i="13"/>
  <c r="D33" i="13"/>
  <c r="D30" i="13"/>
  <c r="D29" i="13"/>
  <c r="F26" i="13" l="1"/>
  <c r="F27" i="13"/>
  <c r="O60" i="15" l="1"/>
  <c r="P60" i="15"/>
  <c r="Q60" i="15"/>
  <c r="O61" i="15"/>
  <c r="P61" i="15"/>
  <c r="Q61" i="15"/>
  <c r="O62" i="15"/>
  <c r="P62" i="15"/>
  <c r="Q62" i="15"/>
  <c r="O63" i="15"/>
  <c r="P63" i="15"/>
  <c r="Q63" i="15"/>
  <c r="O64" i="15"/>
  <c r="P64" i="15"/>
  <c r="Q64" i="15"/>
  <c r="O65" i="15"/>
  <c r="P65" i="15"/>
  <c r="Q65" i="15"/>
  <c r="O66" i="15"/>
  <c r="P66" i="15"/>
  <c r="Q66" i="15"/>
  <c r="O67" i="15"/>
  <c r="P67" i="15"/>
  <c r="Q67" i="15"/>
  <c r="Q2" i="15"/>
  <c r="C12" i="11" l="1"/>
  <c r="F25" i="13" l="1"/>
  <c r="F11" i="13"/>
  <c r="F12" i="13"/>
  <c r="F13" i="13"/>
  <c r="F14" i="13"/>
  <c r="F15" i="13"/>
  <c r="F16" i="13"/>
  <c r="F17" i="13"/>
  <c r="F18" i="13"/>
  <c r="F19" i="13"/>
  <c r="F20" i="13"/>
  <c r="F21" i="13"/>
  <c r="F22" i="13"/>
  <c r="F23" i="13"/>
  <c r="F24" i="13"/>
  <c r="F10" i="13"/>
  <c r="F91" i="26" l="1"/>
  <c r="E91" i="26"/>
  <c r="D91" i="26"/>
  <c r="C91" i="26"/>
  <c r="F90" i="26"/>
  <c r="E90" i="26"/>
  <c r="D90" i="26"/>
  <c r="C90" i="26"/>
  <c r="F89" i="26"/>
  <c r="E89" i="26"/>
  <c r="D89" i="26"/>
  <c r="C89" i="26"/>
  <c r="F88" i="26"/>
  <c r="E88" i="26"/>
  <c r="D88" i="26"/>
  <c r="C88" i="26"/>
  <c r="F87" i="26"/>
  <c r="E87" i="26"/>
  <c r="D87" i="26"/>
  <c r="C87" i="26"/>
  <c r="F86" i="26"/>
  <c r="E86" i="26"/>
  <c r="D86" i="26"/>
  <c r="C86" i="26"/>
  <c r="F85" i="26"/>
  <c r="E85" i="26"/>
  <c r="D85" i="26"/>
  <c r="C85" i="26"/>
  <c r="E84" i="26"/>
  <c r="D84" i="26"/>
  <c r="F82" i="26"/>
  <c r="E82" i="26"/>
  <c r="D82" i="26"/>
  <c r="C82" i="26"/>
  <c r="F81" i="26"/>
  <c r="E81" i="26"/>
  <c r="D81" i="26"/>
  <c r="C81" i="26"/>
  <c r="F80" i="26"/>
  <c r="E80" i="26"/>
  <c r="D80" i="26"/>
  <c r="C80" i="26"/>
  <c r="F79" i="26"/>
  <c r="E79" i="26"/>
  <c r="D79" i="26"/>
  <c r="C79" i="26"/>
  <c r="F78" i="26"/>
  <c r="E78" i="26"/>
  <c r="D78" i="26"/>
  <c r="C78" i="26"/>
  <c r="F77" i="26"/>
  <c r="E77" i="26"/>
  <c r="D77" i="26"/>
  <c r="C77" i="26"/>
  <c r="F76" i="26"/>
  <c r="E76" i="26"/>
  <c r="D76" i="26"/>
  <c r="C76" i="26"/>
  <c r="E75" i="26"/>
  <c r="D75" i="26"/>
  <c r="F73" i="26"/>
  <c r="E73" i="26"/>
  <c r="D73" i="26"/>
  <c r="C73" i="26"/>
  <c r="F72" i="26"/>
  <c r="E72" i="26"/>
  <c r="D72" i="26"/>
  <c r="C72" i="26"/>
  <c r="F71" i="26"/>
  <c r="E71" i="26"/>
  <c r="D71" i="26"/>
  <c r="C71" i="26"/>
  <c r="F70" i="26"/>
  <c r="E70" i="26"/>
  <c r="D70" i="26"/>
  <c r="C70" i="26"/>
  <c r="F69" i="26"/>
  <c r="E69" i="26"/>
  <c r="D69" i="26"/>
  <c r="C69" i="26"/>
  <c r="F68" i="26"/>
  <c r="E68" i="26"/>
  <c r="D68" i="26"/>
  <c r="C68" i="26"/>
  <c r="F67" i="26"/>
  <c r="E67" i="26"/>
  <c r="D67" i="26"/>
  <c r="C67" i="26"/>
  <c r="E66" i="26"/>
  <c r="D66" i="26"/>
  <c r="F64" i="26"/>
  <c r="E64" i="26"/>
  <c r="D64" i="26"/>
  <c r="C64" i="26"/>
  <c r="F63" i="26"/>
  <c r="E63" i="26"/>
  <c r="D63" i="26"/>
  <c r="C63" i="26"/>
  <c r="F62" i="26"/>
  <c r="E62" i="26"/>
  <c r="D62" i="26"/>
  <c r="C62" i="26"/>
  <c r="F61" i="26"/>
  <c r="E61" i="26"/>
  <c r="D61" i="26"/>
  <c r="C61" i="26"/>
  <c r="F60" i="26"/>
  <c r="E60" i="26"/>
  <c r="D60" i="26"/>
  <c r="C60" i="26"/>
  <c r="F59" i="26"/>
  <c r="E59" i="26"/>
  <c r="D59" i="26"/>
  <c r="C59" i="26"/>
  <c r="F58" i="26"/>
  <c r="E58" i="26"/>
  <c r="D58" i="26"/>
  <c r="C58" i="26"/>
  <c r="E57" i="26"/>
  <c r="D57" i="26"/>
  <c r="F51" i="26"/>
  <c r="E51" i="26"/>
  <c r="C51" i="26"/>
  <c r="D51" i="26"/>
  <c r="F50" i="26"/>
  <c r="E50" i="26"/>
  <c r="C50" i="26"/>
  <c r="D50" i="26"/>
  <c r="F49" i="26"/>
  <c r="E49" i="26"/>
  <c r="C49" i="26"/>
  <c r="D49" i="26"/>
  <c r="F48" i="26"/>
  <c r="E48" i="26"/>
  <c r="C48" i="26"/>
  <c r="D48" i="26"/>
  <c r="F47" i="26"/>
  <c r="E47" i="26"/>
  <c r="C47" i="26"/>
  <c r="D47" i="26"/>
  <c r="F46" i="26"/>
  <c r="D46" i="26"/>
  <c r="F45" i="26"/>
  <c r="E45" i="26"/>
  <c r="D44" i="26"/>
  <c r="E44" i="26"/>
  <c r="D22" i="26"/>
  <c r="E22" i="26"/>
  <c r="D23" i="26"/>
  <c r="E23" i="26"/>
  <c r="D24" i="26"/>
  <c r="E24" i="26"/>
  <c r="D25" i="26"/>
  <c r="E25" i="26"/>
  <c r="D26" i="26"/>
  <c r="E26" i="26"/>
  <c r="D27" i="26"/>
  <c r="E27" i="26"/>
  <c r="D28" i="26"/>
  <c r="E28" i="26"/>
  <c r="D29" i="26"/>
  <c r="E29" i="26"/>
  <c r="D30" i="26"/>
  <c r="E30" i="26"/>
  <c r="D31" i="26"/>
  <c r="E31" i="26"/>
  <c r="D32" i="26"/>
  <c r="E32" i="26"/>
  <c r="D33" i="26"/>
  <c r="E33" i="26"/>
  <c r="D34" i="26"/>
  <c r="E34" i="26"/>
  <c r="D35" i="26"/>
  <c r="E35" i="26"/>
  <c r="D36" i="26"/>
  <c r="E36" i="26"/>
  <c r="D37" i="26"/>
  <c r="E37" i="26"/>
  <c r="D38" i="26"/>
  <c r="E38" i="26"/>
  <c r="D39" i="26"/>
  <c r="E39" i="26"/>
  <c r="D40" i="26"/>
  <c r="E40" i="26"/>
  <c r="D41" i="26"/>
  <c r="E41" i="26"/>
  <c r="D42" i="26"/>
  <c r="E42" i="26"/>
  <c r="D43" i="26"/>
  <c r="E43" i="26"/>
  <c r="E21" i="26"/>
  <c r="D21" i="26"/>
  <c r="C14" i="30" l="1"/>
  <c r="G21" i="30"/>
  <c r="F21" i="30"/>
  <c r="E21" i="30"/>
  <c r="B40" i="30"/>
  <c r="B22" i="30"/>
  <c r="L2" i="30"/>
  <c r="F3" i="30" s="1"/>
  <c r="P73" i="12"/>
  <c r="M73" i="12"/>
  <c r="P135" i="12"/>
  <c r="P136" i="12"/>
  <c r="P137" i="12"/>
  <c r="P138" i="12"/>
  <c r="P139" i="12"/>
  <c r="P140" i="12"/>
  <c r="P141" i="12"/>
  <c r="P142" i="12"/>
  <c r="P143" i="12"/>
  <c r="P144" i="12"/>
  <c r="P145" i="12"/>
  <c r="P146" i="12"/>
  <c r="P150" i="12"/>
  <c r="P151" i="12"/>
  <c r="P152" i="12"/>
  <c r="P153" i="12"/>
  <c r="P154" i="12"/>
  <c r="P155" i="12"/>
  <c r="P156" i="12"/>
  <c r="P157" i="12"/>
  <c r="P158" i="12"/>
  <c r="M135" i="12"/>
  <c r="M136" i="12"/>
  <c r="M137" i="12"/>
  <c r="M138" i="12"/>
  <c r="M139" i="12"/>
  <c r="M140" i="12"/>
  <c r="M141" i="12"/>
  <c r="M142" i="12"/>
  <c r="M143" i="12"/>
  <c r="M144" i="12"/>
  <c r="M145" i="12"/>
  <c r="M146" i="12"/>
  <c r="M150" i="12"/>
  <c r="M151" i="12"/>
  <c r="M152" i="12"/>
  <c r="M153" i="12"/>
  <c r="M154" i="12"/>
  <c r="M155" i="12"/>
  <c r="M156" i="12"/>
  <c r="M157" i="12"/>
  <c r="M158" i="12"/>
  <c r="P68" i="12"/>
  <c r="P71" i="12"/>
  <c r="P72" i="12"/>
  <c r="M68" i="12"/>
  <c r="M71" i="12"/>
  <c r="M72" i="12"/>
  <c r="P66" i="12"/>
  <c r="M66" i="12"/>
  <c r="F40" i="5" l="1"/>
  <c r="Q40" i="5" s="1"/>
  <c r="B40" i="5"/>
  <c r="F39" i="5"/>
  <c r="Q39" i="5" s="1"/>
  <c r="B39" i="5"/>
  <c r="F38" i="5"/>
  <c r="Q38" i="5" s="1"/>
  <c r="B38" i="5"/>
  <c r="F37" i="5"/>
  <c r="Q37" i="5" s="1"/>
  <c r="B37" i="5"/>
  <c r="F36" i="5"/>
  <c r="O36" i="5" s="1"/>
  <c r="B36" i="5"/>
  <c r="F35" i="5"/>
  <c r="B35" i="5"/>
  <c r="B34" i="5"/>
  <c r="O37" i="5" l="1"/>
  <c r="O38" i="5"/>
  <c r="O39" i="5"/>
  <c r="O40" i="5"/>
  <c r="K37" i="13"/>
  <c r="J37" i="13"/>
  <c r="I37" i="13"/>
  <c r="G37" i="13"/>
  <c r="E37" i="13"/>
  <c r="D37" i="13"/>
  <c r="P134" i="12" l="1"/>
  <c r="M134" i="12"/>
  <c r="B23" i="5" l="1"/>
  <c r="O23" i="5"/>
  <c r="AC23" i="5"/>
  <c r="AC30" i="5"/>
  <c r="G30" i="5"/>
  <c r="E81" i="3" l="1"/>
  <c r="I12" i="13" l="1"/>
  <c r="J12" i="13"/>
  <c r="K34" i="13" l="1"/>
  <c r="K35" i="13"/>
  <c r="K36" i="13"/>
  <c r="K38" i="13"/>
  <c r="K33" i="13"/>
  <c r="K11" i="13"/>
  <c r="K12" i="13"/>
  <c r="K13" i="13"/>
  <c r="K14" i="13"/>
  <c r="K15" i="13"/>
  <c r="K16" i="13"/>
  <c r="K17" i="13"/>
  <c r="K18" i="13"/>
  <c r="K19" i="13"/>
  <c r="K20" i="13"/>
  <c r="K21" i="13"/>
  <c r="K22" i="13"/>
  <c r="K23" i="13"/>
  <c r="K24" i="13"/>
  <c r="K25" i="13"/>
  <c r="K26" i="13"/>
  <c r="K27" i="13"/>
  <c r="K28" i="13"/>
  <c r="K29" i="13"/>
  <c r="D34" i="13"/>
  <c r="E34" i="13"/>
  <c r="G34" i="13"/>
  <c r="I34" i="13"/>
  <c r="J34" i="13"/>
  <c r="D35" i="13"/>
  <c r="E35" i="13"/>
  <c r="G35" i="13"/>
  <c r="I35" i="13"/>
  <c r="J35" i="13"/>
  <c r="D36" i="13"/>
  <c r="E36" i="13"/>
  <c r="G36" i="13"/>
  <c r="I36" i="13"/>
  <c r="J36" i="13"/>
  <c r="D38" i="13"/>
  <c r="E38" i="13"/>
  <c r="G38" i="13"/>
  <c r="I38" i="13"/>
  <c r="J38" i="13"/>
  <c r="J33" i="13"/>
  <c r="I33" i="13"/>
  <c r="G33" i="13"/>
  <c r="E33" i="13"/>
  <c r="K10" i="13"/>
  <c r="D11" i="13"/>
  <c r="E11" i="13"/>
  <c r="H11" i="13"/>
  <c r="D12" i="13"/>
  <c r="E12" i="13"/>
  <c r="G12" i="13"/>
  <c r="H12" i="13"/>
  <c r="D13" i="13"/>
  <c r="E13" i="13"/>
  <c r="G13" i="13"/>
  <c r="H13" i="13"/>
  <c r="D14" i="13"/>
  <c r="E14" i="13"/>
  <c r="G14" i="13"/>
  <c r="H14" i="13"/>
  <c r="D15" i="13"/>
  <c r="E15" i="13"/>
  <c r="G15" i="13"/>
  <c r="H15" i="13"/>
  <c r="D16" i="13"/>
  <c r="E16" i="13"/>
  <c r="G16" i="13"/>
  <c r="H16" i="13"/>
  <c r="D17" i="13"/>
  <c r="E17" i="13"/>
  <c r="G17" i="13"/>
  <c r="H17" i="13"/>
  <c r="D18" i="13"/>
  <c r="E18" i="13"/>
  <c r="G18" i="13"/>
  <c r="H18" i="13"/>
  <c r="D19" i="13"/>
  <c r="E19" i="13"/>
  <c r="G19" i="13"/>
  <c r="H19" i="13"/>
  <c r="D20" i="13"/>
  <c r="E20" i="13"/>
  <c r="G20" i="13"/>
  <c r="H20" i="13"/>
  <c r="D21" i="13"/>
  <c r="E21" i="13"/>
  <c r="G21" i="13"/>
  <c r="H21" i="13"/>
  <c r="D22" i="13"/>
  <c r="E22" i="13"/>
  <c r="G22" i="13"/>
  <c r="H22" i="13"/>
  <c r="D23" i="13"/>
  <c r="E23" i="13"/>
  <c r="G23" i="13"/>
  <c r="H23" i="13"/>
  <c r="D24" i="13"/>
  <c r="E24" i="13"/>
  <c r="G24" i="13"/>
  <c r="H24" i="13"/>
  <c r="D25" i="13"/>
  <c r="E25" i="13"/>
  <c r="G25" i="13"/>
  <c r="H25" i="13"/>
  <c r="D26" i="13"/>
  <c r="E26" i="13"/>
  <c r="G26" i="13"/>
  <c r="H26" i="13"/>
  <c r="D27" i="13"/>
  <c r="E27" i="13"/>
  <c r="G27" i="13"/>
  <c r="H27" i="13"/>
  <c r="D28" i="13"/>
  <c r="E28" i="13"/>
  <c r="G28" i="13"/>
  <c r="H28" i="13"/>
  <c r="E29" i="13"/>
  <c r="G29" i="13"/>
  <c r="H29" i="13"/>
  <c r="I15" i="13"/>
  <c r="J15" i="13"/>
  <c r="I16" i="13"/>
  <c r="J16" i="13"/>
  <c r="I17" i="13"/>
  <c r="J17" i="13"/>
  <c r="I18" i="13"/>
  <c r="J18" i="13"/>
  <c r="I19" i="13"/>
  <c r="J19" i="13"/>
  <c r="I20" i="13"/>
  <c r="J20" i="13"/>
  <c r="I21" i="13"/>
  <c r="J21" i="13"/>
  <c r="I22" i="13"/>
  <c r="J22" i="13"/>
  <c r="I23" i="13"/>
  <c r="J23" i="13"/>
  <c r="I24" i="13"/>
  <c r="J24" i="13"/>
  <c r="I25" i="13"/>
  <c r="J25" i="13"/>
  <c r="I26" i="13"/>
  <c r="J26" i="13"/>
  <c r="I27" i="13"/>
  <c r="J27" i="13"/>
  <c r="I28" i="13"/>
  <c r="J28" i="13"/>
  <c r="I29" i="13"/>
  <c r="J29" i="13"/>
  <c r="I11" i="13"/>
  <c r="J11" i="13"/>
  <c r="I13" i="13"/>
  <c r="J13" i="13"/>
  <c r="I14" i="13"/>
  <c r="J14" i="13"/>
  <c r="J10" i="13"/>
  <c r="I10" i="13"/>
  <c r="G11" i="13" l="1"/>
  <c r="E20" i="11"/>
  <c r="G20" i="11"/>
  <c r="E23" i="11"/>
  <c r="G23" i="11"/>
  <c r="D14" i="24" l="1"/>
  <c r="D15" i="24"/>
  <c r="D16" i="24"/>
  <c r="D17" i="24"/>
  <c r="D18" i="24"/>
  <c r="D19" i="24"/>
  <c r="D20" i="24"/>
  <c r="D21" i="24"/>
  <c r="D22" i="24"/>
  <c r="D23" i="24"/>
  <c r="D24" i="24"/>
  <c r="D25" i="24"/>
  <c r="D26" i="24"/>
  <c r="D27" i="24"/>
  <c r="D28" i="24"/>
  <c r="D29" i="24"/>
  <c r="D30" i="24"/>
  <c r="D31" i="24"/>
  <c r="D32" i="24"/>
  <c r="D33" i="24"/>
  <c r="D34" i="24"/>
  <c r="D35" i="24"/>
  <c r="D36" i="24"/>
  <c r="D37" i="24"/>
  <c r="D38" i="24"/>
  <c r="D39" i="24"/>
  <c r="D40" i="24"/>
  <c r="D41" i="24"/>
  <c r="D42" i="24"/>
  <c r="D13" i="24"/>
  <c r="E14" i="24"/>
  <c r="E15" i="24"/>
  <c r="E16" i="24"/>
  <c r="E17" i="24"/>
  <c r="E18" i="24"/>
  <c r="E19" i="24"/>
  <c r="E20" i="24"/>
  <c r="E21" i="24"/>
  <c r="E22" i="24"/>
  <c r="E23" i="24"/>
  <c r="E24" i="24"/>
  <c r="E25" i="24"/>
  <c r="E26" i="24"/>
  <c r="E27" i="24"/>
  <c r="E28" i="24"/>
  <c r="E29" i="24"/>
  <c r="E30" i="24"/>
  <c r="E31" i="24"/>
  <c r="E32" i="24"/>
  <c r="E13" i="24"/>
  <c r="J14" i="24"/>
  <c r="J15" i="24"/>
  <c r="J16" i="24"/>
  <c r="J17" i="24"/>
  <c r="L17" i="24" s="1"/>
  <c r="J18" i="24"/>
  <c r="L18" i="24" s="1"/>
  <c r="J19" i="24"/>
  <c r="L19" i="24" s="1"/>
  <c r="J20" i="24"/>
  <c r="L20" i="24" s="1"/>
  <c r="J21" i="24"/>
  <c r="L21" i="24" s="1"/>
  <c r="J22" i="24"/>
  <c r="L22" i="24" s="1"/>
  <c r="J23" i="24"/>
  <c r="L23" i="24" s="1"/>
  <c r="J24" i="24"/>
  <c r="L24" i="24" s="1"/>
  <c r="J25" i="24"/>
  <c r="L25" i="24" s="1"/>
  <c r="J26" i="24"/>
  <c r="L26" i="24" s="1"/>
  <c r="J27" i="24"/>
  <c r="L27" i="24" s="1"/>
  <c r="J28" i="24"/>
  <c r="L28" i="24" s="1"/>
  <c r="J29" i="24"/>
  <c r="L29" i="24" s="1"/>
  <c r="J30" i="24"/>
  <c r="L30" i="24" s="1"/>
  <c r="J31" i="24"/>
  <c r="L31" i="24" s="1"/>
  <c r="J32" i="24"/>
  <c r="L32" i="24" s="1"/>
  <c r="J13" i="24"/>
  <c r="G14" i="24"/>
  <c r="G15" i="24"/>
  <c r="G16" i="24"/>
  <c r="G17" i="24"/>
  <c r="G18" i="24"/>
  <c r="G19" i="24"/>
  <c r="G20" i="24"/>
  <c r="G21" i="24"/>
  <c r="G22" i="24"/>
  <c r="G23" i="24"/>
  <c r="G24" i="24"/>
  <c r="G25" i="24"/>
  <c r="G26" i="24"/>
  <c r="G27" i="24"/>
  <c r="G28" i="24"/>
  <c r="G29" i="24"/>
  <c r="G30" i="24"/>
  <c r="G31" i="24"/>
  <c r="G32" i="24"/>
  <c r="G13" i="24"/>
  <c r="AS18" i="5"/>
  <c r="AR18" i="5"/>
  <c r="AQ18" i="5"/>
  <c r="W31" i="5" s="1"/>
  <c r="X9" i="5"/>
  <c r="AF8" i="5"/>
  <c r="AB8" i="5"/>
  <c r="AB9" i="5"/>
  <c r="AI51" i="5"/>
  <c r="AI50" i="5"/>
  <c r="AC43" i="5"/>
  <c r="W43" i="5"/>
  <c r="M43" i="5"/>
  <c r="B43" i="5"/>
  <c r="AE26" i="5"/>
  <c r="B33" i="29" s="1"/>
  <c r="P26" i="5"/>
  <c r="B19" i="29" s="1"/>
  <c r="O16" i="5"/>
  <c r="M16" i="5"/>
  <c r="K16" i="5"/>
  <c r="AS15" i="5"/>
  <c r="AM20" i="5" s="1"/>
  <c r="AR15" i="5"/>
  <c r="AK20" i="5" s="1"/>
  <c r="AQ15" i="5"/>
  <c r="AI20" i="5" s="1"/>
  <c r="B15" i="5"/>
  <c r="AS12" i="5"/>
  <c r="AG20" i="5" s="1"/>
  <c r="AR12" i="5"/>
  <c r="AE20" i="5" s="1"/>
  <c r="AQ12" i="5"/>
  <c r="AC20" i="5" s="1"/>
  <c r="AH11" i="5"/>
  <c r="B11" i="5"/>
  <c r="AS9" i="5"/>
  <c r="AM9" i="5" s="1"/>
  <c r="AR9" i="5"/>
  <c r="AK9" i="5" s="1"/>
  <c r="AQ9" i="5"/>
  <c r="AI9" i="5" s="1"/>
  <c r="X8" i="5"/>
  <c r="T8" i="5"/>
  <c r="T9" i="5"/>
  <c r="B8" i="5"/>
  <c r="B2" i="29"/>
  <c r="B7" i="29" l="1"/>
  <c r="B68" i="29"/>
  <c r="C16" i="28"/>
  <c r="E27" i="28"/>
  <c r="B46" i="28" l="1"/>
  <c r="B25" i="28"/>
  <c r="B26" i="28" s="1"/>
  <c r="C8" i="28"/>
  <c r="L2" i="28"/>
  <c r="F3" i="28" s="1"/>
  <c r="G26" i="17" l="1"/>
  <c r="G27" i="17"/>
  <c r="F28" i="17"/>
  <c r="G28" i="17"/>
  <c r="F29" i="17"/>
  <c r="G29" i="17"/>
  <c r="F30" i="17"/>
  <c r="G30" i="17"/>
  <c r="F31" i="17"/>
  <c r="G31" i="17"/>
  <c r="F32" i="17"/>
  <c r="G32" i="17"/>
  <c r="F33" i="17"/>
  <c r="G33" i="17"/>
  <c r="V14" i="10" l="1"/>
  <c r="C18" i="27" l="1"/>
  <c r="K27" i="27"/>
  <c r="H27" i="27"/>
  <c r="G27" i="27"/>
  <c r="F27" i="27"/>
  <c r="E27" i="27"/>
  <c r="D27" i="27"/>
  <c r="C27" i="27"/>
  <c r="K26" i="27"/>
  <c r="H26" i="27"/>
  <c r="G26" i="27"/>
  <c r="F26" i="27"/>
  <c r="E26" i="27"/>
  <c r="D26" i="27"/>
  <c r="C26" i="27"/>
  <c r="K25" i="27"/>
  <c r="H25" i="27"/>
  <c r="G25" i="27"/>
  <c r="F25" i="27"/>
  <c r="E25" i="27"/>
  <c r="D25" i="27"/>
  <c r="C25" i="27"/>
  <c r="B25" i="27"/>
  <c r="B26" i="27" s="1"/>
  <c r="B27" i="27" s="1"/>
  <c r="F2" i="27"/>
  <c r="G24" i="11" l="1"/>
  <c r="G25" i="11"/>
  <c r="G26" i="11"/>
  <c r="G27" i="11"/>
  <c r="G28" i="11"/>
  <c r="G29" i="11"/>
  <c r="G30" i="11"/>
  <c r="G31" i="11"/>
  <c r="G32" i="11"/>
  <c r="G33" i="11"/>
  <c r="G34" i="11"/>
  <c r="G35" i="11"/>
  <c r="G36" i="11"/>
  <c r="G37" i="11"/>
  <c r="G38" i="11"/>
  <c r="G39" i="11"/>
  <c r="E37" i="11"/>
  <c r="E38" i="11"/>
  <c r="E39" i="11"/>
  <c r="E24" i="11"/>
  <c r="E25" i="11"/>
  <c r="E26" i="11"/>
  <c r="E27" i="11"/>
  <c r="E28" i="11"/>
  <c r="E29" i="11"/>
  <c r="E30" i="11"/>
  <c r="E31" i="11"/>
  <c r="E32" i="11"/>
  <c r="E33" i="11"/>
  <c r="E34" i="11"/>
  <c r="E35" i="11"/>
  <c r="E36" i="11"/>
  <c r="E46" i="26" l="1"/>
  <c r="D45" i="26"/>
  <c r="C46" i="26"/>
  <c r="C45" i="26"/>
  <c r="B22" i="26"/>
  <c r="B23" i="26" s="1"/>
  <c r="B24" i="26" s="1"/>
  <c r="B25" i="26" s="1"/>
  <c r="B26" i="26" s="1"/>
  <c r="B27" i="26" s="1"/>
  <c r="B28" i="26" s="1"/>
  <c r="B29" i="26" s="1"/>
  <c r="B30" i="26" s="1"/>
  <c r="B31" i="26" l="1"/>
  <c r="B32" i="26" s="1"/>
  <c r="B33" i="26" s="1"/>
  <c r="B34" i="26" s="1"/>
  <c r="B35" i="26" s="1"/>
  <c r="B36" i="26" s="1"/>
  <c r="C13" i="26"/>
  <c r="E3" i="26"/>
  <c r="B37" i="26" l="1"/>
  <c r="B38" i="26" s="1"/>
  <c r="B39" i="26" s="1"/>
  <c r="B40" i="26" s="1"/>
  <c r="B41" i="26" s="1"/>
  <c r="B42" i="26" s="1"/>
  <c r="B43" i="26" s="1"/>
  <c r="B44" i="26"/>
  <c r="B57" i="26" s="1"/>
  <c r="B66" i="26" s="1"/>
  <c r="B75" i="26" s="1"/>
  <c r="B84" i="26" s="1"/>
  <c r="AU10" i="16"/>
  <c r="AT10" i="16"/>
  <c r="AS10" i="16"/>
  <c r="AU9" i="16"/>
  <c r="AT9" i="16"/>
  <c r="AS9" i="16"/>
  <c r="AU8" i="16"/>
  <c r="AT8" i="16"/>
  <c r="AS8" i="16"/>
  <c r="AU7" i="16"/>
  <c r="AT7" i="16"/>
  <c r="AS7" i="16"/>
  <c r="AU6" i="16"/>
  <c r="AT6" i="16"/>
  <c r="AS6" i="16"/>
  <c r="AU5" i="16"/>
  <c r="AT5" i="16"/>
  <c r="AS5" i="16"/>
  <c r="AU4" i="16"/>
  <c r="AT4" i="16"/>
  <c r="AS4" i="16"/>
  <c r="AU3" i="16"/>
  <c r="AT3" i="16"/>
  <c r="AS3" i="16"/>
  <c r="AV10" i="10"/>
  <c r="AV9" i="10"/>
  <c r="AV8" i="10"/>
  <c r="AV7" i="10"/>
  <c r="AV6" i="10"/>
  <c r="AV5" i="10"/>
  <c r="AV4" i="10"/>
  <c r="AV3" i="10"/>
  <c r="AU10" i="10"/>
  <c r="AU9" i="10"/>
  <c r="AU8" i="10"/>
  <c r="AU7" i="10"/>
  <c r="AU6" i="10"/>
  <c r="AU5" i="10"/>
  <c r="AU4" i="10"/>
  <c r="AU3" i="10"/>
  <c r="AT10" i="10"/>
  <c r="AT9" i="10"/>
  <c r="AT8" i="10"/>
  <c r="AT7" i="10"/>
  <c r="AT6" i="10"/>
  <c r="AT5" i="10"/>
  <c r="AT4" i="10"/>
  <c r="AT3" i="10"/>
  <c r="Q17" i="16"/>
  <c r="K17" i="16"/>
  <c r="Q17" i="10"/>
  <c r="K17" i="10"/>
  <c r="AH17" i="10"/>
  <c r="N21" i="10" l="1"/>
  <c r="U21" i="10"/>
  <c r="Q8" i="6"/>
  <c r="Q7" i="6"/>
  <c r="Q6" i="6"/>
  <c r="Q5" i="6"/>
  <c r="Q4" i="6"/>
  <c r="K2" i="17" l="1"/>
  <c r="G34" i="17"/>
  <c r="F34" i="17"/>
  <c r="J42" i="24" l="1"/>
  <c r="J41" i="24"/>
  <c r="J40" i="24"/>
  <c r="J39" i="24"/>
  <c r="J38" i="24"/>
  <c r="J37" i="24"/>
  <c r="J36" i="24"/>
  <c r="J35" i="24"/>
  <c r="J34" i="24"/>
  <c r="J33" i="24"/>
  <c r="Q42" i="24"/>
  <c r="N42" i="24"/>
  <c r="L42" i="24"/>
  <c r="G42" i="24"/>
  <c r="E42" i="24"/>
  <c r="Q41" i="24"/>
  <c r="N41" i="24"/>
  <c r="L41" i="24"/>
  <c r="G41" i="24"/>
  <c r="E41" i="24"/>
  <c r="Q40" i="24"/>
  <c r="N40" i="24"/>
  <c r="L40" i="24"/>
  <c r="G40" i="24"/>
  <c r="E40" i="24"/>
  <c r="Q39" i="24"/>
  <c r="N39" i="24"/>
  <c r="L39" i="24"/>
  <c r="G39" i="24"/>
  <c r="E39" i="24"/>
  <c r="Q38" i="24"/>
  <c r="N38" i="24"/>
  <c r="L38" i="24"/>
  <c r="G38" i="24"/>
  <c r="E38" i="24"/>
  <c r="Q37" i="24"/>
  <c r="N37" i="24"/>
  <c r="L37" i="24"/>
  <c r="G37" i="24"/>
  <c r="E37" i="24"/>
  <c r="Q36" i="24"/>
  <c r="N36" i="24"/>
  <c r="L36" i="24"/>
  <c r="G36" i="24"/>
  <c r="E36" i="24"/>
  <c r="Q35" i="24"/>
  <c r="N35" i="24"/>
  <c r="L35" i="24"/>
  <c r="G35" i="24"/>
  <c r="E35" i="24"/>
  <c r="Q34" i="24"/>
  <c r="N34" i="24"/>
  <c r="L34" i="24"/>
  <c r="G34" i="24"/>
  <c r="E34" i="24"/>
  <c r="Q33" i="24"/>
  <c r="N33" i="24"/>
  <c r="L33" i="24"/>
  <c r="G33" i="24"/>
  <c r="E33" i="24"/>
  <c r="Q32" i="24"/>
  <c r="N32" i="24"/>
  <c r="Q31" i="24"/>
  <c r="N31" i="24"/>
  <c r="Q30" i="24"/>
  <c r="N30" i="24"/>
  <c r="Q29" i="24"/>
  <c r="N29" i="24"/>
  <c r="Q28" i="24"/>
  <c r="N28" i="24"/>
  <c r="Q27" i="24"/>
  <c r="N27" i="24"/>
  <c r="Q26" i="24"/>
  <c r="N26" i="24"/>
  <c r="Q25" i="24"/>
  <c r="N25" i="24"/>
  <c r="Q24" i="24"/>
  <c r="N24" i="24"/>
  <c r="Q23" i="24"/>
  <c r="N23" i="24"/>
  <c r="Q22" i="24"/>
  <c r="N22" i="24"/>
  <c r="Q21" i="24"/>
  <c r="N21" i="24"/>
  <c r="Q20" i="24"/>
  <c r="N20" i="24"/>
  <c r="Q19" i="24"/>
  <c r="N19" i="24"/>
  <c r="Q18" i="24"/>
  <c r="N18" i="24"/>
  <c r="Q17" i="24"/>
  <c r="N17" i="24"/>
  <c r="Q16" i="24"/>
  <c r="N16" i="24"/>
  <c r="Q15" i="24"/>
  <c r="N15" i="24"/>
  <c r="Q14" i="24"/>
  <c r="N14" i="24"/>
  <c r="N13" i="24"/>
  <c r="Q13" i="24"/>
  <c r="E6" i="24"/>
  <c r="E3" i="24"/>
  <c r="E2" i="24"/>
  <c r="B33" i="24"/>
  <c r="B34" i="24" s="1"/>
  <c r="B35" i="24" s="1"/>
  <c r="B36" i="24" s="1"/>
  <c r="B37" i="24" s="1"/>
  <c r="B38" i="24" s="1"/>
  <c r="B39" i="24" s="1"/>
  <c r="B40" i="24" s="1"/>
  <c r="B41" i="24" s="1"/>
  <c r="B42" i="24" s="1"/>
  <c r="B14" i="24"/>
  <c r="B15" i="24" s="1"/>
  <c r="B16" i="24" s="1"/>
  <c r="B17" i="24" s="1"/>
  <c r="B18" i="24" s="1"/>
  <c r="B19" i="24" s="1"/>
  <c r="B20" i="24" s="1"/>
  <c r="B21" i="24" s="1"/>
  <c r="B22" i="24" s="1"/>
  <c r="B23" i="24" s="1"/>
  <c r="B24" i="24" s="1"/>
  <c r="B25" i="24" s="1"/>
  <c r="B26" i="24" s="1"/>
  <c r="B27" i="24" s="1"/>
  <c r="B28" i="24" s="1"/>
  <c r="B29" i="24" s="1"/>
  <c r="B30" i="24" s="1"/>
  <c r="B31" i="24" s="1"/>
  <c r="B32" i="24" s="1"/>
  <c r="C26" i="23" l="1"/>
  <c r="C14" i="23"/>
  <c r="C10" i="23"/>
  <c r="C19" i="23"/>
  <c r="B56" i="23"/>
  <c r="H55" i="23"/>
  <c r="G55" i="23"/>
  <c r="H54" i="23"/>
  <c r="G54" i="23"/>
  <c r="H53" i="23"/>
  <c r="G53" i="23"/>
  <c r="H52" i="23"/>
  <c r="G52" i="23"/>
  <c r="H51" i="23"/>
  <c r="G51" i="23"/>
  <c r="H50" i="23"/>
  <c r="G50" i="23"/>
  <c r="H49" i="23"/>
  <c r="G49" i="23"/>
  <c r="H48" i="23"/>
  <c r="G48" i="23"/>
  <c r="H47" i="23"/>
  <c r="G47" i="23"/>
  <c r="H46" i="23"/>
  <c r="G46" i="23"/>
  <c r="H45" i="23"/>
  <c r="G45" i="23"/>
  <c r="H44" i="23"/>
  <c r="G44" i="23"/>
  <c r="H43" i="23"/>
  <c r="G43" i="23"/>
  <c r="H42" i="23"/>
  <c r="G42" i="23"/>
  <c r="H41" i="23"/>
  <c r="G41" i="23"/>
  <c r="J10" i="23"/>
  <c r="H33" i="23" s="1"/>
  <c r="K36" i="9" l="1"/>
  <c r="J36" i="9"/>
  <c r="I36" i="9"/>
  <c r="H36" i="9"/>
  <c r="G36" i="9"/>
  <c r="F36" i="9"/>
  <c r="E36" i="9"/>
  <c r="D36" i="9"/>
  <c r="K35" i="9"/>
  <c r="J35" i="9"/>
  <c r="I35" i="9"/>
  <c r="H35" i="9"/>
  <c r="G35" i="9"/>
  <c r="F35" i="9"/>
  <c r="E35" i="9"/>
  <c r="D35" i="9"/>
  <c r="K34" i="9"/>
  <c r="J34" i="9"/>
  <c r="I34" i="9"/>
  <c r="H34" i="9"/>
  <c r="G34" i="9"/>
  <c r="F34" i="9"/>
  <c r="E34" i="9"/>
  <c r="D34" i="9"/>
  <c r="K33" i="9"/>
  <c r="J33" i="9"/>
  <c r="I33" i="9"/>
  <c r="H33" i="9"/>
  <c r="G33" i="9"/>
  <c r="F33" i="9"/>
  <c r="E33" i="9"/>
  <c r="D33" i="9"/>
  <c r="K32" i="9"/>
  <c r="J32" i="9"/>
  <c r="I32" i="9"/>
  <c r="H32" i="9"/>
  <c r="G32" i="9"/>
  <c r="F32" i="9"/>
  <c r="E32" i="9"/>
  <c r="D32" i="9"/>
  <c r="K31" i="9"/>
  <c r="J31" i="9"/>
  <c r="I31" i="9"/>
  <c r="H31" i="9"/>
  <c r="G31" i="9"/>
  <c r="F31" i="9"/>
  <c r="E31" i="9"/>
  <c r="D31" i="9"/>
  <c r="K30" i="9"/>
  <c r="J30" i="9"/>
  <c r="I30" i="9"/>
  <c r="H30" i="9"/>
  <c r="G30" i="9"/>
  <c r="F30" i="9"/>
  <c r="E30" i="9"/>
  <c r="D30" i="9"/>
  <c r="K29" i="9"/>
  <c r="J29" i="9"/>
  <c r="I29" i="9"/>
  <c r="H29" i="9"/>
  <c r="G29" i="9"/>
  <c r="F29" i="9"/>
  <c r="E29" i="9"/>
  <c r="D29" i="9"/>
  <c r="K28" i="9"/>
  <c r="J28" i="9"/>
  <c r="I28" i="9"/>
  <c r="H28" i="9"/>
  <c r="G28" i="9"/>
  <c r="F28" i="9"/>
  <c r="E28" i="9"/>
  <c r="D28" i="9"/>
  <c r="K27" i="9"/>
  <c r="J27" i="9"/>
  <c r="I27" i="9"/>
  <c r="H27" i="9"/>
  <c r="G27" i="9"/>
  <c r="F27" i="9"/>
  <c r="E27" i="9"/>
  <c r="D27" i="9"/>
  <c r="K26" i="9"/>
  <c r="J26" i="9"/>
  <c r="I26" i="9"/>
  <c r="H26" i="9"/>
  <c r="G26" i="9"/>
  <c r="F26" i="9"/>
  <c r="E26" i="9"/>
  <c r="D26" i="9"/>
  <c r="K25" i="9"/>
  <c r="J25" i="9"/>
  <c r="I25" i="9"/>
  <c r="H25" i="9"/>
  <c r="G25" i="9"/>
  <c r="F25" i="9"/>
  <c r="E25" i="9"/>
  <c r="D25" i="9"/>
  <c r="K24" i="9"/>
  <c r="J24" i="9"/>
  <c r="I24" i="9"/>
  <c r="H24" i="9"/>
  <c r="G24" i="9"/>
  <c r="F24" i="9"/>
  <c r="E24" i="9"/>
  <c r="D24" i="9"/>
  <c r="K23" i="9"/>
  <c r="J23" i="9"/>
  <c r="I23" i="9"/>
  <c r="H23" i="9"/>
  <c r="G23" i="9"/>
  <c r="F23" i="9" l="1"/>
  <c r="E23" i="9"/>
  <c r="D23" i="9"/>
  <c r="C14" i="9"/>
  <c r="G11" i="9"/>
  <c r="E34" i="20"/>
  <c r="D34" i="20"/>
  <c r="E33" i="20"/>
  <c r="D33" i="20"/>
  <c r="E32" i="20"/>
  <c r="D32" i="20"/>
  <c r="E31" i="20"/>
  <c r="D31" i="20"/>
  <c r="E30" i="20"/>
  <c r="D30" i="20"/>
  <c r="E29" i="20"/>
  <c r="D29" i="20"/>
  <c r="E28" i="20"/>
  <c r="D28" i="20"/>
  <c r="E26" i="20"/>
  <c r="D26" i="20"/>
  <c r="E25" i="20"/>
  <c r="D25" i="20"/>
  <c r="E24" i="20"/>
  <c r="D24" i="20"/>
  <c r="E27" i="20"/>
  <c r="C15" i="20"/>
  <c r="D27" i="20"/>
  <c r="X11" i="5"/>
  <c r="F34" i="5"/>
  <c r="Q34" i="5" l="1"/>
  <c r="O34" i="5"/>
  <c r="Q36" i="5"/>
  <c r="Q35" i="5"/>
  <c r="O35" i="5"/>
  <c r="Q9" i="6"/>
  <c r="P62" i="12" l="1"/>
  <c r="M62" i="12"/>
  <c r="P65" i="12"/>
  <c r="M65" i="12"/>
  <c r="P64" i="12"/>
  <c r="M64" i="12"/>
  <c r="P63" i="12"/>
  <c r="K4" i="20" l="1"/>
  <c r="K5" i="20" s="1"/>
  <c r="K6" i="20" s="1"/>
  <c r="K7" i="20" s="1"/>
  <c r="K10" i="20" s="1"/>
  <c r="K11" i="20" s="1"/>
  <c r="K12" i="20" s="1"/>
  <c r="K13" i="20" s="1"/>
  <c r="K14" i="20" s="1"/>
  <c r="K15" i="20" s="1"/>
  <c r="K16" i="20" s="1"/>
  <c r="H2" i="20"/>
  <c r="H3" i="20" s="1"/>
  <c r="E8" i="20" s="1"/>
  <c r="B20" i="4" l="1"/>
  <c r="B21" i="4" s="1"/>
  <c r="B22" i="4" s="1"/>
  <c r="B23" i="4" s="1"/>
  <c r="B24" i="4" s="1"/>
  <c r="B25" i="4" s="1"/>
  <c r="B26" i="4" s="1"/>
  <c r="B27" i="4" s="1"/>
  <c r="B28" i="4" s="1"/>
  <c r="B29" i="4" s="1"/>
  <c r="B30" i="4" s="1"/>
  <c r="B31" i="4" s="1"/>
  <c r="B32" i="4" s="1"/>
  <c r="B37" i="4" s="1"/>
  <c r="B38" i="4" s="1"/>
  <c r="B39" i="4" s="1"/>
  <c r="B40" i="4" s="1"/>
  <c r="B52" i="4" l="1"/>
  <c r="B53" i="4" s="1"/>
  <c r="B54" i="4" s="1"/>
  <c r="B41" i="4"/>
  <c r="B42" i="4" s="1"/>
  <c r="B43" i="4" s="1"/>
  <c r="B44" i="4" s="1"/>
  <c r="C4" i="13"/>
  <c r="I12" i="3"/>
  <c r="AI91" i="3"/>
  <c r="AG91" i="3"/>
  <c r="AE91" i="3"/>
  <c r="D16" i="4"/>
  <c r="E16" i="4" s="1"/>
  <c r="F16" i="4" s="1"/>
  <c r="G16" i="4" s="1"/>
  <c r="H16" i="4" s="1"/>
  <c r="I16" i="4" s="1"/>
  <c r="J16" i="4" s="1"/>
  <c r="K16" i="4" s="1"/>
  <c r="L16" i="4" s="1"/>
  <c r="M16" i="4" s="1"/>
  <c r="N16" i="4" s="1"/>
  <c r="O16" i="4" s="1"/>
  <c r="P16" i="4" s="1"/>
  <c r="Q16" i="4" s="1"/>
  <c r="R16" i="4" s="1"/>
  <c r="S16" i="4" s="1"/>
  <c r="T16" i="4" s="1"/>
  <c r="U16" i="4" s="1"/>
  <c r="V16" i="4" s="1"/>
  <c r="W16" i="4" s="1"/>
  <c r="X16" i="4" s="1"/>
  <c r="Y16" i="4" s="1"/>
  <c r="Z16" i="4" s="1"/>
  <c r="AA16" i="4" s="1"/>
  <c r="AB16" i="4" s="1"/>
  <c r="AC16" i="4" s="1"/>
  <c r="AD16" i="4" s="1"/>
  <c r="AE16" i="4" s="1"/>
  <c r="AF16" i="4" s="1"/>
  <c r="AG16" i="4" s="1"/>
  <c r="AH16" i="4" s="1"/>
  <c r="AI16" i="4" s="1"/>
  <c r="AJ16" i="4" s="1"/>
  <c r="AK16" i="4" s="1"/>
  <c r="AL16" i="4" s="1"/>
  <c r="AM16" i="4" s="1"/>
  <c r="AN16" i="4" s="1"/>
  <c r="AO16" i="4" s="1"/>
  <c r="AP16" i="4" s="1"/>
  <c r="AQ16" i="4" s="1"/>
  <c r="AR16" i="4" s="1"/>
  <c r="AS16" i="4" s="1"/>
  <c r="AT16" i="4" s="1"/>
  <c r="AU16" i="4" s="1"/>
  <c r="AV16" i="4" s="1"/>
  <c r="AW16" i="4" s="1"/>
  <c r="AX16" i="4" s="1"/>
  <c r="AY16" i="4" s="1"/>
  <c r="AZ16" i="4" s="1"/>
  <c r="BA16" i="4" s="1"/>
  <c r="BB16" i="4" s="1"/>
  <c r="BC16" i="4" s="1"/>
  <c r="BD16" i="4" s="1"/>
  <c r="BE16" i="4" s="1"/>
  <c r="BF16" i="4" s="1"/>
  <c r="BG16" i="4" s="1"/>
  <c r="BH16" i="4" s="1"/>
  <c r="BI16" i="4" s="1"/>
  <c r="BJ16" i="4" s="1"/>
  <c r="BK16" i="4" s="1"/>
  <c r="BL16" i="4" s="1"/>
  <c r="BM16" i="4" s="1"/>
  <c r="BN16" i="4" s="1"/>
  <c r="BO16" i="4" s="1"/>
  <c r="BP16" i="4" s="1"/>
  <c r="BQ16" i="4" s="1"/>
  <c r="BR16" i="4" s="1"/>
  <c r="BS16" i="4" s="1"/>
  <c r="BT16" i="4" s="1"/>
  <c r="BU16" i="4" s="1"/>
  <c r="BV16" i="4" s="1"/>
  <c r="BW16" i="4" s="1"/>
  <c r="BX16" i="4" s="1"/>
  <c r="BY16" i="4" s="1"/>
  <c r="BZ16" i="4" s="1"/>
  <c r="CA16" i="4" s="1"/>
  <c r="CB16" i="4" s="1"/>
  <c r="CC16" i="4" s="1"/>
  <c r="CD16" i="4" s="1"/>
  <c r="CE16" i="4" s="1"/>
  <c r="CF16" i="4" s="1"/>
  <c r="CG16" i="4" s="1"/>
  <c r="CH16" i="4" s="1"/>
  <c r="CI16" i="4" s="1"/>
  <c r="CJ16" i="4" s="1"/>
  <c r="CK16" i="4" s="1"/>
  <c r="CL16" i="4" s="1"/>
  <c r="B71" i="4" l="1"/>
  <c r="B72" i="4" s="1"/>
  <c r="B73" i="4" s="1"/>
  <c r="B74" i="4" s="1"/>
  <c r="B75" i="4" s="1"/>
  <c r="B76" i="4" s="1"/>
  <c r="B77" i="4" s="1"/>
  <c r="B78" i="4" s="1"/>
  <c r="B79" i="4" s="1"/>
  <c r="B80" i="4" s="1"/>
  <c r="B81" i="4" s="1"/>
  <c r="B82" i="4" s="1"/>
  <c r="B83" i="4" s="1"/>
  <c r="B84" i="4" s="1"/>
  <c r="B85" i="4" s="1"/>
  <c r="B86" i="4" s="1"/>
  <c r="B87" i="4" s="1"/>
  <c r="B88" i="4" s="1"/>
  <c r="B89" i="4" s="1"/>
  <c r="B90" i="4" s="1"/>
  <c r="B91" i="4" s="1"/>
  <c r="B92" i="4" s="1"/>
  <c r="B93" i="4" s="1"/>
  <c r="B94" i="4" s="1"/>
  <c r="B95" i="4" s="1"/>
  <c r="B96" i="4" s="1"/>
  <c r="B97" i="4" s="1"/>
  <c r="B98" i="4" s="1"/>
  <c r="B99" i="4" s="1"/>
  <c r="B100" i="4" s="1"/>
  <c r="B45" i="4"/>
  <c r="B46" i="4" s="1"/>
  <c r="B47" i="4" s="1"/>
  <c r="N3" i="17"/>
  <c r="N4" i="17" s="1"/>
  <c r="N5" i="17" s="1"/>
  <c r="N6" i="17" s="1"/>
  <c r="N7" i="17" s="1"/>
  <c r="N8" i="17" s="1"/>
  <c r="N9" i="17" s="1"/>
  <c r="N10" i="17" s="1"/>
  <c r="N11" i="17" s="1"/>
  <c r="N12" i="17" s="1"/>
  <c r="N13" i="17" s="1"/>
  <c r="F5" i="17"/>
  <c r="C18" i="17"/>
  <c r="AH17" i="16" l="1"/>
  <c r="AC1" i="4"/>
  <c r="AD1" i="4" s="1"/>
  <c r="AE1" i="4" s="1"/>
  <c r="AF1" i="4" s="1"/>
  <c r="AG1" i="4" s="1"/>
  <c r="AH1" i="4" s="1"/>
  <c r="AI1" i="4" s="1"/>
  <c r="AJ1" i="4" s="1"/>
  <c r="AK1" i="4" s="1"/>
  <c r="AL1" i="4" s="1"/>
  <c r="AM1" i="4" s="1"/>
  <c r="AN1" i="4" s="1"/>
  <c r="AO1" i="4" s="1"/>
  <c r="AP1" i="4" s="1"/>
  <c r="AQ1" i="4" s="1"/>
  <c r="AR1" i="4" s="1"/>
  <c r="AS1" i="4" s="1"/>
  <c r="AT1" i="4" s="1"/>
  <c r="AU1" i="4" s="1"/>
  <c r="AV1" i="4" s="1"/>
  <c r="AW1" i="4" s="1"/>
  <c r="AX1" i="4" s="1"/>
  <c r="AY1" i="4" s="1"/>
  <c r="AZ1" i="4" s="1"/>
  <c r="BA1" i="4" s="1"/>
  <c r="BB1" i="4" s="1"/>
  <c r="BC1" i="4" s="1"/>
  <c r="BD1" i="4" s="1"/>
  <c r="BE1" i="4" s="1"/>
  <c r="BF1" i="4" s="1"/>
  <c r="BG1" i="4" s="1"/>
  <c r="BH1" i="4" s="1"/>
  <c r="BI1" i="4" s="1"/>
  <c r="BJ1" i="4" s="1"/>
  <c r="BK1" i="4" s="1"/>
  <c r="BL1" i="4" s="1"/>
  <c r="BM1" i="4" s="1"/>
  <c r="BN1" i="4" s="1"/>
  <c r="BO1" i="4" s="1"/>
  <c r="BP1" i="4" s="1"/>
  <c r="AC64" i="3" l="1"/>
  <c r="M15" i="2"/>
  <c r="M14" i="2"/>
  <c r="R20" i="5"/>
  <c r="G22" i="12" l="1"/>
  <c r="B91" i="6" l="1"/>
  <c r="B102" i="6" l="1"/>
  <c r="Q2" i="6"/>
  <c r="B25" i="20" l="1"/>
  <c r="B26" i="20" s="1"/>
  <c r="B27" i="20" s="1"/>
  <c r="B28" i="20" s="1"/>
  <c r="B29" i="20" s="1"/>
  <c r="B30" i="20" s="1"/>
  <c r="B31" i="20" s="1"/>
  <c r="B32" i="20" s="1"/>
  <c r="B33" i="20" s="1"/>
  <c r="B34" i="20" s="1"/>
  <c r="AG27" i="14" l="1"/>
  <c r="W27" i="14"/>
  <c r="M27" i="14"/>
  <c r="C27" i="14"/>
  <c r="AN26" i="14"/>
  <c r="AL26" i="14"/>
  <c r="AK26" i="14"/>
  <c r="AJ26" i="14"/>
  <c r="AI26" i="14"/>
  <c r="AH26" i="14"/>
  <c r="AG26" i="14"/>
  <c r="AD26" i="14"/>
  <c r="AB26" i="14"/>
  <c r="AA26" i="14"/>
  <c r="Z26" i="14"/>
  <c r="Y26" i="14"/>
  <c r="X26" i="14"/>
  <c r="W26" i="14"/>
  <c r="T26" i="14"/>
  <c r="R26" i="14"/>
  <c r="Q26" i="14"/>
  <c r="P26" i="14"/>
  <c r="O26" i="14"/>
  <c r="N26" i="14"/>
  <c r="M26" i="14"/>
  <c r="J26" i="14"/>
  <c r="H26" i="14"/>
  <c r="G26" i="14"/>
  <c r="F26" i="14"/>
  <c r="E26" i="14"/>
  <c r="D26" i="14"/>
  <c r="C26" i="14"/>
  <c r="AN25" i="14"/>
  <c r="AL25" i="14"/>
  <c r="AK25" i="14"/>
  <c r="AJ25" i="14"/>
  <c r="AI25" i="14"/>
  <c r="AH25" i="14"/>
  <c r="AG25" i="14"/>
  <c r="AD25" i="14"/>
  <c r="AB25" i="14"/>
  <c r="AA25" i="14"/>
  <c r="Z25" i="14"/>
  <c r="Y25" i="14"/>
  <c r="X25" i="14"/>
  <c r="W25" i="14"/>
  <c r="T25" i="14"/>
  <c r="R25" i="14"/>
  <c r="Q25" i="14"/>
  <c r="P25" i="14"/>
  <c r="O25" i="14"/>
  <c r="N25" i="14"/>
  <c r="M25" i="14"/>
  <c r="J25" i="14"/>
  <c r="H25" i="14"/>
  <c r="G25" i="14"/>
  <c r="F25" i="14"/>
  <c r="E25" i="14"/>
  <c r="D25" i="14"/>
  <c r="C25" i="14"/>
  <c r="AN24" i="14"/>
  <c r="AL24" i="14"/>
  <c r="AK24" i="14"/>
  <c r="AJ24" i="14"/>
  <c r="AI24" i="14"/>
  <c r="AH24" i="14"/>
  <c r="AG24" i="14"/>
  <c r="AD24" i="14"/>
  <c r="AB24" i="14"/>
  <c r="AA24" i="14"/>
  <c r="Z24" i="14"/>
  <c r="X24" i="14"/>
  <c r="W24" i="14"/>
  <c r="T24" i="14"/>
  <c r="R24" i="14"/>
  <c r="Q24" i="14"/>
  <c r="P24" i="14"/>
  <c r="O24" i="14"/>
  <c r="N24" i="14"/>
  <c r="M24" i="14"/>
  <c r="J24" i="14"/>
  <c r="H24" i="14"/>
  <c r="G24" i="14"/>
  <c r="F24" i="14"/>
  <c r="E24" i="14"/>
  <c r="D24" i="14"/>
  <c r="C24" i="14"/>
  <c r="AN23" i="14"/>
  <c r="AL23" i="14"/>
  <c r="AK23" i="14"/>
  <c r="AJ23" i="14"/>
  <c r="AI23" i="14"/>
  <c r="AH23" i="14"/>
  <c r="AG23" i="14"/>
  <c r="AD23" i="14"/>
  <c r="AB23" i="14"/>
  <c r="AA23" i="14"/>
  <c r="Z23" i="14"/>
  <c r="X23" i="14"/>
  <c r="W23" i="14"/>
  <c r="T23" i="14"/>
  <c r="R23" i="14"/>
  <c r="Q23" i="14"/>
  <c r="P23" i="14"/>
  <c r="O23" i="14"/>
  <c r="N23" i="14"/>
  <c r="M23" i="14"/>
  <c r="J23" i="14"/>
  <c r="H23" i="14"/>
  <c r="G23" i="14"/>
  <c r="F23" i="14"/>
  <c r="E23" i="14"/>
  <c r="D23" i="14"/>
  <c r="C23" i="14"/>
  <c r="AM22" i="14"/>
  <c r="AL22" i="14"/>
  <c r="AK22" i="14"/>
  <c r="AJ22" i="14"/>
  <c r="AI22" i="14"/>
  <c r="AH22" i="14"/>
  <c r="AC22" i="14"/>
  <c r="AB22" i="14"/>
  <c r="AA22" i="14"/>
  <c r="Z22" i="14"/>
  <c r="Y22" i="14"/>
  <c r="X22" i="14"/>
  <c r="S22" i="14"/>
  <c r="R22" i="14"/>
  <c r="Q22" i="14"/>
  <c r="P22" i="14"/>
  <c r="O22" i="14"/>
  <c r="N22" i="14"/>
  <c r="J22" i="14"/>
  <c r="I22" i="14"/>
  <c r="H22" i="14"/>
  <c r="G22" i="14"/>
  <c r="F22" i="14"/>
  <c r="E22" i="14"/>
  <c r="D22" i="14"/>
  <c r="AM21" i="14"/>
  <c r="AL21" i="14"/>
  <c r="AK21" i="14"/>
  <c r="AJ21" i="14"/>
  <c r="AI21" i="14"/>
  <c r="AH21" i="14"/>
  <c r="AC21" i="14"/>
  <c r="AB21" i="14"/>
  <c r="AA21" i="14"/>
  <c r="Z21" i="14"/>
  <c r="Y21" i="14"/>
  <c r="X21" i="14"/>
  <c r="S21" i="14"/>
  <c r="R21" i="14"/>
  <c r="Q21" i="14"/>
  <c r="P21" i="14"/>
  <c r="O21" i="14"/>
  <c r="N21" i="14"/>
  <c r="J21" i="14"/>
  <c r="I21" i="14"/>
  <c r="H21" i="14"/>
  <c r="G21" i="14"/>
  <c r="F21" i="14"/>
  <c r="E21" i="14"/>
  <c r="D21" i="14"/>
  <c r="AM20" i="14"/>
  <c r="AL20" i="14"/>
  <c r="AK20" i="14"/>
  <c r="AJ20" i="14"/>
  <c r="AI20" i="14"/>
  <c r="AH20" i="14"/>
  <c r="AC20" i="14"/>
  <c r="AB20" i="14"/>
  <c r="AA20" i="14"/>
  <c r="Z20" i="14"/>
  <c r="Y20" i="14"/>
  <c r="X20" i="14"/>
  <c r="S20" i="14"/>
  <c r="R20" i="14"/>
  <c r="Q20" i="14"/>
  <c r="P20" i="14"/>
  <c r="O20" i="14"/>
  <c r="N20" i="14"/>
  <c r="J20" i="14"/>
  <c r="I20" i="14"/>
  <c r="H20" i="14"/>
  <c r="G20" i="14"/>
  <c r="F20" i="14"/>
  <c r="E20" i="14"/>
  <c r="D20" i="14"/>
  <c r="AM19" i="14"/>
  <c r="AL19" i="14"/>
  <c r="AK19" i="14"/>
  <c r="AJ19" i="14"/>
  <c r="AI19" i="14"/>
  <c r="AH19" i="14"/>
  <c r="AC19" i="14"/>
  <c r="AB19" i="14"/>
  <c r="AA19" i="14"/>
  <c r="Z19" i="14"/>
  <c r="Y19" i="14"/>
  <c r="X19" i="14"/>
  <c r="S19" i="14"/>
  <c r="R19" i="14"/>
  <c r="Q19" i="14"/>
  <c r="P19" i="14"/>
  <c r="O19" i="14"/>
  <c r="N19" i="14"/>
  <c r="J19" i="14"/>
  <c r="I19" i="14"/>
  <c r="H19" i="14"/>
  <c r="G19" i="14"/>
  <c r="F19" i="14"/>
  <c r="E19" i="14"/>
  <c r="D19" i="14"/>
  <c r="AM18" i="14"/>
  <c r="AL18" i="14"/>
  <c r="AK18" i="14"/>
  <c r="AJ18" i="14"/>
  <c r="AI18" i="14"/>
  <c r="AH18" i="14"/>
  <c r="AC18" i="14"/>
  <c r="AB18" i="14"/>
  <c r="AA18" i="14"/>
  <c r="Z18" i="14"/>
  <c r="Y18" i="14"/>
  <c r="X18" i="14"/>
  <c r="S18" i="14"/>
  <c r="R18" i="14"/>
  <c r="Q18" i="14"/>
  <c r="P18" i="14"/>
  <c r="O18" i="14"/>
  <c r="N18" i="14"/>
  <c r="J18" i="14"/>
  <c r="I18" i="14"/>
  <c r="H18" i="14"/>
  <c r="G18" i="14"/>
  <c r="F18" i="14"/>
  <c r="E18" i="14"/>
  <c r="D18" i="14"/>
  <c r="AM17" i="14"/>
  <c r="AL17" i="14"/>
  <c r="AK17" i="14"/>
  <c r="AJ17" i="14"/>
  <c r="AI17" i="14"/>
  <c r="AH17" i="14"/>
  <c r="AC17" i="14"/>
  <c r="AB17" i="14"/>
  <c r="AA17" i="14"/>
  <c r="Z17" i="14"/>
  <c r="Y17" i="14"/>
  <c r="X17" i="14"/>
  <c r="S17" i="14"/>
  <c r="R17" i="14"/>
  <c r="Q17" i="14"/>
  <c r="P17" i="14"/>
  <c r="O17" i="14"/>
  <c r="N17" i="14"/>
  <c r="J17" i="14"/>
  <c r="I17" i="14"/>
  <c r="H17" i="14"/>
  <c r="G17" i="14"/>
  <c r="F17" i="14"/>
  <c r="E17" i="14"/>
  <c r="D17" i="14"/>
  <c r="AM16" i="14"/>
  <c r="AL16" i="14"/>
  <c r="AK16" i="14"/>
  <c r="AJ16" i="14"/>
  <c r="AI16" i="14"/>
  <c r="AH16" i="14"/>
  <c r="AC16" i="14"/>
  <c r="AB16" i="14"/>
  <c r="AA16" i="14"/>
  <c r="Z16" i="14"/>
  <c r="Y16" i="14"/>
  <c r="X16" i="14"/>
  <c r="S16" i="14"/>
  <c r="R16" i="14"/>
  <c r="Q16" i="14"/>
  <c r="P16" i="14"/>
  <c r="O16" i="14"/>
  <c r="N16" i="14"/>
  <c r="J16" i="14"/>
  <c r="I16" i="14"/>
  <c r="H16" i="14"/>
  <c r="G16" i="14"/>
  <c r="F16" i="14"/>
  <c r="E16" i="14"/>
  <c r="D16" i="14"/>
  <c r="AM15" i="14"/>
  <c r="AL15" i="14"/>
  <c r="AK15" i="14"/>
  <c r="AJ15" i="14"/>
  <c r="AI15" i="14"/>
  <c r="AH15" i="14"/>
  <c r="AC15" i="14"/>
  <c r="AB15" i="14"/>
  <c r="AA15" i="14"/>
  <c r="Z15" i="14"/>
  <c r="Y15" i="14"/>
  <c r="X15" i="14"/>
  <c r="S15" i="14"/>
  <c r="R15" i="14"/>
  <c r="Q15" i="14"/>
  <c r="P15" i="14"/>
  <c r="O15" i="14"/>
  <c r="N15" i="14"/>
  <c r="J15" i="14"/>
  <c r="I15" i="14"/>
  <c r="H15" i="14"/>
  <c r="G15" i="14"/>
  <c r="F15" i="14"/>
  <c r="E15" i="14"/>
  <c r="D15" i="14"/>
  <c r="AM14" i="14"/>
  <c r="AL14" i="14"/>
  <c r="AK14" i="14"/>
  <c r="AJ14" i="14"/>
  <c r="AI14" i="14"/>
  <c r="AH14" i="14"/>
  <c r="AC14" i="14"/>
  <c r="AB14" i="14"/>
  <c r="AA14" i="14"/>
  <c r="Z14" i="14"/>
  <c r="Y14" i="14"/>
  <c r="X14" i="14"/>
  <c r="S14" i="14"/>
  <c r="R14" i="14"/>
  <c r="Q14" i="14"/>
  <c r="P14" i="14"/>
  <c r="O14" i="14"/>
  <c r="N14" i="14"/>
  <c r="J14" i="14"/>
  <c r="I14" i="14"/>
  <c r="H14" i="14"/>
  <c r="G14" i="14"/>
  <c r="F14" i="14"/>
  <c r="E14" i="14"/>
  <c r="D14" i="14"/>
  <c r="AM13" i="14"/>
  <c r="AL13" i="14"/>
  <c r="AK13" i="14"/>
  <c r="AJ13" i="14"/>
  <c r="AI13" i="14"/>
  <c r="AH13" i="14"/>
  <c r="AC13" i="14"/>
  <c r="AB13" i="14"/>
  <c r="AA13" i="14"/>
  <c r="Z13" i="14"/>
  <c r="Y13" i="14"/>
  <c r="X13" i="14"/>
  <c r="S13" i="14"/>
  <c r="R13" i="14"/>
  <c r="Q13" i="14"/>
  <c r="P13" i="14"/>
  <c r="O13" i="14"/>
  <c r="N13" i="14"/>
  <c r="J13" i="14"/>
  <c r="I13" i="14"/>
  <c r="H13" i="14"/>
  <c r="G13" i="14"/>
  <c r="F13" i="14"/>
  <c r="E13" i="14"/>
  <c r="D13" i="14"/>
  <c r="AM12" i="14"/>
  <c r="AL12" i="14"/>
  <c r="AK12" i="14"/>
  <c r="AJ12" i="14"/>
  <c r="AI12" i="14"/>
  <c r="AH12" i="14"/>
  <c r="AC12" i="14"/>
  <c r="AB12" i="14"/>
  <c r="AA12" i="14"/>
  <c r="Z12" i="14"/>
  <c r="Y12" i="14"/>
  <c r="X12" i="14"/>
  <c r="S12" i="14"/>
  <c r="R12" i="14"/>
  <c r="Q12" i="14"/>
  <c r="P12" i="14"/>
  <c r="O12" i="14"/>
  <c r="N12" i="14"/>
  <c r="J12" i="14"/>
  <c r="I12" i="14"/>
  <c r="H12" i="14"/>
  <c r="G12" i="14"/>
  <c r="F12" i="14"/>
  <c r="E12" i="14"/>
  <c r="D12" i="14"/>
  <c r="AM11" i="14"/>
  <c r="AL11" i="14"/>
  <c r="AK11" i="14"/>
  <c r="AJ11" i="14"/>
  <c r="AI11" i="14"/>
  <c r="AH11" i="14"/>
  <c r="AF11" i="14"/>
  <c r="AF12" i="14" s="1"/>
  <c r="AF13" i="14" s="1"/>
  <c r="AF14" i="14" s="1"/>
  <c r="AF15" i="14" s="1"/>
  <c r="AF16" i="14" s="1"/>
  <c r="AF17" i="14" s="1"/>
  <c r="AF18" i="14" s="1"/>
  <c r="AF19" i="14" s="1"/>
  <c r="AF20" i="14" s="1"/>
  <c r="AF21" i="14" s="1"/>
  <c r="AF22" i="14" s="1"/>
  <c r="AF23" i="14" s="1"/>
  <c r="AF24" i="14" s="1"/>
  <c r="AF25" i="14" s="1"/>
  <c r="AF26" i="14" s="1"/>
  <c r="AC11" i="14"/>
  <c r="AB11" i="14"/>
  <c r="AA11" i="14"/>
  <c r="Z11" i="14"/>
  <c r="Y11" i="14"/>
  <c r="X11" i="14"/>
  <c r="V11" i="14"/>
  <c r="V12" i="14" s="1"/>
  <c r="V13" i="14" s="1"/>
  <c r="V14" i="14" s="1"/>
  <c r="V15" i="14" s="1"/>
  <c r="V16" i="14" s="1"/>
  <c r="V17" i="14" s="1"/>
  <c r="V18" i="14" s="1"/>
  <c r="V19" i="14" s="1"/>
  <c r="V20" i="14" s="1"/>
  <c r="V21" i="14" s="1"/>
  <c r="V22" i="14" s="1"/>
  <c r="V23" i="14" s="1"/>
  <c r="V24" i="14" s="1"/>
  <c r="V25" i="14" s="1"/>
  <c r="V26" i="14" s="1"/>
  <c r="S11" i="14"/>
  <c r="R11" i="14"/>
  <c r="Q11" i="14"/>
  <c r="P11" i="14"/>
  <c r="O11" i="14"/>
  <c r="N11" i="14"/>
  <c r="L11" i="14"/>
  <c r="L12" i="14" s="1"/>
  <c r="L13" i="14" s="1"/>
  <c r="L14" i="14" s="1"/>
  <c r="L15" i="14" s="1"/>
  <c r="L16" i="14" s="1"/>
  <c r="L17" i="14" s="1"/>
  <c r="L18" i="14" s="1"/>
  <c r="L19" i="14" s="1"/>
  <c r="L20" i="14" s="1"/>
  <c r="L21" i="14" s="1"/>
  <c r="L22" i="14" s="1"/>
  <c r="L23" i="14" s="1"/>
  <c r="L24" i="14" s="1"/>
  <c r="L25" i="14" s="1"/>
  <c r="L26" i="14" s="1"/>
  <c r="J11" i="14"/>
  <c r="I11" i="14"/>
  <c r="H11" i="14"/>
  <c r="G11" i="14"/>
  <c r="F11" i="14"/>
  <c r="E11" i="14"/>
  <c r="D11" i="14"/>
  <c r="B11" i="14"/>
  <c r="B12" i="14" s="1"/>
  <c r="B13" i="14" s="1"/>
  <c r="B14" i="14" s="1"/>
  <c r="B15" i="14" s="1"/>
  <c r="B16" i="14" s="1"/>
  <c r="B17" i="14" s="1"/>
  <c r="B18" i="14" s="1"/>
  <c r="B19" i="14" s="1"/>
  <c r="B20" i="14" s="1"/>
  <c r="B21" i="14" s="1"/>
  <c r="B22" i="14" s="1"/>
  <c r="B23" i="14" s="1"/>
  <c r="B24" i="14" s="1"/>
  <c r="B25" i="14" s="1"/>
  <c r="B26" i="14" s="1"/>
  <c r="AM10" i="14"/>
  <c r="AL10" i="14"/>
  <c r="AK10" i="14"/>
  <c r="AJ10" i="14"/>
  <c r="AI10" i="14"/>
  <c r="AH10" i="14"/>
  <c r="AC10" i="14"/>
  <c r="AB10" i="14"/>
  <c r="AA10" i="14"/>
  <c r="Z10" i="14"/>
  <c r="Y10" i="14"/>
  <c r="X10" i="14"/>
  <c r="S10" i="14"/>
  <c r="R10" i="14"/>
  <c r="Q10" i="14"/>
  <c r="P10" i="14"/>
  <c r="O10" i="14"/>
  <c r="N10" i="14"/>
  <c r="J10" i="14"/>
  <c r="I10" i="14"/>
  <c r="H10" i="14"/>
  <c r="G10" i="14"/>
  <c r="F10" i="14"/>
  <c r="E10" i="14"/>
  <c r="D10" i="14"/>
  <c r="C6" i="14"/>
  <c r="B36" i="13"/>
  <c r="B37" i="13" s="1"/>
  <c r="B38" i="13" s="1"/>
  <c r="B39" i="13" s="1"/>
  <c r="B40" i="13" s="1"/>
  <c r="B41" i="13" s="1"/>
  <c r="B42" i="13" s="1"/>
  <c r="B43" i="13" s="1"/>
  <c r="B44" i="13" s="1"/>
  <c r="B45" i="13" s="1"/>
  <c r="B46" i="13" s="1"/>
  <c r="B47" i="13" s="1"/>
  <c r="B48" i="13" s="1"/>
  <c r="B49" i="13" s="1"/>
  <c r="B50" i="13" s="1"/>
  <c r="B51" i="13" s="1"/>
  <c r="B52" i="13" s="1"/>
  <c r="B53" i="13" s="1"/>
  <c r="B54" i="13" s="1"/>
  <c r="B55" i="13" s="1"/>
  <c r="B56" i="13" s="1"/>
  <c r="B34" i="13"/>
  <c r="B11" i="13"/>
  <c r="B12" i="13" s="1"/>
  <c r="B13" i="13" s="1"/>
  <c r="B14" i="13" s="1"/>
  <c r="B15" i="13" s="1"/>
  <c r="B16" i="13" s="1"/>
  <c r="B17" i="13" s="1"/>
  <c r="B18" i="13" s="1"/>
  <c r="B19" i="13" s="1"/>
  <c r="B20" i="13" s="1"/>
  <c r="B21" i="13" s="1"/>
  <c r="B22" i="13" s="1"/>
  <c r="B23" i="13" s="1"/>
  <c r="B24" i="13" s="1"/>
  <c r="B25" i="13" s="1"/>
  <c r="B26" i="13" s="1"/>
  <c r="B27" i="13" s="1"/>
  <c r="B28" i="13" s="1"/>
  <c r="B29" i="13" s="1"/>
  <c r="I17" i="12"/>
  <c r="B59" i="11"/>
  <c r="B21" i="11"/>
  <c r="B22" i="11" s="1"/>
  <c r="B23" i="11" s="1"/>
  <c r="B24" i="11" s="1"/>
  <c r="B25" i="11" s="1"/>
  <c r="B26" i="11" s="1"/>
  <c r="C6" i="11"/>
  <c r="L2" i="11"/>
  <c r="F3" i="11" s="1"/>
  <c r="K39" i="9"/>
  <c r="H39" i="9"/>
  <c r="G39" i="9"/>
  <c r="F39" i="9"/>
  <c r="E39" i="9"/>
  <c r="D39" i="9"/>
  <c r="C39" i="9"/>
  <c r="K38" i="9"/>
  <c r="H38" i="9"/>
  <c r="G38" i="9"/>
  <c r="F38" i="9"/>
  <c r="E38" i="9"/>
  <c r="D38" i="9"/>
  <c r="C38" i="9"/>
  <c r="K37" i="9"/>
  <c r="H37" i="9"/>
  <c r="G37" i="9"/>
  <c r="F37" i="9"/>
  <c r="E37" i="9"/>
  <c r="D37" i="9"/>
  <c r="C37" i="9"/>
  <c r="B24" i="9"/>
  <c r="B25" i="9" s="1"/>
  <c r="B26" i="9" s="1"/>
  <c r="B27" i="9" s="1"/>
  <c r="B28" i="9" s="1"/>
  <c r="B29" i="9" s="1"/>
  <c r="B30" i="9" s="1"/>
  <c r="B31" i="9" s="1"/>
  <c r="B32" i="9" s="1"/>
  <c r="B33" i="9" s="1"/>
  <c r="B34" i="9" s="1"/>
  <c r="B35" i="9" s="1"/>
  <c r="B36" i="9" s="1"/>
  <c r="B37" i="9" s="1"/>
  <c r="B38" i="9" s="1"/>
  <c r="B39" i="9" s="1"/>
  <c r="F2" i="9"/>
  <c r="B147" i="6"/>
  <c r="B146" i="6"/>
  <c r="B92" i="6"/>
  <c r="AR12" i="6"/>
  <c r="AR11" i="6"/>
  <c r="AR10" i="6"/>
  <c r="AR9" i="6"/>
  <c r="AR8" i="6"/>
  <c r="AT8" i="6" s="1"/>
  <c r="AS8" i="6" s="1"/>
  <c r="AO4" i="6"/>
  <c r="AO5" i="6" s="1"/>
  <c r="AO6" i="6" s="1"/>
  <c r="AO7" i="6" s="1"/>
  <c r="AO8" i="6" s="1"/>
  <c r="AO9" i="6" s="1"/>
  <c r="AO10" i="6" s="1"/>
  <c r="AO11" i="6" s="1"/>
  <c r="AO12" i="6" s="1"/>
  <c r="AO13" i="6" s="1"/>
  <c r="AO14" i="6" s="1"/>
  <c r="AD89" i="3"/>
  <c r="I89" i="3"/>
  <c r="AE87" i="3"/>
  <c r="D87" i="3"/>
  <c r="F86" i="3"/>
  <c r="AB73" i="3"/>
  <c r="N71" i="3"/>
  <c r="Z56" i="3" s="1"/>
  <c r="U64" i="3"/>
  <c r="D64" i="3"/>
  <c r="B55" i="3"/>
  <c r="N10" i="3"/>
  <c r="M10" i="2"/>
  <c r="K17" i="3" s="1"/>
  <c r="M9" i="2"/>
  <c r="M7" i="2"/>
  <c r="M6" i="2"/>
  <c r="M5" i="2"/>
  <c r="N3" i="15"/>
  <c r="P2" i="15"/>
  <c r="U21" i="16"/>
  <c r="N21" i="16"/>
  <c r="X17" i="16"/>
  <c r="AC11" i="16"/>
  <c r="U11" i="16"/>
  <c r="X17" i="10"/>
  <c r="U11" i="10"/>
  <c r="H19" i="3" l="1"/>
  <c r="N14" i="3"/>
  <c r="H32" i="3"/>
  <c r="M21" i="3"/>
  <c r="M30" i="3"/>
  <c r="H34" i="3"/>
  <c r="I26" i="3"/>
  <c r="M28" i="3"/>
  <c r="G10" i="13"/>
  <c r="D10" i="13"/>
  <c r="E10" i="13"/>
  <c r="H10" i="13"/>
  <c r="M11" i="2"/>
  <c r="M13" i="2"/>
  <c r="M12" i="2"/>
  <c r="B22" i="2" s="1"/>
  <c r="M16" i="2"/>
  <c r="B36" i="2" s="1"/>
  <c r="M17" i="2"/>
  <c r="B74" i="2" s="1"/>
  <c r="M18" i="2"/>
  <c r="Y31" i="5"/>
  <c r="AA31" i="5"/>
  <c r="M3" i="2"/>
  <c r="Y23" i="14"/>
  <c r="Y24" i="14"/>
  <c r="N4" i="15"/>
  <c r="AN1" i="3"/>
  <c r="N15" i="3"/>
  <c r="AR6" i="6"/>
  <c r="AN2" i="3"/>
  <c r="AN3" i="3"/>
  <c r="F66" i="3"/>
  <c r="B99" i="3"/>
  <c r="AT12" i="6"/>
  <c r="AS12" i="6" s="1"/>
  <c r="B10" i="2" l="1"/>
  <c r="L91" i="3"/>
  <c r="F69" i="3"/>
  <c r="C73" i="3"/>
  <c r="B123" i="6"/>
  <c r="M23" i="3"/>
  <c r="AR4" i="6"/>
  <c r="AR3" i="6"/>
  <c r="N5" i="15"/>
  <c r="AT4" i="6" l="1"/>
  <c r="AS4" i="6" s="1"/>
  <c r="B70" i="6" s="1"/>
  <c r="N6" i="15"/>
  <c r="N7" i="15" l="1"/>
  <c r="N8" i="15" l="1"/>
  <c r="N9" i="15" l="1"/>
  <c r="N10" i="15" s="1"/>
  <c r="N11" i="15" s="1"/>
  <c r="N12" i="15" s="1"/>
  <c r="N13" i="15" s="1"/>
  <c r="N14" i="15" s="1"/>
  <c r="N15" i="15" s="1"/>
  <c r="N16" i="15" s="1"/>
  <c r="N17" i="15" s="1"/>
  <c r="N18" i="15" s="1"/>
  <c r="N20" i="15" s="1"/>
  <c r="N21" i="15" s="1"/>
  <c r="N22" i="15" s="1"/>
  <c r="N23" i="15" s="1"/>
  <c r="N24" i="15" s="1"/>
  <c r="N25" i="15" s="1"/>
  <c r="N26" i="15" s="1"/>
  <c r="N27" i="15" s="1"/>
  <c r="N28" i="15" s="1"/>
  <c r="N29" i="15" s="1"/>
  <c r="N30" i="15" s="1"/>
  <c r="N31" i="15" s="1"/>
  <c r="N32" i="15" s="1"/>
  <c r="N33" i="15" s="1"/>
  <c r="N34" i="15" s="1"/>
  <c r="N35" i="15" s="1"/>
  <c r="N36" i="15" s="1"/>
  <c r="N37" i="15" s="1"/>
  <c r="N38" i="15" s="1"/>
  <c r="N39" i="15" s="1"/>
  <c r="N40" i="15" s="1"/>
  <c r="N41" i="15" s="1"/>
  <c r="N42" i="15" s="1"/>
  <c r="N43" i="15" s="1"/>
  <c r="N44" i="15" s="1"/>
  <c r="N45" i="15" s="1"/>
  <c r="C38" i="15" l="1"/>
  <c r="C6" i="15"/>
  <c r="C39" i="15"/>
  <c r="C24" i="15"/>
  <c r="C25" i="15"/>
  <c r="C27" i="15"/>
  <c r="C8" i="15"/>
  <c r="C5" i="15"/>
  <c r="C41" i="15"/>
  <c r="B138" i="4"/>
  <c r="B139" i="4" s="1"/>
  <c r="B140" i="4" s="1"/>
  <c r="B141" i="4" s="1"/>
  <c r="B142" i="4" s="1"/>
  <c r="B143" i="4" s="1"/>
  <c r="B144" i="4" s="1"/>
  <c r="B145" i="4" s="1"/>
  <c r="B146" i="4" s="1"/>
  <c r="B147" i="4" s="1"/>
  <c r="B148" i="4" s="1"/>
  <c r="B149" i="4" s="1"/>
  <c r="B150" i="4" s="1"/>
  <c r="B151" i="4" s="1"/>
  <c r="B152" i="4" s="1"/>
  <c r="B153" i="4" s="1"/>
  <c r="B154" i="4" s="1"/>
  <c r="B155" i="4" s="1"/>
  <c r="B156" i="4" s="1"/>
  <c r="B157" i="4" s="1"/>
  <c r="B158" i="4" s="1"/>
  <c r="B159" i="4" s="1"/>
  <c r="B160" i="4" s="1"/>
  <c r="B161" i="4" s="1"/>
  <c r="B162" i="4" s="1"/>
  <c r="B163" i="4" s="1"/>
  <c r="B164" i="4" s="1"/>
  <c r="B165" i="4" s="1"/>
  <c r="B166" i="4" s="1"/>
  <c r="B167" i="4" s="1"/>
  <c r="B168" i="4" s="1"/>
  <c r="B169" i="4" s="1"/>
  <c r="B170" i="4" s="1"/>
  <c r="B171" i="4" s="1"/>
  <c r="B172" i="4" s="1"/>
  <c r="B173" i="4" s="1"/>
  <c r="B174" i="4" s="1"/>
  <c r="B175" i="4" s="1"/>
  <c r="B176" i="4" s="1"/>
  <c r="B177" i="4" s="1"/>
  <c r="B178" i="4" s="1"/>
  <c r="B179" i="4" s="1"/>
  <c r="B180" i="4" s="1"/>
  <c r="B181" i="4" s="1"/>
  <c r="B182" i="4" s="1"/>
  <c r="B183" i="4" s="1"/>
  <c r="AU11" i="35" l="1"/>
  <c r="AT11" i="35" s="1"/>
  <c r="AS11" i="35" s="1"/>
  <c r="AU11" i="41"/>
  <c r="AT11" i="41" s="1"/>
  <c r="AS11" i="41" s="1"/>
  <c r="AU11" i="6"/>
  <c r="AT11" i="6" s="1"/>
  <c r="AS11" i="6" s="1"/>
  <c r="B77" i="35" l="1"/>
  <c r="B130" i="35"/>
  <c r="B133" i="41"/>
  <c r="B80" i="41"/>
  <c r="B133" i="6"/>
  <c r="B8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K10" authorId="0" shapeId="0" xr:uid="{00000000-0006-0000-0000-000001000000}">
      <text>
        <r>
          <rPr>
            <sz val="11"/>
            <color indexed="81"/>
            <rFont val="Tahoma"/>
            <family val="2"/>
          </rPr>
          <t>Lugar de Contrataciòn de la OBRA para la solicitud del Carnet de PDVSA.
1.- PUNTA DE MATA 
2.- MTURIN
3.- MORICHAL</t>
        </r>
      </text>
    </comment>
  </commentList>
</comments>
</file>

<file path=xl/sharedStrings.xml><?xml version="1.0" encoding="utf-8"?>
<sst xmlns="http://schemas.openxmlformats.org/spreadsheetml/2006/main" count="6055" uniqueCount="849">
  <si>
    <t>Nombres:</t>
  </si>
  <si>
    <t>Cedula:</t>
  </si>
  <si>
    <t>Direccion:</t>
  </si>
  <si>
    <t>Enero</t>
  </si>
  <si>
    <t>Febrero</t>
  </si>
  <si>
    <t>Marzo</t>
  </si>
  <si>
    <t>Abril</t>
  </si>
  <si>
    <t>Mayo</t>
  </si>
  <si>
    <t>Junio</t>
  </si>
  <si>
    <t>Julio</t>
  </si>
  <si>
    <t>Agosto</t>
  </si>
  <si>
    <t>Septiembre</t>
  </si>
  <si>
    <t>Octubre</t>
  </si>
  <si>
    <t>Noviembre</t>
  </si>
  <si>
    <t>Diciembre</t>
  </si>
  <si>
    <t xml:space="preserve">POR LA EMPRESA                                                             </t>
  </si>
  <si>
    <t xml:space="preserve">El  (LA)  TRABAJADOR  (A) </t>
  </si>
  <si>
    <t>Nº</t>
  </si>
  <si>
    <t>NOMBRE Y APELLIDO</t>
  </si>
  <si>
    <t>C.I.</t>
  </si>
  <si>
    <t>Fecha de Ingreso</t>
  </si>
  <si>
    <t>Cargo</t>
  </si>
  <si>
    <t>Direcciòn</t>
  </si>
  <si>
    <t>Telefono</t>
  </si>
  <si>
    <t>Fecha de Nacimiento</t>
  </si>
  <si>
    <t>Grado Instrucciòn</t>
  </si>
  <si>
    <t>Salario Bàsico</t>
  </si>
  <si>
    <t>Telefono1</t>
  </si>
  <si>
    <t>Telefono2</t>
  </si>
  <si>
    <t>REPORTE DE EMPLEO</t>
  </si>
  <si>
    <t>DATOS DEL TRABAJADOR</t>
  </si>
  <si>
    <t>Cedula de Identidad</t>
  </si>
  <si>
    <t>Apellidos y Nombres</t>
  </si>
  <si>
    <t>Sexo</t>
  </si>
  <si>
    <t>Estado Civil</t>
  </si>
  <si>
    <t>Dia</t>
  </si>
  <si>
    <t>Mes</t>
  </si>
  <si>
    <t>Año</t>
  </si>
  <si>
    <t>Direccion</t>
  </si>
  <si>
    <t>Nacionalidad</t>
  </si>
  <si>
    <t>Origen</t>
  </si>
  <si>
    <t>Numero telefonico</t>
  </si>
  <si>
    <t>Licencia de Conducir</t>
  </si>
  <si>
    <t>Nº de cuenta-banco</t>
  </si>
  <si>
    <t>SI</t>
  </si>
  <si>
    <t>NO</t>
  </si>
  <si>
    <t>DATOS DE LA CONTRATACION</t>
  </si>
  <si>
    <t>Cupo de Empleo</t>
  </si>
  <si>
    <t>Codigo Empresa Contratista</t>
  </si>
  <si>
    <t>Numero del Contrato</t>
  </si>
  <si>
    <t>Fecha de Empleo</t>
  </si>
  <si>
    <t>Fecha de Retiro</t>
  </si>
  <si>
    <t>Sindicato</t>
  </si>
  <si>
    <t>Sisdem</t>
  </si>
  <si>
    <t>Empresa</t>
  </si>
  <si>
    <t>Descripcion de la Obra</t>
  </si>
  <si>
    <t>Unidad Contratante</t>
  </si>
  <si>
    <t>Lugar / Localidad de Contratación</t>
  </si>
  <si>
    <t>Condición de Empleo</t>
  </si>
  <si>
    <t>Tipo de Nomina</t>
  </si>
  <si>
    <t>Clasificación</t>
  </si>
  <si>
    <t>Sueldo Basico</t>
  </si>
  <si>
    <t>Permanente</t>
  </si>
  <si>
    <t>Mayor</t>
  </si>
  <si>
    <t xml:space="preserve">    Administrativo</t>
  </si>
  <si>
    <t>Menor</t>
  </si>
  <si>
    <t>DATOS EDUCATIVOS Y MEDICOS</t>
  </si>
  <si>
    <t>Sabe Nadar</t>
  </si>
  <si>
    <t>Nivel Educativo</t>
  </si>
  <si>
    <t>Certificado</t>
  </si>
  <si>
    <t>Fecha Ultimo Examen Medico</t>
  </si>
  <si>
    <t>Lugar de Asistencia Medica</t>
  </si>
  <si>
    <t>CIED</t>
  </si>
  <si>
    <t>INCE</t>
  </si>
  <si>
    <t>otros</t>
  </si>
  <si>
    <t>Datos Persona a quien Notificar en caso de Emergencia</t>
  </si>
  <si>
    <t>Nombre y Apellido</t>
  </si>
  <si>
    <t>Parentesco</t>
  </si>
  <si>
    <t>Nombre de la Empresa Contratista</t>
  </si>
  <si>
    <t>Firma Empresa Contratista</t>
  </si>
  <si>
    <t>Lugar y Fecha</t>
  </si>
  <si>
    <t>Trabajador</t>
  </si>
  <si>
    <t>Nº de R:I:F:</t>
  </si>
  <si>
    <t>Firma</t>
  </si>
  <si>
    <t>Declaro que la Información y los Datos suministrados son Verdaderos y Exactos</t>
  </si>
  <si>
    <t>Anexos</t>
  </si>
  <si>
    <t>Planilla S.S.O.</t>
  </si>
  <si>
    <t>Fotocopia C.I. Del Trabajador</t>
  </si>
  <si>
    <t>GCJ-004 (REV.01) FECHA: 15/07/07</t>
  </si>
  <si>
    <t xml:space="preserve">Femenino </t>
  </si>
  <si>
    <t>Masculino</t>
  </si>
  <si>
    <t>Concubino</t>
  </si>
  <si>
    <t>Divorciado</t>
  </si>
  <si>
    <t>Viudo</t>
  </si>
  <si>
    <t>Casado</t>
  </si>
  <si>
    <t>Soltero</t>
  </si>
  <si>
    <t>Edo. Civil</t>
  </si>
  <si>
    <t>M</t>
  </si>
  <si>
    <t>Lugar de Nacimiento</t>
  </si>
  <si>
    <t>F</t>
  </si>
  <si>
    <t>Grado Licencia</t>
  </si>
  <si>
    <t>Licencia</t>
  </si>
  <si>
    <t>X</t>
  </si>
  <si>
    <t>Obra:</t>
  </si>
  <si>
    <t>Contrato Nro.:</t>
  </si>
  <si>
    <r>
      <rPr>
        <b/>
        <sz val="8"/>
        <rFont val="Arial"/>
        <family val="2"/>
      </rPr>
      <t>X-</t>
    </r>
    <r>
      <rPr>
        <sz val="8"/>
        <rFont val="Arial"/>
        <family val="2"/>
      </rPr>
      <t>Diaria</t>
    </r>
  </si>
  <si>
    <r>
      <t xml:space="preserve"> </t>
    </r>
    <r>
      <rPr>
        <b/>
        <sz val="10"/>
        <rFont val="Arial"/>
        <family val="2"/>
      </rPr>
      <t>X-</t>
    </r>
    <r>
      <rPr>
        <sz val="8"/>
        <rFont val="Arial"/>
        <family val="2"/>
      </rPr>
      <t>Temporal</t>
    </r>
  </si>
  <si>
    <t>No</t>
  </si>
  <si>
    <r>
      <rPr>
        <b/>
        <sz val="10"/>
        <rFont val="Arial"/>
        <family val="2"/>
      </rPr>
      <t>X</t>
    </r>
    <r>
      <rPr>
        <sz val="10"/>
        <rFont val="Arial"/>
        <family val="2"/>
      </rPr>
      <t>-Si</t>
    </r>
  </si>
  <si>
    <t xml:space="preserve">                       CONTRATO DE TRABAJO POR OBRA DETERMINADA</t>
  </si>
  <si>
    <t>Cargo:</t>
  </si>
  <si>
    <t>Salario:</t>
  </si>
  <si>
    <t>SEXTA: INFORMACIONES. EL CONTRATADO se compromete a informar a LA COMPAÑIA, todas las veces que ésta lo requiera, sobre cualquier asunto relacionado con cualquier trabajo y/o actividad efectuada por EL CONTRATADO para LA COMPAÑIA, acogiéndose de esta manera a  los lineamientos internos de la compañía.</t>
  </si>
  <si>
    <t xml:space="preserve">SEPTIMA: DURACIÓN. Debido a la naturaleza temporal de las actividades que realizara LA COMPAÑÍA, y la naturaleza temporal de la prestación de servicio por parte del TRABAJADOR,  queda entendido y convenido entre las partes que la duración del trabajo está referida a la labor que le corresponde realizar al TRABAJADOR dentro de la obra, mas no a la totalidad de la obra que se propone ejecutar  LA COMPAÑÍA, no existe límite mínimo  ni máximo, para la duración de este contrato, pues se entienden que el contrato a termino cuando ha concluido la parte de la obra que corresponde ejecutar al trabajador. </t>
  </si>
  <si>
    <t>OCTAVA: OMISIONES. Queda entendido que la omisión de cualquiera de las partes de exigir el cumplimiento de las estipulaciones de este contrato no constituirá  renuncia a exigir en el futuro el cumplimiento de las mismas.  EL CONTRATADO, se obliga a cumplir cabalmente las normas de Seguridad, Higiene, Medio Ambiente y calidad requeridas para la ejecución de su trabajo, en caso de cualquier incumplimiento, violación o inobservancia de las referidas normas por parte de éste y que llegare a ocasionar algún  daño sea cual fuere su naturaleza o falta grave que pudiera originar sanciones, las mismas serán responsabilidad de EL CONTRATADO, las cuales serán causa de resolución inmediata del presente contrato. Dicha cláusula se funda en cumplimiento a lo establecido en los artículos 53, 54, 55, 56 y 57 de la ley Orgánica de Prevención, Condiciones  y Medio Ambiente de Trabajo.</t>
  </si>
  <si>
    <t>Empresa:</t>
  </si>
  <si>
    <t>Domicilio de la Empresa:</t>
  </si>
  <si>
    <t>Domicilio:</t>
  </si>
  <si>
    <t>Represntante Legal:</t>
  </si>
  <si>
    <t>Domiciliado:</t>
  </si>
  <si>
    <t>Representante Legal:</t>
  </si>
  <si>
    <t>Cedula de Identidad:</t>
  </si>
  <si>
    <t>Maturín Estado Monagas</t>
  </si>
  <si>
    <t>EMPRESA:</t>
  </si>
  <si>
    <t>NOMBRE:</t>
  </si>
  <si>
    <t>ubicación</t>
  </si>
  <si>
    <t>Fecha Egreso</t>
  </si>
  <si>
    <t>Hoja Sisdem</t>
  </si>
  <si>
    <t>PREVENCIÓN Y CONTROL DE PÉRDIDAS</t>
  </si>
  <si>
    <t>OFICINA DE IDENTIFICACIÓN</t>
  </si>
  <si>
    <t>SISTEMA DE AUTOMATIZACIÓN DE SOLICITUD DE PASES PROVISIONALES</t>
  </si>
  <si>
    <t>FORMATO SSP</t>
  </si>
  <si>
    <t xml:space="preserve">CEDULA DE IDENTIDAD:  </t>
  </si>
  <si>
    <t>V.</t>
  </si>
  <si>
    <t>E.</t>
  </si>
  <si>
    <t xml:space="preserve">OCUPACIÓN: </t>
  </si>
  <si>
    <t>FECHA DE NACIMIENTO:</t>
  </si>
  <si>
    <t>AÑO</t>
  </si>
  <si>
    <t>MES</t>
  </si>
  <si>
    <t>DIAS</t>
  </si>
  <si>
    <t>ESTADO CIVIL:</t>
  </si>
  <si>
    <t>Estad Civil</t>
  </si>
  <si>
    <t>Soltera</t>
  </si>
  <si>
    <t>Casada</t>
  </si>
  <si>
    <t>Divorciada</t>
  </si>
  <si>
    <t>Concubina</t>
  </si>
  <si>
    <t>Viuda</t>
  </si>
  <si>
    <t xml:space="preserve">NOMBRE DEL PADRE:   </t>
  </si>
  <si>
    <t xml:space="preserve">NOMBRE DEL PADRE </t>
  </si>
  <si>
    <t>NOMBRE DE LA MADRE</t>
  </si>
  <si>
    <t>NOMBRE DE LA   MADRE:</t>
  </si>
  <si>
    <t>TELEFONO:</t>
  </si>
  <si>
    <t>SOLICITUD DE ELABORACION  TARJETA DE IDENTIFICACION</t>
  </si>
  <si>
    <t xml:space="preserve">AL TRABAJADOR CONTRATISTA Y TERCERO RELACIONADO
</t>
  </si>
  <si>
    <t>LUGAR:</t>
  </si>
  <si>
    <t>Lugar:</t>
  </si>
  <si>
    <t>FECHA:</t>
  </si>
  <si>
    <t>PARA PROTECCION INDUSTRIAL</t>
  </si>
  <si>
    <t>MONAGAS</t>
  </si>
  <si>
    <t>OTROS</t>
  </si>
  <si>
    <t>Nº DE CONTRATO:</t>
  </si>
  <si>
    <t>NOMBRE DE LA CONTRATISTA:</t>
  </si>
  <si>
    <t>DEPARTAMENTO/SECCION</t>
  </si>
  <si>
    <t xml:space="preserve">AGRADECEMOS A UD(S) EXPEDIR: </t>
  </si>
  <si>
    <t>RIF:</t>
  </si>
  <si>
    <t>Nro. CONTRATO</t>
  </si>
  <si>
    <t>NOMBRES Y APELLIDOS:</t>
  </si>
  <si>
    <t xml:space="preserve">   C.I.         V </t>
  </si>
  <si>
    <t>E</t>
  </si>
  <si>
    <t>SI ES EXTRANJERO</t>
  </si>
  <si>
    <t>No. DE PASAPORTE</t>
  </si>
  <si>
    <t>VISA TRANSEUNTE / PERMISO LABORAL</t>
  </si>
  <si>
    <t>DIVISION / EMPRESA FILIAL:</t>
  </si>
  <si>
    <t>GERENCIA:</t>
  </si>
  <si>
    <t>DEPARTAMENTO ./ UNIDAD:</t>
  </si>
  <si>
    <t>LABOR QUE REALIZA:</t>
  </si>
  <si>
    <t>VIGENCIA:</t>
  </si>
  <si>
    <t xml:space="preserve">SUPERVISOR INMEDIATO EN PDVSA </t>
  </si>
  <si>
    <t>DESDE:</t>
  </si>
  <si>
    <t>HASTA:</t>
  </si>
  <si>
    <t>MOTIVO DE CARNETIZACION:</t>
  </si>
  <si>
    <t>INGRESO</t>
  </si>
  <si>
    <t>DETERIORO</t>
  </si>
  <si>
    <t>EXTRAVIO</t>
  </si>
  <si>
    <t>PRORROGA DEL CONTRATO</t>
  </si>
  <si>
    <t xml:space="preserve">ACCESO A: </t>
  </si>
  <si>
    <t>PASE TEMPORAL</t>
  </si>
  <si>
    <t>HORAS DIURNAS</t>
  </si>
  <si>
    <t xml:space="preserve">HORAS NOCTURNAS </t>
  </si>
  <si>
    <t xml:space="preserve">HORARIO ESPECIAL    </t>
  </si>
  <si>
    <t>A.M.</t>
  </si>
  <si>
    <t>P. M.</t>
  </si>
  <si>
    <t xml:space="preserve">DIAS LABORABLES  </t>
  </si>
  <si>
    <t xml:space="preserve">FIN DE SEMANA    </t>
  </si>
  <si>
    <t>EMPRESA CONTRATISTA  O  DE SERVICIO</t>
  </si>
  <si>
    <t>DIRECCIÓN:</t>
  </si>
  <si>
    <t>Telf.:</t>
  </si>
  <si>
    <t>DEPARTAMENTO O CONTACTO EN LA EMPRESA:</t>
  </si>
  <si>
    <t>Fax:</t>
  </si>
  <si>
    <t>Departamento de R.R.L.L</t>
  </si>
  <si>
    <t>FECHA INGRESO A LA COMPAÑÍA:</t>
  </si>
  <si>
    <t>D:</t>
  </si>
  <si>
    <t>M:</t>
  </si>
  <si>
    <t>A:</t>
  </si>
  <si>
    <t>APROBADOR  PDVSA:</t>
  </si>
  <si>
    <t>CARGO:</t>
  </si>
  <si>
    <t>FIRMA:</t>
  </si>
  <si>
    <t xml:space="preserve">EXT.:    </t>
  </si>
  <si>
    <t>DEL BUEN LLENADO DEL FORMULARIO DEPENDE LA PRONTITUD DE ESTE TRAMITE</t>
  </si>
  <si>
    <t>ACUSE DE RECIBO</t>
  </si>
  <si>
    <t>FIRMA DEL BENEFICIARIO</t>
  </si>
  <si>
    <t>SOLO PARA USO DE PROTECCION INDUSTRIAL</t>
  </si>
  <si>
    <t>OFICINA DE IDENTIFICACION:</t>
  </si>
  <si>
    <t xml:space="preserve">NOMBRE:  </t>
  </si>
  <si>
    <t>D</t>
  </si>
  <si>
    <t>A</t>
  </si>
  <si>
    <t>PCP-01021</t>
  </si>
  <si>
    <t>Fecha Examen Medico</t>
  </si>
  <si>
    <t xml:space="preserve">Empresa: </t>
  </si>
  <si>
    <t xml:space="preserve">AUTORIZA: </t>
  </si>
  <si>
    <t>Nombre del Trabajador:</t>
  </si>
  <si>
    <t>Nº DE CEDULA:</t>
  </si>
  <si>
    <t>FECHA DE INGRESO:</t>
  </si>
  <si>
    <t>Categoria:</t>
  </si>
  <si>
    <t>Salario Mensual:</t>
  </si>
  <si>
    <t>Fecha de Egreso:</t>
  </si>
  <si>
    <t>CONSTANCIA DE TRABAJO</t>
  </si>
  <si>
    <t>_____________________</t>
  </si>
  <si>
    <t>Avenida Intecomunal Valle Coche, Urbanización la Rinconada Edificio, José Antonio Páez, Piso: 3, Oficina: 8 Coche, Caracas, Teléfono: 0212 324 – 62 - 74</t>
  </si>
  <si>
    <t>Nro de Bota::</t>
  </si>
  <si>
    <t>Nro. De Braga:</t>
  </si>
  <si>
    <t>DATOS DE EMERGENCIA</t>
  </si>
  <si>
    <t>PARENTESCO</t>
  </si>
  <si>
    <t>TELEFONO</t>
  </si>
  <si>
    <t>DIRECCIÓN</t>
  </si>
  <si>
    <t>N° de Bota</t>
  </si>
  <si>
    <t>N° de Braga</t>
  </si>
  <si>
    <t>JHONNY VILLARROEL</t>
  </si>
  <si>
    <t>J-30737931-6</t>
  </si>
  <si>
    <t>PUNTA DE MATA</t>
  </si>
  <si>
    <t>YURAINY DEL CARMEN ARTEAGA BRICEÑO</t>
  </si>
  <si>
    <t>MATURIN</t>
  </si>
  <si>
    <t>ROGER ALBERTO LUGO CEDEÑO</t>
  </si>
  <si>
    <t>LISTADO DE PERSONAL ADMINISTRATIVO</t>
  </si>
  <si>
    <t>BEATRIZ ADRIANA FLORES BARRETO</t>
  </si>
  <si>
    <t>NAIROBIS FLORES</t>
  </si>
  <si>
    <t>JHONNY RAFAEL VILLARROEL YEGUEZ</t>
  </si>
  <si>
    <t>COORDINADOR LABORAL</t>
  </si>
  <si>
    <t>0414-0349400</t>
  </si>
  <si>
    <t>Suldo mensual</t>
  </si>
  <si>
    <t>Calle Azcue, C.C. Victoria, PB - Loc. 8, Telf.: 0291-6413332 - Fax: 0291-6410663, Maturín – Edo. Monagas</t>
  </si>
  <si>
    <t>SEGUNDA: DEBERES Y RESPONSABILIDADES. EL CONTRATADO estará obligado a efectuar con la responsabilidad y diligencia las funciones, deberes y responsabilidades inherentes a su cargo. Queda expresamente entendido que la anterior enumeración de funciones, deberes y responsabilidades es de carácter enunciativo. En consecuencia, EL CONTRATADO, estará obligado además a cumplir las otras funciones, deberes, responsabilidades, limitaciones e instrucciones que LA COMPAÑIA,  le indique o que se deriven o relacionen con el presente contrato. El presente contrato estará regido por lo establecido en la Ley Orgánica del Trabajo. No obstante lo anterior, se le pagará a EL CONTRATADO, todos los otros conceptos y contraprestaciones económicas, derivadas de la Ley Orgánica del Trabajo Vigente.</t>
  </si>
  <si>
    <t>CUARTA: BENEFICIOS: “LA COMPAÑÍA “pagará a EL CONTRATADO El presente contrato estará regido por lo establecido en la Ley Orgánica del Trabajo. Así como aquellos beneficios relativos a los regímenes prestacionales de empleo que legalmente le correspondan.</t>
  </si>
  <si>
    <t>Atención:</t>
  </si>
  <si>
    <t>RENDONQAQC@GMAIL.COM</t>
  </si>
  <si>
    <t>SUELDO</t>
  </si>
  <si>
    <t>CORREO</t>
  </si>
  <si>
    <t>ROGERALUGO@HOTMAIL.COM</t>
  </si>
  <si>
    <t>CMALPICA007@HOTMAIL.COM</t>
  </si>
  <si>
    <t>YURAINYARTEAGA@GMAIL.COM</t>
  </si>
  <si>
    <t>JRVYEGUEZ@GMAIL.COM</t>
  </si>
  <si>
    <t>INGRISDANIELA@HOTMAIL.COM</t>
  </si>
  <si>
    <t>BEATRIZFLORESB-09@HOTMAIL.COM</t>
  </si>
  <si>
    <t>OLYPOMPA@YAHOO.ES</t>
  </si>
  <si>
    <t>SANTIL.EYLEN@GMAIL.COM</t>
  </si>
  <si>
    <t>Sin más a que hacer referencia y esperando una pronta aceptación se despide,</t>
  </si>
  <si>
    <t>____________________________________</t>
  </si>
  <si>
    <t>COORD. LABORAL</t>
  </si>
  <si>
    <t>Nº DE ORDEN :</t>
  </si>
  <si>
    <t>0001</t>
  </si>
  <si>
    <t xml:space="preserve"> </t>
  </si>
  <si>
    <t>CLINICA</t>
  </si>
  <si>
    <t>LUGAR</t>
  </si>
  <si>
    <t>CARGA FAMILIAR</t>
  </si>
  <si>
    <t>CALDERA, SERVICIOS MEDICOS A EMPRESA. C.A.</t>
  </si>
  <si>
    <t>NOMBRES</t>
  </si>
  <si>
    <t>CENTRO CLINICO PUNTA DE MATA</t>
  </si>
  <si>
    <t>ORDEN MEDICA</t>
  </si>
  <si>
    <t>TIPO DE CONSULTA</t>
  </si>
  <si>
    <t>POLICLINICA EL TEJERO</t>
  </si>
  <si>
    <t>EL TEJERO</t>
  </si>
  <si>
    <t>PRE-EMPLEO</t>
  </si>
  <si>
    <t>CONSULTA</t>
  </si>
  <si>
    <t xml:space="preserve">LABORATORIO </t>
  </si>
  <si>
    <t>RAYOS X/TOMG/RMN</t>
  </si>
  <si>
    <t>EMERGENCIA</t>
  </si>
  <si>
    <t>HOSPITALIZACION</t>
  </si>
  <si>
    <t>PRE-RETIRO</t>
  </si>
  <si>
    <t>DATOS DE LA CLINICA</t>
  </si>
  <si>
    <t>FECHA</t>
  </si>
  <si>
    <t>DATOS DE MEDICO</t>
  </si>
  <si>
    <t xml:space="preserve">NOMBRE Y  APELLIDO </t>
  </si>
  <si>
    <t>ESPECIALIDAD</t>
  </si>
  <si>
    <t>DR. BENITO GUTIERREZ</t>
  </si>
  <si>
    <t>Nombres y Apellidos</t>
  </si>
  <si>
    <t>CEDULA</t>
  </si>
  <si>
    <t>CARGO</t>
  </si>
  <si>
    <t>Área de Trabajo</t>
  </si>
  <si>
    <t>Contrato</t>
  </si>
  <si>
    <t>MEDICO</t>
  </si>
  <si>
    <t>DR. CALDERA</t>
  </si>
  <si>
    <t>MEDICINA GENERAL</t>
  </si>
  <si>
    <t>CARDIOLOGO</t>
  </si>
  <si>
    <t>PACIENTE</t>
  </si>
  <si>
    <t>MIEMBRO FAMILIAR</t>
  </si>
  <si>
    <t>JUAN CARLOS ROJAS</t>
  </si>
  <si>
    <t>PEDIATRA</t>
  </si>
  <si>
    <t>GINECOLOGO</t>
  </si>
  <si>
    <t>TRAUMATOLOGO</t>
  </si>
  <si>
    <t>VER ANEXO FIRMADO Y SELLADO</t>
  </si>
  <si>
    <t>Firma y Sello Empresa</t>
  </si>
  <si>
    <t>Firma del Paciente o Trabajador</t>
  </si>
  <si>
    <t>Firma del Medico Tratante</t>
  </si>
  <si>
    <t>NOTA:Esta orden caduca a los tres (3) días después de su fecha de emisión, si no ha sido utilizada</t>
  </si>
  <si>
    <t>CENTRO CLINICO VIRGEN DEL VALLE, C.A.</t>
  </si>
  <si>
    <t>0002</t>
  </si>
  <si>
    <t>0003</t>
  </si>
  <si>
    <t>0004</t>
  </si>
  <si>
    <t>0005</t>
  </si>
  <si>
    <t>0006</t>
  </si>
  <si>
    <t>0007</t>
  </si>
  <si>
    <t>0008</t>
  </si>
  <si>
    <t>0009</t>
  </si>
  <si>
    <t>0010</t>
  </si>
  <si>
    <t>0011</t>
  </si>
  <si>
    <t>0012</t>
  </si>
  <si>
    <t>0013</t>
  </si>
  <si>
    <t>0014</t>
  </si>
  <si>
    <t>0015</t>
  </si>
  <si>
    <t>0016</t>
  </si>
  <si>
    <t>0017</t>
  </si>
  <si>
    <t>0018</t>
  </si>
  <si>
    <t>0019</t>
  </si>
  <si>
    <t>0020</t>
  </si>
  <si>
    <t>0021</t>
  </si>
  <si>
    <t>0022</t>
  </si>
  <si>
    <t>0023</t>
  </si>
  <si>
    <t>0024</t>
  </si>
  <si>
    <t>0025</t>
  </si>
  <si>
    <t>0026</t>
  </si>
  <si>
    <t>0027</t>
  </si>
  <si>
    <t>0028</t>
  </si>
  <si>
    <t>0029</t>
  </si>
  <si>
    <t>0030</t>
  </si>
  <si>
    <t>0031</t>
  </si>
  <si>
    <t>0032</t>
  </si>
  <si>
    <t>0033</t>
  </si>
  <si>
    <t>0034</t>
  </si>
  <si>
    <t>0035</t>
  </si>
  <si>
    <t>0036</t>
  </si>
  <si>
    <t>0037</t>
  </si>
  <si>
    <t>0038</t>
  </si>
  <si>
    <t>0039</t>
  </si>
  <si>
    <t>0040</t>
  </si>
  <si>
    <t>0041</t>
  </si>
  <si>
    <t>0042</t>
  </si>
  <si>
    <t>0043</t>
  </si>
  <si>
    <t>0044</t>
  </si>
  <si>
    <t>0045</t>
  </si>
  <si>
    <t>0046</t>
  </si>
  <si>
    <t>0047</t>
  </si>
  <si>
    <t>0048</t>
  </si>
  <si>
    <t>0049</t>
  </si>
  <si>
    <t>0050</t>
  </si>
  <si>
    <t>0051</t>
  </si>
  <si>
    <t>0052</t>
  </si>
  <si>
    <t>0053</t>
  </si>
  <si>
    <t>0054</t>
  </si>
  <si>
    <t>0055</t>
  </si>
  <si>
    <t>0056</t>
  </si>
  <si>
    <t>0057</t>
  </si>
  <si>
    <t>0058</t>
  </si>
  <si>
    <t>0059</t>
  </si>
  <si>
    <t>0060</t>
  </si>
  <si>
    <t>0061</t>
  </si>
  <si>
    <t>0062</t>
  </si>
  <si>
    <t>0063</t>
  </si>
  <si>
    <t>0064</t>
  </si>
  <si>
    <t>0065</t>
  </si>
  <si>
    <t>0066</t>
  </si>
  <si>
    <t>0067</t>
  </si>
  <si>
    <t>0068</t>
  </si>
  <si>
    <t>0069</t>
  </si>
  <si>
    <t>0070</t>
  </si>
  <si>
    <t>0071</t>
  </si>
  <si>
    <t>0072</t>
  </si>
  <si>
    <t>0073</t>
  </si>
  <si>
    <t>0074</t>
  </si>
  <si>
    <t>0075</t>
  </si>
  <si>
    <t>0076</t>
  </si>
  <si>
    <t>0077</t>
  </si>
  <si>
    <r>
      <t xml:space="preserve"> </t>
    </r>
    <r>
      <rPr>
        <b/>
        <sz val="10"/>
        <color theme="1"/>
        <rFont val="Arial"/>
        <family val="2"/>
      </rPr>
      <t>PDVSA  PETROLEO, S.A. -  Punta de Mata.</t>
    </r>
  </si>
  <si>
    <t xml:space="preserve">   Sin mas por el momento y agradeciendo de antemano toda su gestión, se despide</t>
  </si>
  <si>
    <t>____________________________</t>
  </si>
  <si>
    <t>MOSQUERA MANLIO</t>
  </si>
  <si>
    <t>MFMOSQUERA@GMAIL.COM</t>
  </si>
  <si>
    <t>GERENCIA DE RELACIONES LABORALES</t>
  </si>
  <si>
    <t>CENTRO DE ATENCION INTEGRAL AL CONTRATISTA</t>
  </si>
  <si>
    <t>RELACIONES LABORALES</t>
  </si>
  <si>
    <t>DISTRITO  NORTE</t>
  </si>
  <si>
    <t>PERMISO DE TRABAJO</t>
  </si>
  <si>
    <t>Semanal</t>
  </si>
  <si>
    <t xml:space="preserve">Fin de Semana    </t>
  </si>
  <si>
    <t>Mensual</t>
  </si>
  <si>
    <t>Temporal</t>
  </si>
  <si>
    <t xml:space="preserve">GERENCIA CONTRATANTE: </t>
  </si>
  <si>
    <t>EMPRESA CONTRATISTA:</t>
  </si>
  <si>
    <t xml:space="preserve">N° DE CONTRATO:    </t>
  </si>
  <si>
    <t xml:space="preserve">DESCRIPCION DE CONTRATO: </t>
  </si>
  <si>
    <t xml:space="preserve">LUGAR DE EJECUCION: </t>
  </si>
  <si>
    <t xml:space="preserve">FECHA DE INICIO:        </t>
  </si>
  <si>
    <t xml:space="preserve">FECHA DE CULMINACION:   </t>
  </si>
  <si>
    <t>FIRMA Y SELLO</t>
  </si>
  <si>
    <t>EMPRESA CONTRATISTA</t>
  </si>
  <si>
    <t>UNIDAD CONTRATANTE</t>
  </si>
  <si>
    <t xml:space="preserve">YURAINY DEL  ARTEAGA </t>
  </si>
  <si>
    <t xml:space="preserve">CARLOS MALPICA </t>
  </si>
  <si>
    <t xml:space="preserve">INGRIS  GONZALEZ </t>
  </si>
  <si>
    <t>EYLEN  SANTIL</t>
  </si>
  <si>
    <t xml:space="preserve">CARLOS  UGUETO </t>
  </si>
  <si>
    <t>BEATRIZ FLORES</t>
  </si>
  <si>
    <t xml:space="preserve">OLYS   POMPA </t>
  </si>
  <si>
    <t xml:space="preserve">JUAN  MALAVE </t>
  </si>
  <si>
    <t xml:space="preserve">JHONNY  VILLARROEL </t>
  </si>
  <si>
    <t>RENDON  JESUS</t>
  </si>
  <si>
    <t>TORRES  CARMEN</t>
  </si>
  <si>
    <t>OBRA : CONSTRUCCION E INSTALACION DE LINEAS PARA LEVANTAMIENTO ARTIFICIAL POR GAS LITF EN POZOS PRODUCTORES DE LA UNIDAD DE PRODUCCION CARITO PUNTA DE MATA.</t>
  </si>
  <si>
    <t>SUPERVISOR S.H.A</t>
  </si>
  <si>
    <t>APROBACIÓN PDVSA</t>
  </si>
  <si>
    <t>EXT:</t>
  </si>
  <si>
    <t xml:space="preserve">  CUSTODIO DE PLANTA</t>
  </si>
  <si>
    <t>PREVENCIÓN Y CONTROL DE PERDIDAS</t>
  </si>
  <si>
    <r>
      <t>N</t>
    </r>
    <r>
      <rPr>
        <b/>
        <sz val="10"/>
        <color theme="1"/>
        <rFont val="Arial"/>
        <family val="2"/>
      </rPr>
      <t xml:space="preserve">OTA: </t>
    </r>
  </si>
  <si>
    <t>Relaciones Laborales Autoriza a laborar en la (s) actividad (es) solo a Trabajador (es) Registrado (s)   según lista  Anexa firmada y sellada por este departamento.</t>
  </si>
  <si>
    <t>LISTADO DE VEHICULO Y EQUIPOS</t>
  </si>
  <si>
    <t xml:space="preserve">VENCE :  </t>
  </si>
  <si>
    <t>ORDEN DE FARMACIA</t>
  </si>
  <si>
    <t>FARMACIA</t>
  </si>
  <si>
    <t>PUNTA DE MATA, C.A.</t>
  </si>
  <si>
    <t>DATOS DE LA FARMACIA</t>
  </si>
  <si>
    <t>OBSERVACION</t>
  </si>
  <si>
    <t>Dr. ROMERO</t>
  </si>
  <si>
    <t>MEDICO OCUPACIONAL</t>
  </si>
  <si>
    <t>DESCRIPCION</t>
  </si>
  <si>
    <t>PLACA</t>
  </si>
  <si>
    <t>DR. CESAR ZAMORA</t>
  </si>
  <si>
    <t>SERVICIOS CEDIMED, C.A.</t>
  </si>
  <si>
    <t>Resultados de Evaluación Ocupacional</t>
  </si>
  <si>
    <t>Ninguno</t>
  </si>
  <si>
    <t>PERSONAL NOMINA CONTRACTUAL</t>
  </si>
  <si>
    <t>GERENCIA DE INFRAESTRUCTURA Y PROCESOS DE SUPERFICIE</t>
  </si>
  <si>
    <t>SAMIR BALADI</t>
  </si>
  <si>
    <t>Atentamente;</t>
  </si>
  <si>
    <t>Sres. PDVSA, S.A</t>
  </si>
  <si>
    <t xml:space="preserve">                    Supervisor del Proyecto</t>
  </si>
  <si>
    <r>
      <t>APELLIDO, NOMBRE:</t>
    </r>
    <r>
      <rPr>
        <u/>
        <sz val="12"/>
        <rFont val="Times New Roman"/>
        <family val="1"/>
      </rPr>
      <t xml:space="preserve">   </t>
    </r>
  </si>
  <si>
    <r>
      <t xml:space="preserve">LUGAR DE NACIMIENTO: </t>
    </r>
    <r>
      <rPr>
        <u/>
        <sz val="12"/>
        <rFont val="Times New Roman"/>
        <family val="1"/>
      </rPr>
      <t xml:space="preserve">  </t>
    </r>
  </si>
  <si>
    <r>
      <t>DIRECCION</t>
    </r>
    <r>
      <rPr>
        <u/>
        <sz val="12"/>
        <rFont val="Times New Roman"/>
        <family val="1"/>
      </rPr>
      <t>:</t>
    </r>
  </si>
  <si>
    <r>
      <t>AREA</t>
    </r>
    <r>
      <rPr>
        <b/>
        <sz val="10"/>
        <rFont val="Times New Roman"/>
        <family val="1"/>
      </rPr>
      <t>:</t>
    </r>
  </si>
  <si>
    <r>
      <t>DIRECCION:</t>
    </r>
    <r>
      <rPr>
        <sz val="10"/>
        <rFont val="Times New Roman"/>
        <family val="1"/>
      </rPr>
      <t xml:space="preserve"> </t>
    </r>
  </si>
  <si>
    <r>
      <t>TLFS.</t>
    </r>
    <r>
      <rPr>
        <sz val="10"/>
        <rFont val="Times New Roman"/>
        <family val="1"/>
      </rPr>
      <t xml:space="preserve">: </t>
    </r>
  </si>
  <si>
    <r>
      <t>FAX</t>
    </r>
    <r>
      <rPr>
        <sz val="10"/>
        <rFont val="Times New Roman"/>
        <family val="1"/>
      </rPr>
      <t xml:space="preserve">:  </t>
    </r>
  </si>
  <si>
    <r>
      <t>DIRECCION DE RESIDENCIA:</t>
    </r>
    <r>
      <rPr>
        <sz val="9"/>
        <rFont val="Times New Roman"/>
        <family val="1"/>
      </rPr>
      <t xml:space="preserve"> </t>
    </r>
  </si>
  <si>
    <t>Nro. Telefónos</t>
  </si>
  <si>
    <t>MÉDICO CIRUJANO</t>
  </si>
  <si>
    <t>Dr. CESAR E. ZAMORA</t>
  </si>
  <si>
    <t>CLINICA VERGEN DEL VALLE, C.A.</t>
  </si>
  <si>
    <t>BANCO</t>
  </si>
  <si>
    <t>TIPO DE CUENTA</t>
  </si>
  <si>
    <t>Nª DE CUENTA</t>
  </si>
  <si>
    <t>VENEZUELA</t>
  </si>
  <si>
    <t>MERCANTIL</t>
  </si>
  <si>
    <t>CARONI</t>
  </si>
  <si>
    <t>DEL SUR</t>
  </si>
  <si>
    <t>PROVINCIAL</t>
  </si>
  <si>
    <t>BANESCO</t>
  </si>
  <si>
    <t>TIPO</t>
  </si>
  <si>
    <t>AHORRO</t>
  </si>
  <si>
    <t>CORRIENTE</t>
  </si>
  <si>
    <t>DEL CARIBE</t>
  </si>
  <si>
    <t>ACTIVO</t>
  </si>
  <si>
    <t>BANCO NACIONAL DE CREDITO</t>
  </si>
  <si>
    <t>GERENTE ADMINISTRATIVO</t>
  </si>
  <si>
    <t>Alberto Arcia</t>
  </si>
  <si>
    <t>Supervisor del Proyecto.</t>
  </si>
  <si>
    <t>Ext.:</t>
  </si>
  <si>
    <t>FAVOR DESPACHAR LOS SIGUIENTES:</t>
  </si>
  <si>
    <t>QUINTA: JORNADA. EL CONTRATADO se compromete a desempeñar las labores, funciones, deberes y responsabilidades estipuladas en el presente contrato durante los horarios y/o jornadas de trabajo previstos en el desarrollo de la obra y en concordancia con el Artículo 175 de la Ley Orgánica del Trabajo.</t>
  </si>
  <si>
    <t>EYLEN ARLENE SANTIL MATA</t>
  </si>
  <si>
    <t>OFICINA DE IDENTIFICACION</t>
  </si>
  <si>
    <t xml:space="preserve">Sin mas por el momento y agradeciendo toda su gestión, se despide </t>
  </si>
  <si>
    <t>PDVSA / PETROLEOS</t>
  </si>
  <si>
    <t>DE GERENCIA:</t>
  </si>
  <si>
    <t>DR. ROMERO</t>
  </si>
  <si>
    <t>MÉDICO OCUPACIONAL</t>
  </si>
  <si>
    <t>LISTADO TECNICO DE TRATAMIENTO TERMICO</t>
  </si>
  <si>
    <t>LISTADO DE VEHICULO Y EQUIPOS DEL PERSONAL TECNICO</t>
  </si>
  <si>
    <t>SUPERVISOR DE TRATAMIENTO TERMICO</t>
  </si>
  <si>
    <t>ELVIS GUILLERMO ROMERO CUAURO</t>
  </si>
  <si>
    <t>LAURA ANDREINA ROMERO CUAURO</t>
  </si>
  <si>
    <t>ARMANDO JOSE REVILLA GOMEZ</t>
  </si>
  <si>
    <t>SEGUNDO REMIGIO PAZ</t>
  </si>
  <si>
    <r>
      <t xml:space="preserve">CAMIONETA     </t>
    </r>
    <r>
      <rPr>
        <b/>
        <sz val="10"/>
        <color theme="1"/>
        <rFont val="Calibri"/>
        <family val="2"/>
        <scheme val="minor"/>
      </rPr>
      <t xml:space="preserve">MARCA: </t>
    </r>
    <r>
      <rPr>
        <sz val="10"/>
        <color theme="1"/>
        <rFont val="Calibri"/>
        <family val="2"/>
        <scheme val="minor"/>
      </rPr>
      <t xml:space="preserve">JEEP      </t>
    </r>
    <r>
      <rPr>
        <b/>
        <sz val="10"/>
        <color theme="1"/>
        <rFont val="Calibri"/>
        <family val="2"/>
        <scheme val="minor"/>
      </rPr>
      <t>MODELO:</t>
    </r>
    <r>
      <rPr>
        <sz val="10"/>
        <color theme="1"/>
        <rFont val="Calibri"/>
        <family val="2"/>
        <scheme val="minor"/>
      </rPr>
      <t xml:space="preserve"> GRAND CHEROKEE     </t>
    </r>
    <r>
      <rPr>
        <b/>
        <sz val="10"/>
        <color theme="1"/>
        <rFont val="Calibri"/>
        <family val="2"/>
        <scheme val="minor"/>
      </rPr>
      <t xml:space="preserve">  TIPO:</t>
    </r>
    <r>
      <rPr>
        <sz val="10"/>
        <color theme="1"/>
        <rFont val="Calibri"/>
        <family val="2"/>
        <scheme val="minor"/>
      </rPr>
      <t xml:space="preserve"> SPORT WAGON     </t>
    </r>
    <r>
      <rPr>
        <b/>
        <sz val="10"/>
        <color theme="1"/>
        <rFont val="Calibri"/>
        <family val="2"/>
        <scheme val="minor"/>
      </rPr>
      <t>COLOR:</t>
    </r>
    <r>
      <rPr>
        <sz val="10"/>
        <color theme="1"/>
        <rFont val="Calibri"/>
        <family val="2"/>
        <scheme val="minor"/>
      </rPr>
      <t xml:space="preserve"> NEGRO    </t>
    </r>
    <r>
      <rPr>
        <b/>
        <sz val="10"/>
        <color theme="1"/>
        <rFont val="Calibri"/>
        <family val="2"/>
        <scheme val="minor"/>
      </rPr>
      <t>AÑO: 2009</t>
    </r>
  </si>
  <si>
    <t>A09BG9F</t>
  </si>
  <si>
    <t>AA406RD</t>
  </si>
  <si>
    <r>
      <t xml:space="preserve">CAMION     </t>
    </r>
    <r>
      <rPr>
        <b/>
        <sz val="10"/>
        <color theme="1"/>
        <rFont val="Calibri"/>
        <family val="2"/>
        <scheme val="minor"/>
      </rPr>
      <t xml:space="preserve">MARCA: </t>
    </r>
    <r>
      <rPr>
        <sz val="10"/>
        <color theme="1"/>
        <rFont val="Calibri"/>
        <family val="2"/>
        <scheme val="minor"/>
      </rPr>
      <t xml:space="preserve">FORD      </t>
    </r>
    <r>
      <rPr>
        <b/>
        <sz val="10"/>
        <color theme="1"/>
        <rFont val="Calibri"/>
        <family val="2"/>
        <scheme val="minor"/>
      </rPr>
      <t>MODELO:</t>
    </r>
    <r>
      <rPr>
        <sz val="10"/>
        <color theme="1"/>
        <rFont val="Calibri"/>
        <family val="2"/>
        <scheme val="minor"/>
      </rPr>
      <t xml:space="preserve"> F-350 4X4/F-350     </t>
    </r>
    <r>
      <rPr>
        <b/>
        <sz val="10"/>
        <color theme="1"/>
        <rFont val="Calibri"/>
        <family val="2"/>
        <scheme val="minor"/>
      </rPr>
      <t xml:space="preserve">  TIPO:</t>
    </r>
    <r>
      <rPr>
        <sz val="10"/>
        <color theme="1"/>
        <rFont val="Calibri"/>
        <family val="2"/>
        <scheme val="minor"/>
      </rPr>
      <t xml:space="preserve"> PLATF/BARANDA    </t>
    </r>
    <r>
      <rPr>
        <b/>
        <sz val="10"/>
        <color theme="1"/>
        <rFont val="Calibri"/>
        <family val="2"/>
        <scheme val="minor"/>
      </rPr>
      <t>COLOR:</t>
    </r>
    <r>
      <rPr>
        <sz val="10"/>
        <color theme="1"/>
        <rFont val="Calibri"/>
        <family val="2"/>
        <scheme val="minor"/>
      </rPr>
      <t xml:space="preserve"> PLATA    </t>
    </r>
    <r>
      <rPr>
        <b/>
        <sz val="10"/>
        <color theme="1"/>
        <rFont val="Calibri"/>
        <family val="2"/>
        <scheme val="minor"/>
      </rPr>
      <t>AÑO: 2008</t>
    </r>
  </si>
  <si>
    <r>
      <t xml:space="preserve">CAMION     </t>
    </r>
    <r>
      <rPr>
        <b/>
        <sz val="10"/>
        <color theme="1"/>
        <rFont val="Calibri"/>
        <family val="2"/>
        <scheme val="minor"/>
      </rPr>
      <t xml:space="preserve">MARCA: </t>
    </r>
    <r>
      <rPr>
        <sz val="10"/>
        <color theme="1"/>
        <rFont val="Calibri"/>
        <family val="2"/>
        <scheme val="minor"/>
      </rPr>
      <t xml:space="preserve">CHEVROLET    </t>
    </r>
    <r>
      <rPr>
        <b/>
        <sz val="10"/>
        <color theme="1"/>
        <rFont val="Calibri"/>
        <family val="2"/>
        <scheme val="minor"/>
      </rPr>
      <t>MODELO:</t>
    </r>
    <r>
      <rPr>
        <sz val="10"/>
        <color theme="1"/>
        <rFont val="Calibri"/>
        <family val="2"/>
        <scheme val="minor"/>
      </rPr>
      <t xml:space="preserve"> C3500 CHASSIS C     </t>
    </r>
    <r>
      <rPr>
        <b/>
        <sz val="10"/>
        <color theme="1"/>
        <rFont val="Calibri"/>
        <family val="2"/>
        <scheme val="minor"/>
      </rPr>
      <t xml:space="preserve">  TIPO:</t>
    </r>
    <r>
      <rPr>
        <sz val="10"/>
        <color theme="1"/>
        <rFont val="Calibri"/>
        <family val="2"/>
        <scheme val="minor"/>
      </rPr>
      <t xml:space="preserve"> PLATFORMA    </t>
    </r>
    <r>
      <rPr>
        <b/>
        <sz val="10"/>
        <color theme="1"/>
        <rFont val="Calibri"/>
        <family val="2"/>
        <scheme val="minor"/>
      </rPr>
      <t>COLOR:</t>
    </r>
    <r>
      <rPr>
        <sz val="10"/>
        <color theme="1"/>
        <rFont val="Calibri"/>
        <family val="2"/>
        <scheme val="minor"/>
      </rPr>
      <t xml:space="preserve"> BLANCO    </t>
    </r>
    <r>
      <rPr>
        <b/>
        <sz val="10"/>
        <color theme="1"/>
        <rFont val="Calibri"/>
        <family val="2"/>
        <scheme val="minor"/>
      </rPr>
      <t>AÑO: 2005</t>
    </r>
  </si>
  <si>
    <t xml:space="preserve">  </t>
  </si>
  <si>
    <t>JENNY DEL CARMEN URBINA SOSA</t>
  </si>
  <si>
    <t>PUNTA DE MATA EDO. MONAGAS</t>
  </si>
  <si>
    <t>GONZALO ARGENIS MACHUCA GALINDO</t>
  </si>
  <si>
    <t>Datos de la Empresa</t>
  </si>
  <si>
    <t>Datos del Contrato</t>
  </si>
  <si>
    <t>Gerencia  Unidad Contratante:</t>
  </si>
  <si>
    <t>Datos Empresa Sub-Contratada</t>
  </si>
  <si>
    <t>TABLAS</t>
  </si>
  <si>
    <t>SUP. PDVSA</t>
  </si>
  <si>
    <t>MARIA  TERESA BALADI FUENTES</t>
  </si>
  <si>
    <r>
      <t xml:space="preserve">CAMIONETA     </t>
    </r>
    <r>
      <rPr>
        <b/>
        <sz val="10"/>
        <color theme="1"/>
        <rFont val="Calibri"/>
        <family val="2"/>
        <scheme val="minor"/>
      </rPr>
      <t xml:space="preserve">MARCA: </t>
    </r>
    <r>
      <rPr>
        <sz val="10"/>
        <color theme="1"/>
        <rFont val="Calibri"/>
        <family val="2"/>
        <scheme val="minor"/>
      </rPr>
      <t xml:space="preserve">FORD      </t>
    </r>
    <r>
      <rPr>
        <b/>
        <sz val="10"/>
        <color theme="1"/>
        <rFont val="Calibri"/>
        <family val="2"/>
        <scheme val="minor"/>
      </rPr>
      <t>MODELO:</t>
    </r>
    <r>
      <rPr>
        <sz val="10"/>
        <color theme="1"/>
        <rFont val="Calibri"/>
        <family val="2"/>
        <scheme val="minor"/>
      </rPr>
      <t xml:space="preserve"> F-150     </t>
    </r>
    <r>
      <rPr>
        <b/>
        <sz val="10"/>
        <color theme="1"/>
        <rFont val="Calibri"/>
        <family val="2"/>
        <scheme val="minor"/>
      </rPr>
      <t xml:space="preserve">  TIPO:</t>
    </r>
    <r>
      <rPr>
        <sz val="10"/>
        <color theme="1"/>
        <rFont val="Calibri"/>
        <family val="2"/>
        <scheme val="minor"/>
      </rPr>
      <t xml:space="preserve"> PICK UP D/CABINA                          </t>
    </r>
    <r>
      <rPr>
        <b/>
        <sz val="10"/>
        <color theme="1"/>
        <rFont val="Calibri"/>
        <family val="2"/>
        <scheme val="minor"/>
      </rPr>
      <t>COLOR:</t>
    </r>
    <r>
      <rPr>
        <sz val="10"/>
        <color theme="1"/>
        <rFont val="Calibri"/>
        <family val="2"/>
        <scheme val="minor"/>
      </rPr>
      <t xml:space="preserve"> GRIS    </t>
    </r>
    <r>
      <rPr>
        <b/>
        <sz val="10"/>
        <color theme="1"/>
        <rFont val="Calibri"/>
        <family val="2"/>
        <scheme val="minor"/>
      </rPr>
      <t>AÑO: 2006</t>
    </r>
  </si>
  <si>
    <t>TECNICO NIVEL II</t>
  </si>
  <si>
    <t>24YGBM</t>
  </si>
  <si>
    <t>32KFAJ</t>
  </si>
  <si>
    <t>Cedula</t>
  </si>
  <si>
    <t>Nombres</t>
  </si>
  <si>
    <t>F. Nac.</t>
  </si>
  <si>
    <t>Fecha Nacimiento</t>
  </si>
  <si>
    <t>Fecha de Ex. Medico</t>
  </si>
  <si>
    <t>Carga Familiar 1</t>
  </si>
  <si>
    <t>Carga Familiar 2</t>
  </si>
  <si>
    <t>Carga Familiar 3</t>
  </si>
  <si>
    <t>Carga Familiar 4</t>
  </si>
  <si>
    <t>Carga Familiar 5</t>
  </si>
  <si>
    <t>Carga Familiar 6</t>
  </si>
  <si>
    <t>Carga Familiar 7</t>
  </si>
  <si>
    <t>Carga Familiar 8</t>
  </si>
  <si>
    <t>Supervisor Inmediato PDVSA:</t>
  </si>
  <si>
    <t>Extensión:</t>
  </si>
  <si>
    <t xml:space="preserve"> LUIS GERALDO BENAVIDES</t>
  </si>
  <si>
    <t>Jueves</t>
  </si>
  <si>
    <t>Viernes</t>
  </si>
  <si>
    <t>Sábado</t>
  </si>
  <si>
    <t>Domingo</t>
  </si>
  <si>
    <t>Lunes</t>
  </si>
  <si>
    <t>Martes</t>
  </si>
  <si>
    <t>Miércoles</t>
  </si>
  <si>
    <t xml:space="preserve">PREVENCIÓN Y CONTROL DE PÉRDIDAS DE PDVSA           
</t>
  </si>
  <si>
    <t>Depto. R.R.L.L:</t>
  </si>
  <si>
    <t>OBRAS EJECUTADAS CON LA EMPRESA</t>
  </si>
  <si>
    <t xml:space="preserve">Proyecto: </t>
  </si>
  <si>
    <t>Desde</t>
  </si>
  <si>
    <t>Hasta</t>
  </si>
  <si>
    <t>Salario Inicial</t>
  </si>
  <si>
    <t>Salario Final</t>
  </si>
  <si>
    <t>Datos del Personal Empeados y Contractual</t>
  </si>
  <si>
    <t>DATOS DE LOS DEPENDIENTES</t>
  </si>
  <si>
    <t>Comisariato</t>
  </si>
  <si>
    <t>Trabaja (Si / No)</t>
  </si>
  <si>
    <t>Nombre de la Empresa</t>
  </si>
  <si>
    <t>AUTORIZADO</t>
  </si>
  <si>
    <t xml:space="preserve">CARMEN MAIGUALIDA TORRES CONTRERAS </t>
  </si>
  <si>
    <t>Atención SSO</t>
  </si>
  <si>
    <t xml:space="preserve">LISTADO DE PERSONAL </t>
  </si>
  <si>
    <t>Días</t>
  </si>
  <si>
    <t>Fase de Obra</t>
  </si>
  <si>
    <t>Categoria</t>
  </si>
  <si>
    <t>Código</t>
  </si>
  <si>
    <t>UNICA</t>
  </si>
  <si>
    <t>Estructura de Labor</t>
  </si>
  <si>
    <t>OBRERO</t>
  </si>
  <si>
    <t>(0OB001)</t>
  </si>
  <si>
    <t>AYUDANTE SOLDADOR</t>
  </si>
  <si>
    <t xml:space="preserve">SOLDADOR </t>
  </si>
  <si>
    <t>SOLDADOR AYUDANTE</t>
  </si>
  <si>
    <t>Fecha</t>
  </si>
  <si>
    <t>PARA:</t>
  </si>
  <si>
    <t>RELACIONES   LABORALES</t>
  </si>
  <si>
    <t>ASUNTO:</t>
  </si>
  <si>
    <t>SOLICITUD DE PERSONAL</t>
  </si>
  <si>
    <r>
      <t>PROYECTO</t>
    </r>
    <r>
      <rPr>
        <sz val="9"/>
        <rFont val="Arial"/>
        <family val="2"/>
      </rPr>
      <t xml:space="preserve">:  </t>
    </r>
  </si>
  <si>
    <t>FASE DE LA OBRA</t>
  </si>
  <si>
    <t>CONTRATO N°</t>
  </si>
  <si>
    <t>AREA DE TRABAJO:</t>
  </si>
  <si>
    <t xml:space="preserve">A OBJETO DE  DAR CUMPLIMIENTO A LA CLÁUSULA 69, ORDINAL 2 DEL C.C.P </t>
  </si>
  <si>
    <t xml:space="preserve">Solicitamos para el día </t>
  </si>
  <si>
    <t xml:space="preserve">por un período de </t>
  </si>
  <si>
    <t xml:space="preserve">Días </t>
  </si>
  <si>
    <t>Semanas</t>
  </si>
  <si>
    <t>Meses</t>
  </si>
  <si>
    <t>el siguiente personal.</t>
  </si>
  <si>
    <t>CANTIDAD</t>
  </si>
  <si>
    <t xml:space="preserve">CLASIFICACIÓN SEGÚN ANEXO 1 CCP </t>
  </si>
  <si>
    <t>CATEGORIA</t>
  </si>
  <si>
    <t>CODIGO</t>
  </si>
  <si>
    <t>ESTE PERSONAL REPRESENTA EL 100% DE LA ESTRUCTURA DE LABOR</t>
  </si>
  <si>
    <t>PRIMER  PEDIDO</t>
  </si>
  <si>
    <t>ESTA CUOTA CORRESPONDE AL 100%  SISDEM</t>
  </si>
  <si>
    <t>ORGANIZACIÓN CUSTODIA PDVSA</t>
  </si>
  <si>
    <t>EMPRESA  CONTRATISTA</t>
  </si>
  <si>
    <t>RR-LL / C.A.I.C</t>
  </si>
  <si>
    <t xml:space="preserve">Nombre : </t>
  </si>
  <si>
    <t>Nombre:</t>
  </si>
  <si>
    <t>Tlf:</t>
  </si>
  <si>
    <t>Area de Trabajo</t>
  </si>
  <si>
    <t>Estación de Flujo Carito</t>
  </si>
  <si>
    <t>Muscar</t>
  </si>
  <si>
    <t>VPM</t>
  </si>
  <si>
    <t>Punta de Mata</t>
  </si>
  <si>
    <t>San Jose de Amana</t>
  </si>
  <si>
    <t>Musipan</t>
  </si>
  <si>
    <t>Centro Operacional Amana (COT)</t>
  </si>
  <si>
    <t>DESC. OBRA:</t>
  </si>
  <si>
    <t>DISTRITO FURRIAL, MATURIN, EDO. MONAGAS.</t>
  </si>
  <si>
    <r>
      <t>UNIDAD CONT</t>
    </r>
    <r>
      <rPr>
        <sz val="10"/>
        <rFont val="Arial"/>
        <family val="2"/>
      </rPr>
      <t>.:</t>
    </r>
  </si>
  <si>
    <t>GERENCIA DE INFRAESTRUCTURA Y PROCESOS DE SUPERFICE</t>
  </si>
  <si>
    <t>N° RIF:</t>
  </si>
  <si>
    <t>AUTORIZACION DE FUERZA LABORAL CONTRATADA:</t>
  </si>
  <si>
    <t>INGRESOS</t>
  </si>
  <si>
    <t>EGRESOS</t>
  </si>
  <si>
    <t>PRORROGA</t>
  </si>
  <si>
    <t>LISTA DE EMPLEADOS F. L. C. A EN LOS SISTEMAS ADMINISTRATIVOS Y CONTROL DE CONTRATISTAS RELACIONES LABORALES</t>
  </si>
  <si>
    <t>APELLIDO Y NOMBRE</t>
  </si>
  <si>
    <t>No DE C.I</t>
  </si>
  <si>
    <t>CLASIFICACION</t>
  </si>
  <si>
    <t>REGIMEN</t>
  </si>
  <si>
    <t>NOTA: ESTE PERSONAL CORRESPONDE EL 100%, DE ACUERDO AL LISTADO EMITIDO POR EL SISDEM</t>
  </si>
  <si>
    <t>REPRESENTANTE DE LA EMPRESA CONTRATISTA</t>
  </si>
  <si>
    <t>APROBADO  CUSTODIO PDVSA</t>
  </si>
  <si>
    <t>SELLO DE LA EMPRESA</t>
  </si>
  <si>
    <t>Ext:</t>
  </si>
  <si>
    <t>VERIFICADO POR RELACIONES LABORALES</t>
  </si>
  <si>
    <t>CENTRO DE ATENCION INTEGRAL DE CONTRATISTAS</t>
  </si>
  <si>
    <t>Distrito:</t>
  </si>
  <si>
    <t>Distrito</t>
  </si>
  <si>
    <t>DISTRITO PUNTA DE MATA, MATURIN, EDO. MONAGAS.</t>
  </si>
  <si>
    <t>Regimen</t>
  </si>
  <si>
    <t>Ciudad</t>
  </si>
  <si>
    <t>Campamento</t>
  </si>
  <si>
    <t>FECHA DE EGRESO</t>
  </si>
  <si>
    <t>FECHA DE INGRESO</t>
  </si>
  <si>
    <t>CONDICION DE EMPLEO</t>
  </si>
  <si>
    <t>PERSONAL 100% SISDEM</t>
  </si>
  <si>
    <t>UBIC. TRABAJADOR</t>
  </si>
  <si>
    <t>Presente.</t>
  </si>
  <si>
    <t xml:space="preserve">Sres.: </t>
  </si>
  <si>
    <t>CARGOS</t>
  </si>
  <si>
    <t>Pag. 2/2</t>
  </si>
  <si>
    <t>Sres.:  RRLL - PDVSA</t>
  </si>
  <si>
    <t>DTTO. PUNTA DE MATA.</t>
  </si>
  <si>
    <t>FRIOMAX, C.A.</t>
  </si>
  <si>
    <t xml:space="preserve">RIF.: </t>
  </si>
  <si>
    <t>Dirección Fiscal:</t>
  </si>
  <si>
    <t>Dirección Local:</t>
  </si>
  <si>
    <t>Av. Bolivar, frente del estadium Adanilda Martinez, Punta de Mata Edo. Monagas.</t>
  </si>
  <si>
    <t>PIERRE CUDABACHI HAYEK.</t>
  </si>
  <si>
    <t>Teléfonos:</t>
  </si>
  <si>
    <r>
      <t xml:space="preserve"> 0291-6413332 -    </t>
    </r>
    <r>
      <rPr>
        <b/>
        <sz val="12"/>
        <color theme="1"/>
        <rFont val="Calibri"/>
        <family val="2"/>
        <scheme val="minor"/>
      </rPr>
      <t>Fax:</t>
    </r>
    <r>
      <rPr>
        <sz val="12"/>
        <color theme="1"/>
        <rFont val="Calibri"/>
        <family val="2"/>
        <scheme val="minor"/>
      </rPr>
      <t xml:space="preserve"> 0291-6410663</t>
    </r>
  </si>
  <si>
    <t>Calle Azcue, C.C. Victoria, PB - Loc. 8, Telf.: 0291-6413332 - Fax: 0291-6410663, Maturín – Edo. Monagas.</t>
  </si>
  <si>
    <t>LABORATORIO</t>
  </si>
  <si>
    <t>EXÁMEN (VER ANEXO)</t>
  </si>
  <si>
    <t>DISMAR RAFAEL MORERO</t>
  </si>
  <si>
    <t>MOVIMIENTO DE TIERRA Y OBRAS CIVILES</t>
  </si>
  <si>
    <t xml:space="preserve">ALBAÑIL </t>
  </si>
  <si>
    <t>(0AL0A)</t>
  </si>
  <si>
    <t>DESCRIPCION DE CARGOS</t>
  </si>
  <si>
    <t>ALBAÑIL</t>
  </si>
  <si>
    <t>SAMIR BALADÍ</t>
  </si>
  <si>
    <t>GERENTE DE PROYECTO</t>
  </si>
  <si>
    <t>Actividades</t>
  </si>
  <si>
    <t>ELECTRICISTA A</t>
  </si>
  <si>
    <t>Construcción de Bancadas y Stub - Up, nivelación, armado y colocación de tuberia con herramientas manuales .</t>
  </si>
  <si>
    <t>ELECTRICISTA AYUDANTE</t>
  </si>
  <si>
    <t>Construcción de Bancadas y Stub- Up ninelación, armado y colocación de tuberia con herramientas manuales.</t>
  </si>
  <si>
    <t>CARPINTERO</t>
  </si>
  <si>
    <t>Encofrado y Desencofrado de Tanquillas con herramientas manuales.</t>
  </si>
  <si>
    <t>INSTRUMENTISTA A</t>
  </si>
  <si>
    <t>Construcción de Bancadas y Stub - Up</t>
  </si>
  <si>
    <t>INSTRUMENTISTA AYUDANTE</t>
  </si>
  <si>
    <t>Construcción de Bancadas y Stub- Up</t>
  </si>
  <si>
    <t>FASE DEL CONTRATO</t>
  </si>
  <si>
    <t>CUARTA: BENEFICIOS: “LA COMPAÑÍA “pagará a EL CONTRATADO El presente contrato estará regido por lo establecido en el CONTRATO COLECTIVO PETROLERO 2013 - 2015. Así como aquellos beneficios relativos a los regímenes prestacionales de empleo que legalmente le correspondan.</t>
  </si>
  <si>
    <t>Nro de Bragas</t>
  </si>
  <si>
    <t>Nro de Botas</t>
  </si>
  <si>
    <t xml:space="preserve">             TARJETA DE IDENTIFICACION                                 PASE DE VEHICULO                                TARJETA DE ACCESO</t>
  </si>
  <si>
    <t>4:30</t>
  </si>
  <si>
    <t xml:space="preserve">Area: </t>
  </si>
  <si>
    <t>Teléfono:</t>
  </si>
  <si>
    <t>TEULY JOSÉ PINTO MORENO</t>
  </si>
  <si>
    <t>MAITA GARCIA TRINO RAFAEL</t>
  </si>
  <si>
    <t>MILLAN JIMENEZ LUIS RAFAEL</t>
  </si>
  <si>
    <t>NATERA EZEQUIEL BAUTISTA</t>
  </si>
  <si>
    <t xml:space="preserve">Construcción de Tanquilla y Bancadas Excavaciones en Areas de Trenes, vaciado de concreto, encofrado, desmalezamiento, conformación de terreno y excavación con herramientas manuales. </t>
  </si>
  <si>
    <t>Sres.  RRLL-PDVSA.</t>
  </si>
  <si>
    <t xml:space="preserve">        DISTRITO PUNTA DE MATA</t>
  </si>
  <si>
    <t>Asunto:    REEMPLAZO DE PERSONAL SISDEM</t>
  </si>
  <si>
    <t>Nombre y Apellidos</t>
  </si>
  <si>
    <t>Motivo</t>
  </si>
  <si>
    <t>Nro. De Obra</t>
  </si>
  <si>
    <t>No Pudo ser Localizado y en el listado SISDEM no se refleja el Teléfono y dirección Exacta.</t>
  </si>
  <si>
    <t xml:space="preserve">COORDINADOR DE RRLL </t>
  </si>
  <si>
    <t>Teléfonos</t>
  </si>
  <si>
    <t>LGERLOBO@GMAIL.COM</t>
  </si>
  <si>
    <t>EUDES JOSE PEREZ</t>
  </si>
  <si>
    <t>VALDERREY MARTINEZ LUIS OSWALDO</t>
  </si>
  <si>
    <t>JOSE RAMÓN ROJAS AVILES</t>
  </si>
  <si>
    <t>CARLOS  MANUEL PINO GARCIA</t>
  </si>
  <si>
    <t>Banco</t>
  </si>
  <si>
    <t>Tipo de Cuenta</t>
  </si>
  <si>
    <t>Nro. De Cuenta</t>
  </si>
  <si>
    <t>ISJOSMAR KALIXIA GUTIÉRREZ RODRIGUEZ</t>
  </si>
  <si>
    <t>0102-0536160000050995</t>
  </si>
  <si>
    <t>LISTADO DE PERSONAL ADMINISTRATIVO - DIARIA QUE NO TIENEN CUENTA  EN BANCO DE VENEZUELA</t>
  </si>
  <si>
    <t>REFERENCIA COMERCIAL</t>
  </si>
  <si>
    <t>ELIANNY DEL VALLE MAITA GARCIA</t>
  </si>
  <si>
    <t xml:space="preserve">LUIS BENAVIDES </t>
  </si>
  <si>
    <t>MARYELIS JOSÉ SIFONTES OLIVERO</t>
  </si>
  <si>
    <t>REMIGIO DANIEL LAREZ MARTINEZ</t>
  </si>
  <si>
    <t>SILVA PERAZA ROXI ANNELYS</t>
  </si>
  <si>
    <t>PEDRO ENRIQUE NAVA MONTEVERDE</t>
  </si>
  <si>
    <t>ANGEL AQUILES SOTO CHIGUITA</t>
  </si>
  <si>
    <t>CARLOS EDUARDO UGUETO SALAZAR</t>
  </si>
  <si>
    <t>Nro. Control:</t>
  </si>
  <si>
    <t>FRIO-CFT-0002</t>
  </si>
  <si>
    <t>FRIO-CFT-0003</t>
  </si>
  <si>
    <t>YANNOVAL JOSE CORDERO</t>
  </si>
  <si>
    <t>SALAZAR RIVAS DOMINGO LUIS</t>
  </si>
  <si>
    <t>OSWALDO JOSE CAMPOS</t>
  </si>
  <si>
    <t>ANGEL ENRIQUE BETANCOURT CASTRO</t>
  </si>
  <si>
    <t>ADELSO DE JESUS VILLALOBOS BRAVO</t>
  </si>
  <si>
    <t>PEDRO PABLO CAMPOS LISBOA</t>
  </si>
  <si>
    <t>LUIS MANUEL ZABALA</t>
  </si>
  <si>
    <t>ORLANDO JOSE FUENTES CUBERO</t>
  </si>
  <si>
    <t>EDUARDO INOCENCIO MENDOZA MOSCU</t>
  </si>
  <si>
    <t>SEHAIR SHUMER BELLO CANELON</t>
  </si>
  <si>
    <t>CRUZ JOSE GONZÁLEZ</t>
  </si>
  <si>
    <t>MAURO JOSE BRITO</t>
  </si>
  <si>
    <t>CARLOS ALFREDOS GOMEZ</t>
  </si>
  <si>
    <t>DANNY FRANCISCO LOPEZ PEREZ</t>
  </si>
  <si>
    <t>CARLOS ASTUDILLO</t>
  </si>
  <si>
    <t>EUGENIO VILLARROEL</t>
  </si>
  <si>
    <t>JOSE TAMARA</t>
  </si>
  <si>
    <t>ERIMAR JOSEFINA MONSALVE</t>
  </si>
  <si>
    <t xml:space="preserve">ROGER ALBERTO LUGO </t>
  </si>
  <si>
    <t>CHOFER</t>
  </si>
  <si>
    <t>LISTADO DE PERSONAL DE CAMPOS</t>
  </si>
  <si>
    <t>JESUS DOMINGO JIRALDES</t>
  </si>
  <si>
    <t xml:space="preserve">BEATRIZ  FLORES </t>
  </si>
  <si>
    <t xml:space="preserve">MARYELIS  SIFONTES </t>
  </si>
  <si>
    <t xml:space="preserve">REMIGIO  LAREZ </t>
  </si>
  <si>
    <t>SILVA  ROXI ANNELYS</t>
  </si>
  <si>
    <t xml:space="preserve">PEDRO  NAVA </t>
  </si>
  <si>
    <t xml:space="preserve">ANGEL  SOTO </t>
  </si>
  <si>
    <t xml:space="preserve">JENNY  URBINA </t>
  </si>
  <si>
    <t>ERIMAR  MONSALVE</t>
  </si>
  <si>
    <t xml:space="preserve">YURAINY  ARTEAGA </t>
  </si>
  <si>
    <t xml:space="preserve">ANEXO DOCUMENTACIÓN </t>
  </si>
  <si>
    <t>FRIO-CFT-0004</t>
  </si>
  <si>
    <t>FRIO-CFT-0005</t>
  </si>
  <si>
    <t xml:space="preserve"> SBC-30</t>
  </si>
  <si>
    <t>BRITO JOSE GABRIEL</t>
  </si>
  <si>
    <t>CARVAJAL MANUEL FELIPE</t>
  </si>
  <si>
    <t>DIAZ RENGEL YUNIOR JOSE</t>
  </si>
  <si>
    <t>RONDON MARCANO OSWALDO ANTONIO</t>
  </si>
  <si>
    <t>LUIS BENAVIDES</t>
  </si>
  <si>
    <t>SOFÍA MORINI</t>
  </si>
  <si>
    <t>YANNOVAL  CORDERO</t>
  </si>
  <si>
    <t xml:space="preserve">SALAZAR  DOMINGO </t>
  </si>
  <si>
    <t>TENDIDO, REGADO DE TUBERIA, IZAMIENTO DE CARGAS, EXCAVACIÓN MANUAL Y APERNAMIENTO DE TUBERIA.</t>
  </si>
  <si>
    <t>RIVERO SALAVE LUIS ALEJANDRO</t>
  </si>
  <si>
    <t>CHOFER DE TRANSPORTE DE MATERIALES Y LOGÍSTICA.</t>
  </si>
  <si>
    <t>MARIO GUTIERREZ</t>
  </si>
  <si>
    <t>VICTOR GUZMAN</t>
  </si>
  <si>
    <t>ZAMBRANO LUIS</t>
  </si>
  <si>
    <t xml:space="preserve">DIAZ  YUNIOR </t>
  </si>
  <si>
    <t xml:space="preserve">RONDON  OSWALDO </t>
  </si>
  <si>
    <t>RONALD BECERRA</t>
  </si>
  <si>
    <t>YEDRA FERNANDO</t>
  </si>
  <si>
    <t>MAURO BRITO</t>
  </si>
  <si>
    <t>RAMÓN LEONETT</t>
  </si>
  <si>
    <t>ALEXANDER CAMPOS</t>
  </si>
  <si>
    <t>PERSONAL SISDEM</t>
  </si>
  <si>
    <t>JESUS DOMINGO GIRALDET</t>
  </si>
  <si>
    <t>RICARDO HUMBERTO JOSE</t>
  </si>
  <si>
    <t>INVERSIONES Y CONSTRUCCIONES BALCES, C.A.</t>
  </si>
  <si>
    <t>J-30947393-0</t>
  </si>
  <si>
    <t>AV. LUIS DEL VALLE GARCIA C.C. "LA MANTUANA" 2D0. PISO OFIC. 03 MATURIN EDO. MONAGAS.</t>
  </si>
  <si>
    <t>0291-6427878</t>
  </si>
  <si>
    <t>"SERVICIO DE MANTENIMIENTO DE INSTRUMENTACION, PANELES DE CONTROL, MULTIPLES Y POZOS INYECTORES DE MACOLLAS DE PIGAS I, PERTENECIENTE A LA GERENCIA DE PLANTAS GAS Y AGUA"</t>
  </si>
  <si>
    <t>PLANTA DE GAS Y AGUA</t>
  </si>
  <si>
    <t>CARLOS DOMINGUEZ</t>
  </si>
  <si>
    <t>GERENTE GENERAL</t>
  </si>
  <si>
    <t>URB. PALMA REAL CONJUNTO RESIDENCIAL LA SELLANA II CASA N° 45.</t>
  </si>
  <si>
    <t>0424-9060061</t>
  </si>
  <si>
    <t>SOLTERO</t>
  </si>
  <si>
    <t>SAN ANTONIO DE MATURIN EDO. MONAGAS</t>
  </si>
  <si>
    <t>GEORGEO BALADI</t>
  </si>
  <si>
    <t>OMAIRA BALADI DE CESIN</t>
  </si>
  <si>
    <t>RAMON BALADI CESIN</t>
  </si>
  <si>
    <t>0424-9060066</t>
  </si>
  <si>
    <t>SAMIR  BALADI CESIN</t>
  </si>
  <si>
    <t>URB. LOS GIRASOLES MATURIN EDO. MONAGAS</t>
  </si>
  <si>
    <t>COORDINADORA SIHOA</t>
  </si>
  <si>
    <t>AURA ELENA BARRETO</t>
  </si>
  <si>
    <t>ELIANNYS MAITA</t>
  </si>
  <si>
    <t>ASIST. ADMINISTRATIVO</t>
  </si>
  <si>
    <t>CALLE TUCUPITA SECTOR PABLO MORILLO ROBLES CAS N° 105</t>
  </si>
  <si>
    <t>0416-7995739</t>
  </si>
  <si>
    <t>PABLO MAITA</t>
  </si>
  <si>
    <t>ELIA DE MAITA</t>
  </si>
  <si>
    <t>PABLO RAMON FLORES</t>
  </si>
  <si>
    <t>0424-9600861</t>
  </si>
  <si>
    <t>CALLE LA LINEA NRO.188 PUNTA DE MATA  EDO. MONAGAS</t>
  </si>
  <si>
    <t>0424-9584144</t>
  </si>
  <si>
    <t>URB. PUERTAS DEL SUR MC-8 CASA NRO. 15</t>
  </si>
  <si>
    <t>MANLIO BENAVIDES</t>
  </si>
  <si>
    <t>LOURDES VELEZ DE BENAVIDES</t>
  </si>
  <si>
    <t>LA GUAIRA EDO. VARGAS</t>
  </si>
  <si>
    <t>PLANTAS Y ESTACIONES PUNTA DE MATA</t>
  </si>
  <si>
    <t>0424-9066061</t>
  </si>
  <si>
    <t>OLGA ZAQUIE BALADI CESIN</t>
  </si>
  <si>
    <t>RODRIGUEZ MARIA</t>
  </si>
  <si>
    <t>041-0349400</t>
  </si>
  <si>
    <t>DERWYS NAVAS</t>
  </si>
  <si>
    <t>PLANIFICADOR</t>
  </si>
  <si>
    <t>EMAN BRITO</t>
  </si>
  <si>
    <t>SUPERVISOR</t>
  </si>
  <si>
    <t>JOSE GREGORIO RAMIREZ</t>
  </si>
  <si>
    <t>TEC. INSTRUMENTISTA</t>
  </si>
  <si>
    <t>LISEHT RAMIREZ</t>
  </si>
  <si>
    <t>WILLIANS CARRERA</t>
  </si>
  <si>
    <t xml:space="preserve"> Marca:  FORD;     Modelo: AUTO/EXPLORER;     Tipo: CAMIONETA;     Color: GRIS;     AÑO:  2007</t>
  </si>
  <si>
    <t>SERIAL MOTOR</t>
  </si>
  <si>
    <t>1FMEU51847UA22643</t>
  </si>
  <si>
    <t>AB215HP</t>
  </si>
  <si>
    <t xml:space="preserve"> Marca:  FORD;     Modelo: PICK-UP;     Tipo: CAMIONETA;     Color: BLANCO;     AÑO:  1994</t>
  </si>
  <si>
    <t>AJF1RP14839</t>
  </si>
  <si>
    <t>Marca:  MITSUBISHI;     Modelo: CANTER;      Tipo: CAMION;       Color: BLANCO;     AÑO:  --</t>
  </si>
  <si>
    <t>8X3FE85P7D000367</t>
  </si>
  <si>
    <t>A4BK3N</t>
  </si>
  <si>
    <t xml:space="preserve">Sres. </t>
  </si>
  <si>
    <t>COORDINADORA DE RELACIONES LABORALES</t>
  </si>
  <si>
    <t>SOFIA ALEJANDRA MORINI CABEZA</t>
  </si>
  <si>
    <t>MIGUEL PEREZ</t>
  </si>
  <si>
    <t>A89BC9F</t>
  </si>
  <si>
    <t xml:space="preserve">RAMIREZ MERCE MARCOLINA </t>
  </si>
  <si>
    <t>TEC. INTRUMENTACION</t>
  </si>
  <si>
    <t>PLANTA PIGAP II</t>
  </si>
  <si>
    <t>PRE-VACACIONAL</t>
  </si>
  <si>
    <t>FAVOR REALIZAR EXAMEN PRE-VACACIONAL</t>
  </si>
  <si>
    <t>CONSULTORIO DR. ZAMORA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</si>
</sst>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3" formatCode="_ * #,##0.00_ ;_ * \-#,##0.00_ ;_ * &quot;-&quot;??_ ;_ @_ "/>
    <numFmt numFmtId="164" formatCode="dd/mm/yyyy;@"/>
    <numFmt numFmtId="165" formatCode="_([$€]* #,##0.00_);_([$€]* \(#,##0.00\);_([$€]* &quot;-&quot;??_);_(@_)"/>
    <numFmt numFmtId="166" formatCode="dd/mm/yy;@"/>
    <numFmt numFmtId="167" formatCode="General_)"/>
    <numFmt numFmtId="168" formatCode="#,##0.0"/>
    <numFmt numFmtId="169" formatCode="[$-200A]d&quot; de &quot;mmmm&quot; de &quot;yyyy;@"/>
    <numFmt numFmtId="170" formatCode="&quot;$&quot;#,##0.0000_);\(&quot;$&quot;#,##0.0000\)"/>
    <numFmt numFmtId="171" formatCode="_-* #,##0_-;\-* #,##0_-;_-* &quot;-&quot;_-;_-@_-"/>
    <numFmt numFmtId="172" formatCode="_-* #,##0.00_-;\-* #,##0.00_-;_-* &quot;-&quot;??_-;_-@_-"/>
    <numFmt numFmtId="173" formatCode="_-&quot;$&quot;* #,##0_-;\-&quot;$&quot;* #,##0_-;_-&quot;$&quot;* &quot;-&quot;_-;_-@_-"/>
    <numFmt numFmtId="174" formatCode="_-&quot;$&quot;* #,##0.00_-;\-&quot;$&quot;* #,##0.00_-;_-&quot;$&quot;* &quot;-&quot;??_-;_-@_-"/>
    <numFmt numFmtId="175" formatCode="#,##0.0_);\(#,##0.0\)"/>
    <numFmt numFmtId="176" formatCode="_-* #,##0_-;_-* #,##0\-;_-* &quot;-&quot;_-;_-@_-"/>
    <numFmt numFmtId="177" formatCode="_-* #,##0.00_-;_-* #,##0.00\-;_-* &quot;-&quot;??_-;_-@_-"/>
    <numFmt numFmtId="178" formatCode="0.00_)"/>
    <numFmt numFmtId="179" formatCode="&quot;$&quot;#,##0;\-&quot;$&quot;#,##0"/>
    <numFmt numFmtId="180" formatCode="mm/dd/yy"/>
    <numFmt numFmtId="181" formatCode="_-&quot;fl&quot;\ * #,##0_-;_-&quot;fl&quot;\ * #,##0\-;_-&quot;fl&quot;\ * &quot;-&quot;_-;_-@_-"/>
    <numFmt numFmtId="182" formatCode="_-&quot;fl&quot;\ * #,##0.00_-;_-&quot;fl&quot;\ * #,##0.00\-;_-&quot;fl&quot;\ * &quot;-&quot;??_-;_-@_-"/>
    <numFmt numFmtId="183" formatCode="[$-F800]dddd\,\ mmmm\ dd\,\ yyyy"/>
    <numFmt numFmtId="184" formatCode="#,##0.00\ _€"/>
    <numFmt numFmtId="185" formatCode="[$$-45D]#,##0.00"/>
    <numFmt numFmtId="186" formatCode="[$-200A]dddd\,\ dd&quot; de &quot;mmmm&quot; de &quot;yyyy;@"/>
    <numFmt numFmtId="187" formatCode="_-* #,##0.00\ &quot;€&quot;_-;\-* #,##0.00\ &quot;€&quot;_-;_-* &quot;-&quot;??\ &quot;€&quot;_-;_-@_-"/>
  </numFmts>
  <fonts count="137">
    <font>
      <sz val="11"/>
      <color theme="1"/>
      <name val="Calibri"/>
      <family val="2"/>
      <scheme val="minor"/>
    </font>
    <font>
      <sz val="10"/>
      <color theme="1"/>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sz val="11"/>
      <color rgb="FFFF0000"/>
      <name val="Calibri"/>
      <family val="2"/>
      <scheme val="minor"/>
    </font>
    <font>
      <sz val="10"/>
      <name val="Arial"/>
      <family val="2"/>
    </font>
    <font>
      <b/>
      <sz val="10"/>
      <name val="Arial"/>
      <family val="2"/>
    </font>
    <font>
      <b/>
      <sz val="9"/>
      <name val="Arial"/>
      <family val="2"/>
    </font>
    <font>
      <b/>
      <sz val="8"/>
      <name val="Arial"/>
      <family val="2"/>
    </font>
    <font>
      <b/>
      <sz val="12"/>
      <name val="Arial"/>
      <family val="2"/>
    </font>
    <font>
      <sz val="12"/>
      <name val="Arial"/>
      <family val="2"/>
    </font>
    <font>
      <b/>
      <sz val="10"/>
      <color rgb="FFFF0000"/>
      <name val="Arial"/>
      <family val="2"/>
    </font>
    <font>
      <sz val="9"/>
      <name val="Arial"/>
      <family val="2"/>
    </font>
    <font>
      <sz val="10"/>
      <name val="Calibri"/>
      <family val="2"/>
    </font>
    <font>
      <sz val="8"/>
      <name val="Arial"/>
      <family val="2"/>
    </font>
    <font>
      <sz val="11"/>
      <name val="Arial"/>
      <family val="2"/>
    </font>
    <font>
      <sz val="10"/>
      <name val="Calibri"/>
      <family val="2"/>
      <scheme val="minor"/>
    </font>
    <font>
      <sz val="9"/>
      <name val="Calibri"/>
      <family val="2"/>
      <scheme val="minor"/>
    </font>
    <font>
      <sz val="10"/>
      <name val="Arial"/>
      <family val="2"/>
    </font>
    <font>
      <b/>
      <sz val="18"/>
      <name val="Arial"/>
      <family val="2"/>
    </font>
    <font>
      <sz val="18"/>
      <name val="Arial"/>
      <family val="2"/>
    </font>
    <font>
      <sz val="10"/>
      <name val="Times New Roman"/>
      <family val="1"/>
    </font>
    <font>
      <b/>
      <sz val="12"/>
      <name val="Coronet"/>
      <family val="4"/>
    </font>
    <font>
      <sz val="14"/>
      <name val="Arial"/>
      <family val="2"/>
    </font>
    <font>
      <b/>
      <sz val="12"/>
      <color indexed="8"/>
      <name val="Arial"/>
      <family val="2"/>
    </font>
    <font>
      <b/>
      <sz val="11"/>
      <name val="Arial"/>
      <family val="2"/>
    </font>
    <font>
      <sz val="7"/>
      <name val="Arial"/>
      <family val="2"/>
    </font>
    <font>
      <sz val="16"/>
      <name val="Arial"/>
      <family val="2"/>
    </font>
    <font>
      <b/>
      <sz val="14"/>
      <name val="Arial"/>
      <family val="2"/>
    </font>
    <font>
      <sz val="6"/>
      <name val="Arial"/>
      <family val="2"/>
    </font>
    <font>
      <sz val="12"/>
      <color theme="1"/>
      <name val="Calibri"/>
      <family val="2"/>
      <scheme val="minor"/>
    </font>
    <font>
      <sz val="10"/>
      <name val="MS Sans Serif"/>
      <family val="2"/>
    </font>
    <font>
      <sz val="11"/>
      <color indexed="81"/>
      <name val="Tahoma"/>
      <family val="2"/>
    </font>
    <font>
      <sz val="10"/>
      <color theme="1"/>
      <name val="Calibri"/>
      <family val="2"/>
      <scheme val="minor"/>
    </font>
    <font>
      <b/>
      <sz val="8"/>
      <name val="Times New Roman"/>
      <family val="1"/>
    </font>
    <font>
      <sz val="11"/>
      <name val="Calibri"/>
      <family val="2"/>
      <scheme val="minor"/>
    </font>
    <font>
      <b/>
      <sz val="10"/>
      <name val="Times New Roman"/>
      <family val="1"/>
    </font>
    <font>
      <b/>
      <sz val="11"/>
      <name val="Times New Roman"/>
      <family val="1"/>
    </font>
    <font>
      <b/>
      <sz val="12"/>
      <name val="Times New Roman"/>
      <family val="1"/>
    </font>
    <font>
      <sz val="10"/>
      <color rgb="FFC00000"/>
      <name val="Arial"/>
      <family val="2"/>
    </font>
    <font>
      <b/>
      <sz val="10"/>
      <color rgb="FFC00000"/>
      <name val="Arial"/>
      <family val="2"/>
    </font>
    <font>
      <sz val="8"/>
      <name val="Times New Roman"/>
      <family val="1"/>
    </font>
    <font>
      <sz val="12"/>
      <name val="Times New Roman"/>
      <family val="1"/>
    </font>
    <font>
      <sz val="9"/>
      <color theme="1"/>
      <name val="Calibri"/>
      <family val="2"/>
      <scheme val="minor"/>
    </font>
    <font>
      <sz val="10"/>
      <color indexed="12"/>
      <name val="Arial"/>
      <family val="2"/>
    </font>
    <font>
      <b/>
      <sz val="6"/>
      <name val="Arial"/>
      <family val="2"/>
    </font>
    <font>
      <sz val="12"/>
      <name val="Helv"/>
    </font>
    <font>
      <sz val="12"/>
      <color theme="1"/>
      <name val="Arial"/>
      <family val="2"/>
    </font>
    <font>
      <b/>
      <sz val="10"/>
      <color theme="1"/>
      <name val="Arial"/>
      <family val="2"/>
    </font>
    <font>
      <b/>
      <sz val="6"/>
      <name val="Helv"/>
    </font>
    <font>
      <sz val="7"/>
      <name val="Helv"/>
    </font>
    <font>
      <b/>
      <i/>
      <u/>
      <sz val="12"/>
      <name val="Arial"/>
      <family val="2"/>
    </font>
    <font>
      <sz val="12"/>
      <color indexed="12"/>
      <name val="Arial"/>
      <family val="2"/>
    </font>
    <font>
      <b/>
      <i/>
      <sz val="12"/>
      <name val="Arial"/>
      <family val="2"/>
    </font>
    <font>
      <b/>
      <sz val="12"/>
      <color indexed="12"/>
      <name val="Arial"/>
      <family val="2"/>
    </font>
    <font>
      <b/>
      <sz val="10"/>
      <color indexed="12"/>
      <name val="Arial"/>
      <family val="2"/>
    </font>
    <font>
      <sz val="10"/>
      <color theme="1"/>
      <name val="Arial"/>
      <family val="2"/>
    </font>
    <font>
      <sz val="9"/>
      <color indexed="12"/>
      <name val="Arial"/>
      <family val="2"/>
    </font>
    <font>
      <sz val="8"/>
      <color indexed="12"/>
      <name val="Arial"/>
      <family val="2"/>
    </font>
    <font>
      <b/>
      <sz val="14"/>
      <color indexed="12"/>
      <name val="Arial"/>
      <family val="2"/>
    </font>
    <font>
      <sz val="10"/>
      <name val="MS Serif"/>
      <family val="1"/>
    </font>
    <font>
      <sz val="10"/>
      <name val="Courier"/>
      <family val="3"/>
    </font>
    <font>
      <sz val="10"/>
      <color indexed="16"/>
      <name val="MS Serif"/>
      <family val="1"/>
    </font>
    <font>
      <b/>
      <sz val="20"/>
      <name val="Times New Roman"/>
      <family val="1"/>
    </font>
    <font>
      <sz val="12"/>
      <color indexed="9"/>
      <name val="Helv"/>
    </font>
    <font>
      <b/>
      <i/>
      <sz val="16"/>
      <name val="Helv"/>
    </font>
    <font>
      <sz val="10"/>
      <name val="Tms Rmn"/>
    </font>
    <font>
      <sz val="8"/>
      <name val="Helv"/>
    </font>
    <font>
      <b/>
      <sz val="8"/>
      <color indexed="8"/>
      <name val="Helv"/>
    </font>
    <font>
      <sz val="8"/>
      <name val="Calibri"/>
      <family val="2"/>
      <scheme val="minor"/>
    </font>
    <font>
      <b/>
      <sz val="14"/>
      <color theme="1"/>
      <name val="Calibri"/>
      <family val="2"/>
      <scheme val="minor"/>
    </font>
    <font>
      <sz val="10"/>
      <color theme="1"/>
      <name val="Calibri"/>
      <family val="2"/>
    </font>
    <font>
      <u/>
      <sz val="8.0500000000000007"/>
      <color theme="10"/>
      <name val="Calibri"/>
      <family val="2"/>
    </font>
    <font>
      <sz val="8"/>
      <color theme="1"/>
      <name val="Calibri"/>
      <family val="2"/>
      <scheme val="minor"/>
    </font>
    <font>
      <sz val="14"/>
      <color theme="1"/>
      <name val="Times New Roman"/>
      <family val="1"/>
    </font>
    <font>
      <sz val="14"/>
      <color theme="1"/>
      <name val="Calibri"/>
      <family val="2"/>
      <scheme val="minor"/>
    </font>
    <font>
      <sz val="10"/>
      <name val="Arial"/>
      <family val="2"/>
    </font>
    <font>
      <sz val="10"/>
      <color indexed="62"/>
      <name val="Arial"/>
      <family val="2"/>
    </font>
    <font>
      <sz val="8"/>
      <color indexed="62"/>
      <name val="Arial"/>
      <family val="2"/>
    </font>
    <font>
      <b/>
      <sz val="17"/>
      <name val="Arial"/>
      <family val="2"/>
    </font>
    <font>
      <b/>
      <sz val="16"/>
      <name val="Arial"/>
      <family val="2"/>
    </font>
    <font>
      <sz val="10"/>
      <color theme="1"/>
      <name val="Times New Roman"/>
      <family val="1"/>
    </font>
    <font>
      <b/>
      <sz val="14"/>
      <color theme="1"/>
      <name val="Times New Roman"/>
      <family val="1"/>
    </font>
    <font>
      <b/>
      <sz val="16"/>
      <color theme="1"/>
      <name val="Times New Roman"/>
      <family val="1"/>
    </font>
    <font>
      <b/>
      <sz val="10"/>
      <color theme="1"/>
      <name val="Times New Roman"/>
      <family val="1"/>
    </font>
    <font>
      <b/>
      <sz val="11"/>
      <color theme="1"/>
      <name val="Times New Roman"/>
      <family val="1"/>
    </font>
    <font>
      <sz val="6"/>
      <color theme="1"/>
      <name val="Calibri"/>
      <family val="2"/>
      <scheme val="minor"/>
    </font>
    <font>
      <sz val="7"/>
      <name val="Calibri"/>
      <family val="2"/>
      <scheme val="minor"/>
    </font>
    <font>
      <b/>
      <i/>
      <u/>
      <sz val="11"/>
      <color theme="1"/>
      <name val="Calibri"/>
      <family val="2"/>
      <scheme val="minor"/>
    </font>
    <font>
      <b/>
      <sz val="11"/>
      <color rgb="FFFF0000"/>
      <name val="Calibri"/>
      <family val="2"/>
      <scheme val="minor"/>
    </font>
    <font>
      <b/>
      <sz val="10"/>
      <color theme="1"/>
      <name val="Calibri"/>
      <family val="2"/>
      <scheme val="minor"/>
    </font>
    <font>
      <sz val="9"/>
      <name val="Times New Roman"/>
      <family val="1"/>
    </font>
    <font>
      <b/>
      <sz val="11"/>
      <name val="Calibri"/>
      <family val="2"/>
      <scheme val="minor"/>
    </font>
    <font>
      <sz val="12"/>
      <name val="Calibri"/>
      <family val="2"/>
      <scheme val="minor"/>
    </font>
    <font>
      <b/>
      <sz val="12"/>
      <name val="Calibri"/>
      <family val="2"/>
      <scheme val="minor"/>
    </font>
    <font>
      <u/>
      <sz val="12"/>
      <name val="Times New Roman"/>
      <family val="1"/>
    </font>
    <font>
      <sz val="11"/>
      <color theme="1"/>
      <name val="Times New Roman"/>
      <family val="1"/>
    </font>
    <font>
      <sz val="11"/>
      <color theme="1"/>
      <name val="Arial"/>
      <family val="2"/>
    </font>
    <font>
      <u/>
      <sz val="11"/>
      <name val="Calibri"/>
      <family val="2"/>
      <scheme val="minor"/>
    </font>
    <font>
      <b/>
      <sz val="11"/>
      <color rgb="FFC00000"/>
      <name val="Arial"/>
      <family val="2"/>
    </font>
    <font>
      <b/>
      <sz val="16"/>
      <color theme="1"/>
      <name val="Arial"/>
      <family val="2"/>
    </font>
    <font>
      <b/>
      <sz val="12"/>
      <color theme="1"/>
      <name val="Arial"/>
      <family val="2"/>
    </font>
    <font>
      <b/>
      <sz val="10"/>
      <color theme="5" tint="-0.249977111117893"/>
      <name val="Arial"/>
      <family val="2"/>
    </font>
    <font>
      <b/>
      <sz val="11"/>
      <color theme="5" tint="-0.249977111117893"/>
      <name val="Arial"/>
      <family val="2"/>
    </font>
    <font>
      <b/>
      <sz val="8"/>
      <color theme="5" tint="-0.249977111117893"/>
      <name val="Arial"/>
      <family val="2"/>
    </font>
    <font>
      <b/>
      <sz val="11"/>
      <color rgb="FFC00000"/>
      <name val="Calibri"/>
      <family val="2"/>
      <scheme val="minor"/>
    </font>
    <font>
      <b/>
      <sz val="8"/>
      <color rgb="FFC00000"/>
      <name val="Arial"/>
      <family val="2"/>
    </font>
    <font>
      <b/>
      <sz val="8"/>
      <color rgb="FFFF0000"/>
      <name val="Arial"/>
      <family val="2"/>
    </font>
    <font>
      <sz val="14"/>
      <color theme="1"/>
      <name val="Calibri"/>
      <family val="2"/>
    </font>
    <font>
      <b/>
      <i/>
      <sz val="22"/>
      <color indexed="11"/>
      <name val="Times New Roman"/>
      <family val="1"/>
    </font>
    <font>
      <i/>
      <sz val="10"/>
      <name val="Times New Roman"/>
      <family val="1"/>
    </font>
    <font>
      <b/>
      <sz val="18"/>
      <name val="Garamond"/>
      <family val="1"/>
    </font>
    <font>
      <sz val="11"/>
      <color theme="1"/>
      <name val="Calibri"/>
      <family val="2"/>
      <scheme val="minor"/>
    </font>
    <font>
      <sz val="8"/>
      <color theme="0"/>
      <name val="Calibri"/>
      <family val="2"/>
      <scheme val="minor"/>
    </font>
    <font>
      <b/>
      <i/>
      <u/>
      <sz val="10"/>
      <color indexed="62"/>
      <name val="Arial"/>
      <family val="2"/>
    </font>
    <font>
      <b/>
      <i/>
      <u/>
      <sz val="17"/>
      <name val="Arial"/>
      <family val="2"/>
    </font>
    <font>
      <b/>
      <u/>
      <sz val="14"/>
      <color theme="1"/>
      <name val="Calibri"/>
      <family val="2"/>
      <scheme val="minor"/>
    </font>
    <font>
      <b/>
      <sz val="12"/>
      <color theme="1"/>
      <name val="Times New Roman"/>
      <family val="1"/>
    </font>
    <font>
      <b/>
      <sz val="7"/>
      <color theme="1"/>
      <name val="Times New Roman"/>
      <family val="1"/>
    </font>
    <font>
      <b/>
      <sz val="9"/>
      <color theme="1"/>
      <name val="Times New Roman"/>
      <family val="1"/>
    </font>
    <font>
      <sz val="9"/>
      <name val="Calibri"/>
      <family val="2"/>
    </font>
    <font>
      <b/>
      <sz val="9"/>
      <color rgb="FFFF0000"/>
      <name val="Arial"/>
      <family val="2"/>
    </font>
    <font>
      <u/>
      <sz val="10"/>
      <color theme="10"/>
      <name val="Calibri"/>
      <family val="2"/>
    </font>
    <font>
      <u/>
      <sz val="10"/>
      <name val="Calibri"/>
      <family val="2"/>
    </font>
    <font>
      <sz val="11"/>
      <name val="Calibri"/>
      <family val="2"/>
    </font>
    <font>
      <b/>
      <i/>
      <sz val="14"/>
      <color theme="1"/>
      <name val="Calibri"/>
      <family val="2"/>
      <scheme val="minor"/>
    </font>
    <font>
      <b/>
      <i/>
      <sz val="11"/>
      <color theme="1"/>
      <name val="Calibri"/>
      <family val="2"/>
      <scheme val="minor"/>
    </font>
    <font>
      <b/>
      <sz val="20"/>
      <color theme="1"/>
      <name val="Calibri"/>
      <family val="2"/>
      <scheme val="minor"/>
    </font>
    <font>
      <b/>
      <i/>
      <u/>
      <sz val="9"/>
      <name val="Calibri"/>
      <family val="2"/>
      <scheme val="minor"/>
    </font>
    <font>
      <b/>
      <i/>
      <sz val="9"/>
      <name val="Calibri"/>
      <family val="2"/>
      <scheme val="minor"/>
    </font>
    <font>
      <sz val="8"/>
      <color theme="1"/>
      <name val="Arial"/>
      <family val="2"/>
    </font>
    <font>
      <b/>
      <i/>
      <sz val="20"/>
      <color rgb="FF000000"/>
      <name val="Calibri"/>
      <family val="2"/>
      <scheme val="minor"/>
    </font>
    <font>
      <sz val="11"/>
      <color rgb="FF000000"/>
      <name val="Calibri"/>
      <family val="2"/>
      <scheme val="minor"/>
    </font>
    <font>
      <sz val="8.5"/>
      <name val="Arial"/>
      <family val="2"/>
    </font>
    <font>
      <u/>
      <sz val="10"/>
      <color theme="1"/>
      <name val="Calibri"/>
      <family val="2"/>
      <scheme val="minor"/>
    </font>
    <font>
      <u/>
      <sz val="10"/>
      <color theme="10"/>
      <name val="Arial"/>
      <family val="2"/>
    </font>
  </fonts>
  <fills count="3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gray125">
        <bgColor indexed="9"/>
      </patternFill>
    </fill>
    <fill>
      <patternFill patternType="solid">
        <fgColor theme="2" tint="-9.9978637043366805E-2"/>
        <bgColor indexed="64"/>
      </patternFill>
    </fill>
    <fill>
      <patternFill patternType="solid">
        <fgColor theme="2" tint="-0.249977111117893"/>
        <bgColor indexed="64"/>
      </patternFill>
    </fill>
    <fill>
      <patternFill patternType="solid">
        <fgColor theme="1"/>
        <bgColor indexed="64"/>
      </patternFill>
    </fill>
    <fill>
      <patternFill patternType="solid">
        <fgColor theme="0" tint="-0.249977111117893"/>
        <bgColor indexed="64"/>
      </patternFill>
    </fill>
    <fill>
      <patternFill patternType="solid">
        <fgColor rgb="FFFFFF00"/>
        <bgColor indexed="64"/>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3" tint="0.59999389629810485"/>
        <bgColor indexed="64"/>
      </patternFill>
    </fill>
    <fill>
      <patternFill patternType="gray125">
        <bgColor theme="0"/>
      </patternFill>
    </fill>
    <fill>
      <patternFill patternType="gray125">
        <fgColor theme="9" tint="0.39994506668294322"/>
        <bgColor theme="0"/>
      </patternFill>
    </fill>
    <fill>
      <patternFill patternType="darkGrid">
        <fgColor theme="4" tint="0.39994506668294322"/>
        <bgColor indexed="65"/>
      </patternFill>
    </fill>
    <fill>
      <patternFill patternType="solid">
        <fgColor theme="6" tint="0.59999389629810485"/>
        <bgColor indexed="64"/>
      </patternFill>
    </fill>
    <fill>
      <patternFill patternType="gray125">
        <fgColor theme="5"/>
      </patternFill>
    </fill>
    <fill>
      <patternFill patternType="lightGray">
        <fgColor theme="5"/>
        <bgColor theme="0"/>
      </patternFill>
    </fill>
    <fill>
      <patternFill patternType="solid">
        <fgColor rgb="FF00B050"/>
        <bgColor indexed="64"/>
      </patternFill>
    </fill>
    <fill>
      <gradientFill degree="90">
        <stop position="0">
          <color theme="0"/>
        </stop>
        <stop position="1">
          <color theme="4"/>
        </stop>
      </gradientFill>
    </fill>
    <fill>
      <patternFill patternType="solid">
        <fgColor theme="0" tint="-4.9989318521683403E-2"/>
        <bgColor indexed="64"/>
      </patternFill>
    </fill>
    <fill>
      <patternFill patternType="solid">
        <fgColor theme="4" tint="0.59999389629810485"/>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thin">
        <color indexed="64"/>
      </top>
      <bottom/>
      <diagonal/>
    </border>
    <border>
      <left/>
      <right/>
      <top style="hair">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medium">
        <color indexed="64"/>
      </left>
      <right/>
      <top style="double">
        <color indexed="64"/>
      </top>
      <bottom style="thin">
        <color indexed="64"/>
      </bottom>
      <diagonal/>
    </border>
  </borders>
  <cellStyleXfs count="68">
    <xf numFmtId="0" fontId="0" fillId="0" borderId="0"/>
    <xf numFmtId="0" fontId="6" fillId="0" borderId="0"/>
    <xf numFmtId="0" fontId="19" fillId="0" borderId="0"/>
    <xf numFmtId="0" fontId="22" fillId="0" borderId="0"/>
    <xf numFmtId="165" fontId="22" fillId="0" borderId="0" applyFont="0" applyFill="0" applyBorder="0" applyAlignment="0" applyProtection="0"/>
    <xf numFmtId="0" fontId="32" fillId="0" borderId="0"/>
    <xf numFmtId="0" fontId="6" fillId="0" borderId="0"/>
    <xf numFmtId="0" fontId="6" fillId="0" borderId="0"/>
    <xf numFmtId="170" fontId="47" fillId="0" borderId="0"/>
    <xf numFmtId="174" fontId="47" fillId="0" borderId="0"/>
    <xf numFmtId="0" fontId="42" fillId="0" borderId="0">
      <alignment horizontal="center" wrapText="1"/>
      <protection locked="0"/>
    </xf>
    <xf numFmtId="170" fontId="6" fillId="0" borderId="0" applyFill="0" applyBorder="0" applyAlignment="0"/>
    <xf numFmtId="171" fontId="6" fillId="0" borderId="0" applyFont="0" applyFill="0" applyBorder="0" applyAlignment="0" applyProtection="0"/>
    <xf numFmtId="172" fontId="6" fillId="0" borderId="0" applyFont="0" applyFill="0" applyBorder="0" applyAlignment="0" applyProtection="0"/>
    <xf numFmtId="0" fontId="61" fillId="0" borderId="0" applyNumberFormat="0" applyAlignment="0">
      <alignment horizontal="left"/>
    </xf>
    <xf numFmtId="0" fontId="62" fillId="0" borderId="0" applyNumberFormat="0" applyAlignment="0"/>
    <xf numFmtId="173" fontId="6" fillId="0" borderId="0" applyFont="0" applyFill="0" applyBorder="0" applyAlignment="0" applyProtection="0"/>
    <xf numFmtId="174" fontId="6" fillId="0" borderId="0" applyFont="0" applyFill="0" applyBorder="0" applyAlignment="0" applyProtection="0"/>
    <xf numFmtId="0" fontId="63" fillId="0" borderId="0" applyNumberFormat="0" applyAlignment="0">
      <alignment horizontal="left"/>
    </xf>
    <xf numFmtId="167" fontId="64" fillId="4" borderId="27" applyNumberFormat="0" applyFill="0" applyBorder="0" applyProtection="0"/>
    <xf numFmtId="38" fontId="15" fillId="11" borderId="0" applyNumberFormat="0" applyBorder="0" applyAlignment="0" applyProtection="0"/>
    <xf numFmtId="0" fontId="10" fillId="0" borderId="18" applyNumberFormat="0" applyAlignment="0" applyProtection="0">
      <alignment horizontal="left" vertical="center"/>
    </xf>
    <xf numFmtId="0" fontId="10" fillId="0" borderId="34">
      <alignment horizontal="left" vertical="center"/>
    </xf>
    <xf numFmtId="10" fontId="15" fillId="12" borderId="1" applyNumberFormat="0" applyBorder="0" applyAlignment="0" applyProtection="0"/>
    <xf numFmtId="175" fontId="47" fillId="13" borderId="0"/>
    <xf numFmtId="176" fontId="6" fillId="0" borderId="0" applyFont="0" applyFill="0" applyBorder="0" applyAlignment="0" applyProtection="0"/>
    <xf numFmtId="177" fontId="6" fillId="0" borderId="0" applyFont="0" applyFill="0" applyBorder="0" applyAlignment="0" applyProtection="0"/>
    <xf numFmtId="175" fontId="65" fillId="14"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78" fontId="6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2" fontId="6" fillId="0" borderId="0" applyFont="0" applyFill="0" applyBorder="0" applyAlignment="0" applyProtection="0"/>
    <xf numFmtId="171" fontId="6" fillId="0" borderId="0" applyFont="0" applyFill="0" applyBorder="0" applyAlignment="0" applyProtection="0"/>
    <xf numFmtId="14" fontId="42" fillId="0" borderId="0">
      <alignment horizontal="center" wrapText="1"/>
      <protection locked="0"/>
    </xf>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79" fontId="67" fillId="0" borderId="0"/>
    <xf numFmtId="0" fontId="32" fillId="0" borderId="0" applyNumberFormat="0" applyFont="0" applyFill="0" applyBorder="0" applyAlignment="0" applyProtection="0">
      <alignment horizontal="left"/>
    </xf>
    <xf numFmtId="180" fontId="68" fillId="0" borderId="0" applyNumberFormat="0" applyFill="0" applyBorder="0" applyAlignment="0" applyProtection="0">
      <alignment horizontal="left"/>
    </xf>
    <xf numFmtId="40" fontId="69" fillId="0" borderId="0" applyBorder="0">
      <alignment horizontal="right"/>
    </xf>
    <xf numFmtId="181" fontId="6" fillId="0" borderId="0" applyFont="0" applyFill="0" applyBorder="0" applyAlignment="0" applyProtection="0"/>
    <xf numFmtId="182" fontId="6" fillId="0" borderId="0" applyFont="0" applyFill="0" applyBorder="0" applyAlignment="0" applyProtection="0"/>
    <xf numFmtId="0" fontId="73" fillId="0" borderId="0" applyNumberFormat="0" applyFill="0" applyBorder="0" applyAlignment="0" applyProtection="0">
      <alignment vertical="top"/>
      <protection locked="0"/>
    </xf>
    <xf numFmtId="0" fontId="77" fillId="0" borderId="0"/>
    <xf numFmtId="0" fontId="6" fillId="0" borderId="0"/>
    <xf numFmtId="0" fontId="6" fillId="0" borderId="0"/>
    <xf numFmtId="164" fontId="47" fillId="0" borderId="0"/>
    <xf numFmtId="0" fontId="136" fillId="0" borderId="0" applyNumberFormat="0" applyFill="0" applyBorder="0" applyAlignment="0" applyProtection="0">
      <alignment vertical="top"/>
      <protection locked="0"/>
    </xf>
    <xf numFmtId="187" fontId="6" fillId="0" borderId="0" applyFont="0" applyFill="0" applyBorder="0" applyAlignment="0" applyProtection="0"/>
    <xf numFmtId="0" fontId="6" fillId="0" borderId="0"/>
  </cellStyleXfs>
  <cellXfs count="1815">
    <xf numFmtId="0" fontId="0" fillId="0" borderId="0" xfId="0"/>
    <xf numFmtId="0" fontId="0" fillId="0" borderId="0" xfId="0" applyAlignment="1">
      <alignment vertical="top" wrapText="1"/>
    </xf>
    <xf numFmtId="0" fontId="0" fillId="0" borderId="4" xfId="0" applyBorder="1"/>
    <xf numFmtId="0" fontId="0" fillId="0" borderId="6" xfId="0" applyBorder="1"/>
    <xf numFmtId="0" fontId="2" fillId="0" borderId="4" xfId="0" applyFont="1" applyBorder="1" applyAlignment="1">
      <alignment horizontal="right"/>
    </xf>
    <xf numFmtId="0" fontId="0" fillId="0" borderId="15" xfId="0" applyBorder="1"/>
    <xf numFmtId="0" fontId="0" fillId="0" borderId="5" xfId="0" applyBorder="1" applyAlignment="1">
      <alignment shrinkToFit="1"/>
    </xf>
    <xf numFmtId="0" fontId="0" fillId="0" borderId="7" xfId="0" applyBorder="1" applyAlignment="1">
      <alignment shrinkToFit="1"/>
    </xf>
    <xf numFmtId="0" fontId="6" fillId="0" borderId="0" xfId="1"/>
    <xf numFmtId="3" fontId="6" fillId="0" borderId="0" xfId="1" applyNumberFormat="1"/>
    <xf numFmtId="0" fontId="6" fillId="0" borderId="0" xfId="1" applyAlignment="1">
      <alignment horizontal="center"/>
    </xf>
    <xf numFmtId="0" fontId="7" fillId="0" borderId="0" xfId="1" applyFont="1" applyAlignment="1">
      <alignment horizontal="center"/>
    </xf>
    <xf numFmtId="0" fontId="7" fillId="0" borderId="0" xfId="1" applyFont="1"/>
    <xf numFmtId="0" fontId="6" fillId="3" borderId="1" xfId="1" applyFill="1" applyBorder="1" applyAlignment="1">
      <alignment horizontal="center" shrinkToFit="1"/>
    </xf>
    <xf numFmtId="0" fontId="6" fillId="3" borderId="0" xfId="1" applyFill="1"/>
    <xf numFmtId="0" fontId="17" fillId="3" borderId="1" xfId="1" applyFont="1" applyFill="1" applyBorder="1" applyAlignment="1">
      <alignment vertical="center" wrapText="1"/>
    </xf>
    <xf numFmtId="3" fontId="17" fillId="3" borderId="1" xfId="1" applyNumberFormat="1" applyFont="1" applyFill="1" applyBorder="1" applyAlignment="1">
      <alignment horizontal="center" vertical="center" wrapText="1"/>
    </xf>
    <xf numFmtId="4" fontId="17" fillId="3" borderId="1" xfId="1" applyNumberFormat="1" applyFont="1" applyFill="1" applyBorder="1" applyAlignment="1">
      <alignment horizontal="center" vertical="center" shrinkToFit="1"/>
    </xf>
    <xf numFmtId="0" fontId="17" fillId="3" borderId="1" xfId="1" applyFont="1" applyFill="1" applyBorder="1" applyAlignment="1">
      <alignment horizontal="center" vertical="center" shrinkToFit="1"/>
    </xf>
    <xf numFmtId="0" fontId="17" fillId="3" borderId="1" xfId="1" applyFont="1" applyFill="1" applyBorder="1" applyAlignment="1">
      <alignment horizontal="center" vertical="center" wrapText="1"/>
    </xf>
    <xf numFmtId="3" fontId="17" fillId="3" borderId="1" xfId="1" applyNumberFormat="1" applyFont="1" applyFill="1" applyBorder="1" applyAlignment="1">
      <alignment horizontal="center"/>
    </xf>
    <xf numFmtId="4" fontId="17" fillId="3" borderId="1" xfId="1" applyNumberFormat="1" applyFont="1" applyFill="1" applyBorder="1" applyAlignment="1">
      <alignment horizontal="center" shrinkToFit="1"/>
    </xf>
    <xf numFmtId="0" fontId="17" fillId="3" borderId="1" xfId="1" applyFont="1" applyFill="1" applyBorder="1" applyAlignment="1">
      <alignment horizontal="center" shrinkToFit="1"/>
    </xf>
    <xf numFmtId="164" fontId="17" fillId="3" borderId="1" xfId="1" applyNumberFormat="1" applyFont="1" applyFill="1" applyBorder="1" applyAlignment="1">
      <alignment horizontal="center" vertical="center" wrapText="1"/>
    </xf>
    <xf numFmtId="164" fontId="17" fillId="3" borderId="1" xfId="1" applyNumberFormat="1" applyFont="1" applyFill="1" applyBorder="1" applyAlignment="1">
      <alignment horizontal="center"/>
    </xf>
    <xf numFmtId="0" fontId="19" fillId="0" borderId="0" xfId="2"/>
    <xf numFmtId="0" fontId="21" fillId="0" borderId="0" xfId="2" applyFont="1"/>
    <xf numFmtId="0" fontId="23" fillId="0" borderId="0" xfId="3" applyFont="1" applyAlignment="1">
      <alignment vertical="top"/>
    </xf>
    <xf numFmtId="0" fontId="10" fillId="0" borderId="0" xfId="2" applyFont="1"/>
    <xf numFmtId="0" fontId="15" fillId="0" borderId="0" xfId="2" applyFont="1" applyAlignment="1">
      <alignment horizontal="left"/>
    </xf>
    <xf numFmtId="0" fontId="15" fillId="0" borderId="0" xfId="2" applyFont="1" applyAlignment="1">
      <alignment horizontal="center"/>
    </xf>
    <xf numFmtId="0" fontId="19" fillId="0" borderId="0" xfId="2" applyAlignment="1">
      <alignment horizontal="center"/>
    </xf>
    <xf numFmtId="0" fontId="19" fillId="0" borderId="26" xfId="2" applyBorder="1"/>
    <xf numFmtId="0" fontId="15" fillId="0" borderId="15" xfId="2" applyFont="1" applyBorder="1" applyAlignment="1">
      <alignment horizontal="left"/>
    </xf>
    <xf numFmtId="0" fontId="9" fillId="0" borderId="15" xfId="2" applyFont="1" applyBorder="1" applyAlignment="1">
      <alignment horizontal="center"/>
    </xf>
    <xf numFmtId="0" fontId="15" fillId="0" borderId="15" xfId="2" applyFont="1" applyBorder="1" applyAlignment="1">
      <alignment horizontal="center"/>
    </xf>
    <xf numFmtId="0" fontId="19" fillId="0" borderId="15" xfId="2" applyBorder="1" applyAlignment="1">
      <alignment horizontal="center"/>
    </xf>
    <xf numFmtId="0" fontId="7" fillId="0" borderId="21" xfId="2" applyFont="1" applyBorder="1"/>
    <xf numFmtId="0" fontId="7" fillId="0" borderId="26" xfId="2" applyFont="1" applyBorder="1" applyAlignment="1">
      <alignment vertical="center"/>
    </xf>
    <xf numFmtId="0" fontId="19" fillId="0" borderId="15" xfId="2" applyBorder="1"/>
    <xf numFmtId="0" fontId="15" fillId="0" borderId="24" xfId="2" applyFont="1" applyBorder="1" applyAlignment="1">
      <alignment horizontal="center"/>
    </xf>
    <xf numFmtId="0" fontId="15" fillId="0" borderId="25" xfId="2" applyFont="1" applyBorder="1" applyAlignment="1">
      <alignment horizontal="left"/>
    </xf>
    <xf numFmtId="0" fontId="15" fillId="0" borderId="25" xfId="2" applyFont="1" applyBorder="1" applyAlignment="1">
      <alignment horizontal="center"/>
    </xf>
    <xf numFmtId="0" fontId="27" fillId="0" borderId="25" xfId="2" applyFont="1" applyBorder="1" applyAlignment="1">
      <alignment horizontal="left"/>
    </xf>
    <xf numFmtId="0" fontId="15" fillId="0" borderId="26" xfId="2" applyFont="1" applyBorder="1" applyAlignment="1">
      <alignment horizontal="center"/>
    </xf>
    <xf numFmtId="0" fontId="15" fillId="0" borderId="27" xfId="2" applyFont="1" applyBorder="1" applyAlignment="1">
      <alignment horizontal="center"/>
    </xf>
    <xf numFmtId="0" fontId="19" fillId="0" borderId="26" xfId="2" applyBorder="1" applyAlignment="1">
      <alignment horizontal="center"/>
    </xf>
    <xf numFmtId="0" fontId="19" fillId="0" borderId="31" xfId="2" applyBorder="1" applyAlignment="1">
      <alignment horizontal="center"/>
    </xf>
    <xf numFmtId="0" fontId="19" fillId="0" borderId="28" xfId="2" applyBorder="1"/>
    <xf numFmtId="0" fontId="19" fillId="0" borderId="32" xfId="2" applyBorder="1"/>
    <xf numFmtId="14" fontId="19" fillId="0" borderId="39" xfId="2" applyNumberFormat="1" applyBorder="1"/>
    <xf numFmtId="14" fontId="19" fillId="0" borderId="36" xfId="2" applyNumberFormat="1" applyBorder="1"/>
    <xf numFmtId="14" fontId="19" fillId="0" borderId="37" xfId="2" applyNumberFormat="1" applyBorder="1"/>
    <xf numFmtId="0" fontId="30" fillId="0" borderId="0" xfId="2" applyFont="1" applyAlignment="1">
      <alignment vertical="justify"/>
    </xf>
    <xf numFmtId="0" fontId="11" fillId="0" borderId="0" xfId="2" applyFont="1" applyAlignment="1">
      <alignment horizontal="center"/>
    </xf>
    <xf numFmtId="0" fontId="30" fillId="0" borderId="0" xfId="2" applyFont="1" applyAlignment="1">
      <alignment horizontal="center" vertical="justify"/>
    </xf>
    <xf numFmtId="0" fontId="15" fillId="0" borderId="0" xfId="2" applyFont="1"/>
    <xf numFmtId="0" fontId="9" fillId="0" borderId="0" xfId="2" applyFont="1"/>
    <xf numFmtId="0" fontId="15" fillId="0" borderId="35" xfId="2" applyFont="1" applyBorder="1" applyAlignment="1">
      <alignment horizontal="center"/>
    </xf>
    <xf numFmtId="0" fontId="15" fillId="0" borderId="36" xfId="2" applyFont="1" applyBorder="1" applyAlignment="1">
      <alignment horizontal="left"/>
    </xf>
    <xf numFmtId="0" fontId="15" fillId="0" borderId="36" xfId="2" applyFont="1" applyBorder="1" applyAlignment="1">
      <alignment horizontal="center"/>
    </xf>
    <xf numFmtId="0" fontId="15" fillId="0" borderId="37" xfId="2" applyFont="1" applyBorder="1" applyAlignment="1">
      <alignment horizontal="center"/>
    </xf>
    <xf numFmtId="0" fontId="15" fillId="0" borderId="39" xfId="2" applyFont="1" applyBorder="1" applyAlignment="1">
      <alignment horizontal="center"/>
    </xf>
    <xf numFmtId="0" fontId="7" fillId="4" borderId="1" xfId="2" applyFont="1" applyFill="1" applyBorder="1" applyAlignment="1">
      <alignment horizontal="center" vertical="center"/>
    </xf>
    <xf numFmtId="0" fontId="15" fillId="0" borderId="0" xfId="2" applyFont="1" applyAlignment="1">
      <alignment horizontal="left" vertical="center"/>
    </xf>
    <xf numFmtId="0" fontId="15" fillId="0" borderId="15" xfId="2" applyFont="1" applyBorder="1" applyAlignment="1">
      <alignment horizontal="left" vertical="center"/>
    </xf>
    <xf numFmtId="0" fontId="19" fillId="0" borderId="0" xfId="2" applyAlignment="1">
      <alignment horizontal="left" vertical="center"/>
    </xf>
    <xf numFmtId="0" fontId="19" fillId="0" borderId="4" xfId="2" applyBorder="1"/>
    <xf numFmtId="0" fontId="7" fillId="0" borderId="1" xfId="2" applyFont="1" applyBorder="1" applyAlignment="1">
      <alignment horizontal="center" vertical="center"/>
    </xf>
    <xf numFmtId="0" fontId="15" fillId="0" borderId="1" xfId="2" applyFont="1" applyBorder="1" applyAlignment="1">
      <alignment horizontal="center" vertical="center"/>
    </xf>
    <xf numFmtId="4" fontId="6" fillId="3" borderId="0" xfId="1" applyNumberFormat="1" applyFill="1" applyAlignment="1">
      <alignment shrinkToFit="1"/>
    </xf>
    <xf numFmtId="0" fontId="6" fillId="0" borderId="4" xfId="2" applyFont="1" applyBorder="1"/>
    <xf numFmtId="0" fontId="28" fillId="0" borderId="28" xfId="2" applyFont="1" applyBorder="1" applyAlignment="1">
      <alignment vertical="center"/>
    </xf>
    <xf numFmtId="0" fontId="28" fillId="0" borderId="0" xfId="2" applyFont="1" applyAlignment="1">
      <alignment vertical="center"/>
    </xf>
    <xf numFmtId="0" fontId="28" fillId="0" borderId="31" xfId="2" applyFont="1" applyBorder="1" applyAlignment="1">
      <alignment vertical="center"/>
    </xf>
    <xf numFmtId="0" fontId="28" fillId="0" borderId="22" xfId="2" applyFont="1" applyBorder="1" applyAlignment="1">
      <alignment vertical="center"/>
    </xf>
    <xf numFmtId="0" fontId="28" fillId="0" borderId="15" xfId="2" applyFont="1" applyBorder="1" applyAlignment="1">
      <alignment vertical="center"/>
    </xf>
    <xf numFmtId="0" fontId="28" fillId="0" borderId="21" xfId="2" applyFont="1" applyBorder="1" applyAlignment="1">
      <alignment vertical="center"/>
    </xf>
    <xf numFmtId="0" fontId="0" fillId="0" borderId="13" xfId="0" applyBorder="1" applyAlignment="1">
      <alignment horizontal="left"/>
    </xf>
    <xf numFmtId="0" fontId="2" fillId="0" borderId="1" xfId="0" applyFont="1" applyBorder="1" applyAlignment="1">
      <alignment horizontal="right"/>
    </xf>
    <xf numFmtId="0" fontId="0" fillId="0" borderId="9" xfId="0" applyBorder="1"/>
    <xf numFmtId="0" fontId="0" fillId="0" borderId="1" xfId="0" applyBorder="1" applyAlignment="1">
      <alignment horizontal="right"/>
    </xf>
    <xf numFmtId="4" fontId="0" fillId="0" borderId="13" xfId="0" applyNumberFormat="1" applyBorder="1" applyAlignment="1">
      <alignment horizontal="left"/>
    </xf>
    <xf numFmtId="0" fontId="31" fillId="0" borderId="0" xfId="0" applyFont="1" applyAlignment="1">
      <alignment vertical="top" wrapText="1"/>
    </xf>
    <xf numFmtId="0" fontId="2" fillId="0" borderId="50" xfId="0" applyFont="1" applyBorder="1" applyAlignment="1">
      <alignment horizontal="right"/>
    </xf>
    <xf numFmtId="0" fontId="0" fillId="0" borderId="1" xfId="0" applyBorder="1"/>
    <xf numFmtId="3" fontId="0" fillId="0" borderId="1" xfId="0" applyNumberFormat="1" applyBorder="1"/>
    <xf numFmtId="0" fontId="0" fillId="0" borderId="1" xfId="0" applyBorder="1" applyAlignment="1">
      <alignment horizontal="right" shrinkToFit="1"/>
    </xf>
    <xf numFmtId="3" fontId="17" fillId="3" borderId="52" xfId="1" applyNumberFormat="1" applyFont="1" applyFill="1" applyBorder="1" applyAlignment="1">
      <alignment horizontal="center" vertical="center" wrapText="1"/>
    </xf>
    <xf numFmtId="4" fontId="17" fillId="3" borderId="52" xfId="1" applyNumberFormat="1" applyFont="1" applyFill="1" applyBorder="1" applyAlignment="1">
      <alignment horizontal="center" vertical="center" shrinkToFit="1"/>
    </xf>
    <xf numFmtId="0" fontId="17" fillId="3" borderId="52" xfId="1" applyFont="1" applyFill="1" applyBorder="1" applyAlignment="1">
      <alignment horizontal="center" vertical="center" shrinkToFit="1"/>
    </xf>
    <xf numFmtId="0" fontId="17" fillId="3" borderId="52" xfId="1" applyFont="1" applyFill="1" applyBorder="1" applyAlignment="1">
      <alignment horizontal="center" vertical="center" wrapText="1"/>
    </xf>
    <xf numFmtId="164" fontId="17" fillId="3" borderId="52" xfId="1" applyNumberFormat="1" applyFont="1" applyFill="1" applyBorder="1" applyAlignment="1">
      <alignment horizontal="center" vertical="center" wrapText="1"/>
    </xf>
    <xf numFmtId="0" fontId="6" fillId="3" borderId="52" xfId="1" applyFill="1" applyBorder="1" applyAlignment="1">
      <alignment horizontal="center" shrinkToFit="1"/>
    </xf>
    <xf numFmtId="166" fontId="17" fillId="3" borderId="52" xfId="1" applyNumberFormat="1" applyFont="1" applyFill="1" applyBorder="1" applyAlignment="1">
      <alignment horizontal="center" vertical="center" shrinkToFit="1"/>
    </xf>
    <xf numFmtId="166" fontId="17" fillId="3" borderId="1" xfId="1" applyNumberFormat="1" applyFont="1" applyFill="1" applyBorder="1" applyAlignment="1">
      <alignment horizontal="center" vertical="center" shrinkToFit="1"/>
    </xf>
    <xf numFmtId="166" fontId="17" fillId="3" borderId="1" xfId="1" applyNumberFormat="1" applyFont="1" applyFill="1" applyBorder="1" applyAlignment="1">
      <alignment horizontal="center" shrinkToFit="1"/>
    </xf>
    <xf numFmtId="3" fontId="0" fillId="0" borderId="1" xfId="0" applyNumberFormat="1" applyBorder="1" applyAlignment="1">
      <alignment horizontal="left"/>
    </xf>
    <xf numFmtId="3" fontId="0" fillId="0" borderId="13" xfId="0" applyNumberFormat="1" applyBorder="1" applyAlignment="1">
      <alignment horizontal="left"/>
    </xf>
    <xf numFmtId="0" fontId="0" fillId="0" borderId="13" xfId="0" applyBorder="1"/>
    <xf numFmtId="0" fontId="31" fillId="0" borderId="0" xfId="0" applyFont="1"/>
    <xf numFmtId="0" fontId="36" fillId="0" borderId="25" xfId="0" applyFont="1" applyBorder="1"/>
    <xf numFmtId="0" fontId="36" fillId="0" borderId="28" xfId="0" applyFont="1" applyBorder="1"/>
    <xf numFmtId="0" fontId="36" fillId="0" borderId="0" xfId="0" applyFont="1"/>
    <xf numFmtId="0" fontId="36" fillId="0" borderId="31" xfId="0" applyFont="1" applyBorder="1"/>
    <xf numFmtId="0" fontId="38" fillId="0" borderId="0" xfId="0" applyFont="1"/>
    <xf numFmtId="0" fontId="35" fillId="0" borderId="27" xfId="0" applyFont="1" applyBorder="1"/>
    <xf numFmtId="0" fontId="36" fillId="0" borderId="26" xfId="0" applyFont="1" applyBorder="1"/>
    <xf numFmtId="0" fontId="35" fillId="0" borderId="25" xfId="0" applyFont="1" applyBorder="1"/>
    <xf numFmtId="0" fontId="36" fillId="0" borderId="22" xfId="0" applyFont="1" applyBorder="1"/>
    <xf numFmtId="0" fontId="36" fillId="0" borderId="15" xfId="0" applyFont="1" applyBorder="1"/>
    <xf numFmtId="3" fontId="36" fillId="0" borderId="15" xfId="0" applyNumberFormat="1" applyFont="1" applyBorder="1"/>
    <xf numFmtId="0" fontId="36" fillId="0" borderId="21" xfId="0" applyFont="1" applyBorder="1"/>
    <xf numFmtId="0" fontId="35" fillId="0" borderId="26" xfId="0" applyFont="1" applyBorder="1"/>
    <xf numFmtId="0" fontId="35" fillId="0" borderId="22" xfId="0" applyFont="1" applyBorder="1"/>
    <xf numFmtId="0" fontId="35" fillId="0" borderId="15" xfId="0" applyFont="1" applyBorder="1"/>
    <xf numFmtId="0" fontId="35" fillId="0" borderId="21" xfId="0" applyFont="1" applyBorder="1"/>
    <xf numFmtId="0" fontId="42" fillId="0" borderId="15" xfId="0" applyFont="1" applyBorder="1"/>
    <xf numFmtId="0" fontId="35" fillId="0" borderId="28" xfId="0" applyFont="1" applyBorder="1"/>
    <xf numFmtId="0" fontId="35" fillId="0" borderId="0" xfId="0" applyFont="1"/>
    <xf numFmtId="0" fontId="35" fillId="0" borderId="31" xfId="0" applyFont="1" applyBorder="1"/>
    <xf numFmtId="0" fontId="42" fillId="0" borderId="0" xfId="0" applyFont="1"/>
    <xf numFmtId="0" fontId="42" fillId="0" borderId="25" xfId="0" applyFont="1" applyBorder="1"/>
    <xf numFmtId="0" fontId="42" fillId="0" borderId="22" xfId="0" applyFont="1" applyBorder="1"/>
    <xf numFmtId="3" fontId="43" fillId="0" borderId="15" xfId="0" applyNumberFormat="1" applyFont="1" applyBorder="1"/>
    <xf numFmtId="0" fontId="42" fillId="8" borderId="0" xfId="0" applyFont="1" applyFill="1"/>
    <xf numFmtId="0" fontId="37" fillId="0" borderId="0" xfId="0" applyFont="1"/>
    <xf numFmtId="0" fontId="0" fillId="3" borderId="0" xfId="0" applyFill="1"/>
    <xf numFmtId="0" fontId="6" fillId="3" borderId="22" xfId="1" applyFill="1" applyBorder="1" applyAlignment="1">
      <alignment horizontal="center" shrinkToFit="1"/>
    </xf>
    <xf numFmtId="0" fontId="6" fillId="3" borderId="13" xfId="1" applyFill="1" applyBorder="1" applyAlignment="1">
      <alignment horizontal="center" shrinkToFit="1"/>
    </xf>
    <xf numFmtId="164" fontId="0" fillId="0" borderId="13" xfId="0" applyNumberFormat="1" applyBorder="1" applyAlignment="1">
      <alignment horizontal="left"/>
    </xf>
    <xf numFmtId="0" fontId="6" fillId="0" borderId="0" xfId="6"/>
    <xf numFmtId="0" fontId="6" fillId="0" borderId="0" xfId="6" applyAlignment="1">
      <alignment horizontal="center"/>
    </xf>
    <xf numFmtId="0" fontId="6" fillId="0" borderId="0" xfId="7"/>
    <xf numFmtId="0" fontId="45" fillId="0" borderId="54" xfId="6" applyFont="1" applyBorder="1"/>
    <xf numFmtId="0" fontId="45" fillId="0" borderId="55" xfId="6" applyFont="1" applyBorder="1"/>
    <xf numFmtId="0" fontId="45" fillId="0" borderId="0" xfId="6" applyFont="1"/>
    <xf numFmtId="0" fontId="45" fillId="0" borderId="1" xfId="6" applyFont="1" applyBorder="1" applyAlignment="1">
      <alignment horizontal="right" shrinkToFit="1"/>
    </xf>
    <xf numFmtId="4" fontId="30" fillId="3" borderId="0" xfId="6" applyNumberFormat="1" applyFont="1" applyFill="1"/>
    <xf numFmtId="0" fontId="46" fillId="10" borderId="1" xfId="6" applyFont="1" applyFill="1" applyBorder="1"/>
    <xf numFmtId="0" fontId="6" fillId="10" borderId="1" xfId="6" applyFill="1" applyBorder="1"/>
    <xf numFmtId="14" fontId="7" fillId="3" borderId="0" xfId="6" applyNumberFormat="1" applyFont="1" applyFill="1" applyAlignment="1">
      <alignment horizontal="left" vertical="center"/>
    </xf>
    <xf numFmtId="14" fontId="7" fillId="3" borderId="1" xfId="6" applyNumberFormat="1" applyFont="1" applyFill="1" applyBorder="1" applyAlignment="1">
      <alignment horizontal="right" vertical="center"/>
    </xf>
    <xf numFmtId="0" fontId="10" fillId="3" borderId="0" xfId="6" applyFont="1" applyFill="1" applyAlignment="1">
      <alignment horizontal="center"/>
    </xf>
    <xf numFmtId="4" fontId="6" fillId="0" borderId="1" xfId="7" applyNumberFormat="1" applyBorder="1"/>
    <xf numFmtId="0" fontId="30" fillId="0" borderId="0" xfId="6" applyFont="1"/>
    <xf numFmtId="0" fontId="46" fillId="0" borderId="0" xfId="6" applyFont="1" applyAlignment="1">
      <alignment horizontal="right"/>
    </xf>
    <xf numFmtId="4" fontId="30" fillId="0" borderId="0" xfId="6" applyNumberFormat="1" applyFont="1"/>
    <xf numFmtId="0" fontId="7" fillId="10" borderId="1" xfId="6" applyFont="1" applyFill="1" applyBorder="1"/>
    <xf numFmtId="0" fontId="7" fillId="3" borderId="0" xfId="6" applyFont="1" applyFill="1" applyAlignment="1">
      <alignment horizontal="right"/>
    </xf>
    <xf numFmtId="4" fontId="6" fillId="0" borderId="0" xfId="6" applyNumberFormat="1"/>
    <xf numFmtId="0" fontId="7" fillId="0" borderId="0" xfId="6" applyFont="1" applyAlignment="1">
      <alignment horizontal="center"/>
    </xf>
    <xf numFmtId="0" fontId="7" fillId="3" borderId="0" xfId="6" applyFont="1" applyFill="1" applyAlignment="1">
      <alignment wrapText="1"/>
    </xf>
    <xf numFmtId="168" fontId="6" fillId="0" borderId="0" xfId="6" applyNumberFormat="1"/>
    <xf numFmtId="0" fontId="6" fillId="3" borderId="0" xfId="6" applyFill="1"/>
    <xf numFmtId="37" fontId="26" fillId="3" borderId="0" xfId="6" applyNumberFormat="1" applyFont="1" applyFill="1" applyAlignment="1">
      <alignment horizontal="left" vertical="center"/>
    </xf>
    <xf numFmtId="0" fontId="50" fillId="0" borderId="1" xfId="9" applyNumberFormat="1" applyFont="1" applyBorder="1"/>
    <xf numFmtId="0" fontId="51" fillId="0" borderId="1" xfId="9" applyNumberFormat="1" applyFont="1" applyBorder="1"/>
    <xf numFmtId="0" fontId="27" fillId="0" borderId="0" xfId="6" applyFont="1"/>
    <xf numFmtId="0" fontId="27" fillId="0" borderId="0" xfId="7" applyFont="1"/>
    <xf numFmtId="0" fontId="46" fillId="0" borderId="1" xfId="6" applyFont="1" applyBorder="1"/>
    <xf numFmtId="14" fontId="6" fillId="3" borderId="0" xfId="6" applyNumberFormat="1" applyFill="1"/>
    <xf numFmtId="14" fontId="6" fillId="0" borderId="0" xfId="6" applyNumberFormat="1"/>
    <xf numFmtId="4" fontId="11" fillId="0" borderId="0" xfId="6" applyNumberFormat="1" applyFont="1" applyAlignment="1">
      <alignment horizontal="center"/>
    </xf>
    <xf numFmtId="0" fontId="52" fillId="0" borderId="0" xfId="6" applyFont="1" applyAlignment="1">
      <alignment horizontal="center"/>
    </xf>
    <xf numFmtId="0" fontId="11" fillId="0" borderId="0" xfId="6" applyFont="1" applyAlignment="1">
      <alignment horizontal="justify" vertical="top"/>
    </xf>
    <xf numFmtId="0" fontId="11" fillId="0" borderId="0" xfId="6" applyFont="1" applyAlignment="1">
      <alignment horizontal="justify"/>
    </xf>
    <xf numFmtId="0" fontId="11" fillId="0" borderId="0" xfId="6" applyFont="1"/>
    <xf numFmtId="0" fontId="6" fillId="0" borderId="0" xfId="8" applyNumberFormat="1" applyFont="1"/>
    <xf numFmtId="4" fontId="29" fillId="0" borderId="0" xfId="6" applyNumberFormat="1" applyFont="1" applyAlignment="1">
      <alignment horizontal="center"/>
    </xf>
    <xf numFmtId="0" fontId="11" fillId="0" borderId="0" xfId="6" applyFont="1" applyAlignment="1">
      <alignment horizontal="center"/>
    </xf>
    <xf numFmtId="14" fontId="6" fillId="0" borderId="0" xfId="8" applyNumberFormat="1" applyFont="1" applyAlignment="1">
      <alignment horizontal="right"/>
    </xf>
    <xf numFmtId="0" fontId="6" fillId="0" borderId="0" xfId="8" applyNumberFormat="1" applyFont="1" applyAlignment="1">
      <alignment horizontal="right"/>
    </xf>
    <xf numFmtId="14" fontId="6" fillId="0" borderId="0" xfId="8" applyNumberFormat="1" applyFont="1"/>
    <xf numFmtId="3" fontId="7" fillId="0" borderId="0" xfId="6" applyNumberFormat="1" applyFont="1" applyAlignment="1">
      <alignment horizontal="center" vertical="center"/>
    </xf>
    <xf numFmtId="15" fontId="7" fillId="0" borderId="0" xfId="6" applyNumberFormat="1" applyFont="1" applyAlignment="1">
      <alignment horizontal="center" vertical="center"/>
    </xf>
    <xf numFmtId="0" fontId="6" fillId="0" borderId="0" xfId="6" applyAlignment="1">
      <alignment horizontal="center" wrapText="1"/>
    </xf>
    <xf numFmtId="0" fontId="13" fillId="0" borderId="0" xfId="6" applyFont="1" applyAlignment="1">
      <alignment horizontal="right"/>
    </xf>
    <xf numFmtId="4" fontId="8" fillId="0" borderId="0" xfId="6" applyNumberFormat="1" applyFont="1" applyAlignment="1">
      <alignment horizontal="center"/>
    </xf>
    <xf numFmtId="0" fontId="6" fillId="0" borderId="0" xfId="6" applyAlignment="1">
      <alignment horizontal="center" vertical="center"/>
    </xf>
    <xf numFmtId="4" fontId="7" fillId="0" borderId="0" xfId="6" applyNumberFormat="1" applyFont="1" applyAlignment="1">
      <alignment horizontal="center" vertical="center"/>
    </xf>
    <xf numFmtId="4" fontId="7" fillId="0" borderId="0" xfId="6" applyNumberFormat="1" applyFont="1" applyAlignment="1">
      <alignment horizontal="center" vertical="center" wrapText="1"/>
    </xf>
    <xf numFmtId="0" fontId="15" fillId="0" borderId="0" xfId="6" applyFont="1" applyAlignment="1">
      <alignment horizontal="center"/>
    </xf>
    <xf numFmtId="4" fontId="15" fillId="0" borderId="0" xfId="6" applyNumberFormat="1" applyFont="1" applyAlignment="1">
      <alignment horizontal="center"/>
    </xf>
    <xf numFmtId="0" fontId="10" fillId="0" borderId="0" xfId="6" applyFont="1" applyAlignment="1">
      <alignment horizontal="center"/>
    </xf>
    <xf numFmtId="0" fontId="11" fillId="0" borderId="0" xfId="6" applyFont="1" applyAlignment="1">
      <alignment horizontal="left"/>
    </xf>
    <xf numFmtId="3" fontId="10" fillId="0" borderId="0" xfId="6" applyNumberFormat="1" applyFont="1" applyAlignment="1">
      <alignment horizontal="center"/>
    </xf>
    <xf numFmtId="1" fontId="7" fillId="0" borderId="15" xfId="6" applyNumberFormat="1" applyFont="1" applyBorder="1" applyAlignment="1">
      <alignment horizontal="center"/>
    </xf>
    <xf numFmtId="4" fontId="6" fillId="0" borderId="15" xfId="6" applyNumberFormat="1" applyBorder="1"/>
    <xf numFmtId="0" fontId="6" fillId="0" borderId="15" xfId="6" applyBorder="1"/>
    <xf numFmtId="3" fontId="55" fillId="0" borderId="0" xfId="6" applyNumberFormat="1" applyFont="1" applyAlignment="1">
      <alignment horizontal="center"/>
    </xf>
    <xf numFmtId="3" fontId="56" fillId="0" borderId="0" xfId="6" applyNumberFormat="1" applyFont="1" applyAlignment="1">
      <alignment horizontal="center"/>
    </xf>
    <xf numFmtId="0" fontId="57" fillId="0" borderId="0" xfId="6" applyFont="1" applyAlignment="1">
      <alignment horizontal="center"/>
    </xf>
    <xf numFmtId="0" fontId="57" fillId="0" borderId="0" xfId="6" applyFont="1"/>
    <xf numFmtId="3" fontId="56" fillId="0" borderId="0" xfId="6" applyNumberFormat="1" applyFont="1" applyAlignment="1">
      <alignment horizontal="center" vertical="center"/>
    </xf>
    <xf numFmtId="4" fontId="45" fillId="0" borderId="0" xfId="6" applyNumberFormat="1" applyFont="1"/>
    <xf numFmtId="0" fontId="45" fillId="0" borderId="0" xfId="6" applyFont="1" applyAlignment="1">
      <alignment horizontal="center" vertical="center"/>
    </xf>
    <xf numFmtId="15" fontId="56" fillId="0" borderId="0" xfId="6" applyNumberFormat="1" applyFont="1" applyAlignment="1">
      <alignment horizontal="center" vertical="center"/>
    </xf>
    <xf numFmtId="0" fontId="59" fillId="0" borderId="0" xfId="6" applyFont="1" applyAlignment="1">
      <alignment horizontal="center"/>
    </xf>
    <xf numFmtId="4" fontId="59" fillId="0" borderId="0" xfId="6" applyNumberFormat="1" applyFont="1" applyAlignment="1">
      <alignment horizontal="center"/>
    </xf>
    <xf numFmtId="1" fontId="56" fillId="0" borderId="0" xfId="6" applyNumberFormat="1" applyFont="1" applyAlignment="1">
      <alignment horizontal="center"/>
    </xf>
    <xf numFmtId="0" fontId="56" fillId="0" borderId="0" xfId="6" applyFont="1" applyAlignment="1">
      <alignment horizontal="center"/>
    </xf>
    <xf numFmtId="4" fontId="56" fillId="0" borderId="0" xfId="6" applyNumberFormat="1" applyFont="1" applyAlignment="1">
      <alignment horizontal="center"/>
    </xf>
    <xf numFmtId="4" fontId="56" fillId="0" borderId="0" xfId="6" applyNumberFormat="1" applyFont="1" applyAlignment="1">
      <alignment horizontal="center" vertical="center"/>
    </xf>
    <xf numFmtId="4" fontId="53" fillId="0" borderId="0" xfId="6" applyNumberFormat="1" applyFont="1" applyAlignment="1">
      <alignment horizontal="center"/>
    </xf>
    <xf numFmtId="0" fontId="59" fillId="0" borderId="0" xfId="6" applyFont="1"/>
    <xf numFmtId="0" fontId="53" fillId="0" borderId="0" xfId="6" applyFont="1"/>
    <xf numFmtId="0" fontId="55" fillId="0" borderId="0" xfId="6" applyFont="1" applyAlignment="1">
      <alignment horizontal="center"/>
    </xf>
    <xf numFmtId="0" fontId="53" fillId="0" borderId="0" xfId="6" applyFont="1" applyAlignment="1">
      <alignment horizontal="center"/>
    </xf>
    <xf numFmtId="4" fontId="60" fillId="0" borderId="0" xfId="6" applyNumberFormat="1" applyFont="1" applyAlignment="1">
      <alignment horizontal="center"/>
    </xf>
    <xf numFmtId="0" fontId="53" fillId="0" borderId="0" xfId="6" applyFont="1" applyAlignment="1">
      <alignment horizontal="left"/>
    </xf>
    <xf numFmtId="4" fontId="6" fillId="0" borderId="0" xfId="7" applyNumberFormat="1"/>
    <xf numFmtId="1" fontId="6" fillId="0" borderId="1" xfId="7" applyNumberFormat="1" applyBorder="1"/>
    <xf numFmtId="0" fontId="6" fillId="0" borderId="0" xfId="0" applyFont="1" applyAlignment="1">
      <alignment horizontal="center"/>
    </xf>
    <xf numFmtId="0" fontId="11" fillId="0" borderId="0" xfId="0" applyFont="1" applyAlignment="1">
      <alignment horizontal="center"/>
    </xf>
    <xf numFmtId="3" fontId="70" fillId="3" borderId="1" xfId="1" applyNumberFormat="1" applyFont="1" applyFill="1" applyBorder="1" applyAlignment="1">
      <alignment horizontal="center" vertical="center" wrapText="1"/>
    </xf>
    <xf numFmtId="3" fontId="18" fillId="3" borderId="1" xfId="1" applyNumberFormat="1" applyFont="1" applyFill="1" applyBorder="1" applyAlignment="1">
      <alignment horizontal="center" vertical="center" wrapText="1"/>
    </xf>
    <xf numFmtId="0" fontId="17" fillId="3" borderId="52" xfId="1" applyFont="1" applyFill="1" applyBorder="1" applyAlignment="1">
      <alignment horizontal="center"/>
    </xf>
    <xf numFmtId="3" fontId="6" fillId="3" borderId="13" xfId="1" applyNumberFormat="1" applyFill="1" applyBorder="1" applyAlignment="1">
      <alignment horizontal="center" shrinkToFit="1"/>
    </xf>
    <xf numFmtId="3" fontId="17" fillId="3" borderId="1" xfId="1" applyNumberFormat="1" applyFont="1" applyFill="1" applyBorder="1" applyAlignment="1">
      <alignment horizontal="center" wrapText="1"/>
    </xf>
    <xf numFmtId="3" fontId="6" fillId="3" borderId="1" xfId="1" applyNumberFormat="1" applyFill="1" applyBorder="1" applyAlignment="1">
      <alignment horizontal="center" shrinkToFit="1"/>
    </xf>
    <xf numFmtId="0" fontId="17" fillId="3" borderId="1" xfId="1" applyFont="1" applyFill="1" applyBorder="1" applyAlignment="1">
      <alignment vertical="center" shrinkToFit="1"/>
    </xf>
    <xf numFmtId="0" fontId="13" fillId="2" borderId="1" xfId="1" applyFont="1" applyFill="1" applyBorder="1" applyAlignment="1">
      <alignment horizontal="center" vertical="center" wrapText="1"/>
    </xf>
    <xf numFmtId="3" fontId="13" fillId="2" borderId="1" xfId="1" applyNumberFormat="1" applyFont="1" applyFill="1" applyBorder="1" applyAlignment="1">
      <alignment horizontal="center" vertical="center" wrapText="1"/>
    </xf>
    <xf numFmtId="4" fontId="13" fillId="2" borderId="1" xfId="1" applyNumberFormat="1" applyFont="1" applyFill="1" applyBorder="1" applyAlignment="1">
      <alignment horizontal="center" vertical="center" wrapText="1"/>
    </xf>
    <xf numFmtId="0" fontId="44" fillId="0" borderId="1" xfId="0" applyFont="1" applyBorder="1"/>
    <xf numFmtId="166" fontId="0" fillId="0" borderId="1" xfId="0" applyNumberFormat="1" applyBorder="1" applyAlignment="1">
      <alignment horizontal="center"/>
    </xf>
    <xf numFmtId="0" fontId="71" fillId="0" borderId="0" xfId="0" applyFont="1" applyAlignment="1">
      <alignment horizontal="right"/>
    </xf>
    <xf numFmtId="0" fontId="72" fillId="0" borderId="0" xfId="0" applyFont="1" applyAlignment="1">
      <alignment horizontal="center" wrapText="1"/>
    </xf>
    <xf numFmtId="0" fontId="0" fillId="2" borderId="1" xfId="0" applyFill="1" applyBorder="1" applyAlignment="1">
      <alignment horizontal="center" vertical="center"/>
    </xf>
    <xf numFmtId="3" fontId="6" fillId="3" borderId="13" xfId="1" applyNumberFormat="1" applyFill="1" applyBorder="1" applyAlignment="1">
      <alignment horizontal="center"/>
    </xf>
    <xf numFmtId="0" fontId="6" fillId="3" borderId="1" xfId="1" applyFill="1" applyBorder="1"/>
    <xf numFmtId="4" fontId="0" fillId="0" borderId="1" xfId="0" applyNumberFormat="1" applyBorder="1" applyAlignment="1">
      <alignment horizontal="center"/>
    </xf>
    <xf numFmtId="0" fontId="74" fillId="0" borderId="1" xfId="0" applyFont="1" applyBorder="1"/>
    <xf numFmtId="0" fontId="75" fillId="0" borderId="0" xfId="0" applyFont="1"/>
    <xf numFmtId="0" fontId="72" fillId="0" borderId="0" xfId="0" applyFont="1" applyAlignment="1">
      <alignment wrapText="1"/>
    </xf>
    <xf numFmtId="0" fontId="7" fillId="0" borderId="0" xfId="61" applyFont="1"/>
    <xf numFmtId="0" fontId="78" fillId="0" borderId="0" xfId="61" applyFont="1"/>
    <xf numFmtId="0" fontId="78" fillId="10" borderId="0" xfId="61" applyFont="1" applyFill="1"/>
    <xf numFmtId="0" fontId="20" fillId="0" borderId="0" xfId="61" applyFont="1"/>
    <xf numFmtId="0" fontId="12" fillId="10" borderId="1" xfId="61" applyFont="1" applyFill="1" applyBorder="1" applyAlignment="1">
      <alignment horizontal="center"/>
    </xf>
    <xf numFmtId="0" fontId="12" fillId="3" borderId="0" xfId="61" applyFont="1" applyFill="1" applyAlignment="1">
      <alignment horizontal="center"/>
    </xf>
    <xf numFmtId="0" fontId="78" fillId="0" borderId="1" xfId="61" applyFont="1" applyBorder="1" applyAlignment="1">
      <alignment shrinkToFit="1"/>
    </xf>
    <xf numFmtId="0" fontId="78" fillId="0" borderId="1" xfId="61" applyFont="1" applyBorder="1" applyAlignment="1">
      <alignment horizontal="center"/>
    </xf>
    <xf numFmtId="0" fontId="78" fillId="0" borderId="1" xfId="61" applyFont="1" applyBorder="1"/>
    <xf numFmtId="0" fontId="78" fillId="0" borderId="13" xfId="61" applyFont="1" applyBorder="1"/>
    <xf numFmtId="0" fontId="79" fillId="3" borderId="0" xfId="61" applyFont="1" applyFill="1" applyAlignment="1">
      <alignment horizontal="left" shrinkToFit="1"/>
    </xf>
    <xf numFmtId="0" fontId="12" fillId="10" borderId="2" xfId="61" applyFont="1" applyFill="1" applyBorder="1" applyAlignment="1">
      <alignment horizontal="center"/>
    </xf>
    <xf numFmtId="0" fontId="12" fillId="10" borderId="59" xfId="61" applyFont="1" applyFill="1" applyBorder="1" applyAlignment="1">
      <alignment horizontal="center"/>
    </xf>
    <xf numFmtId="0" fontId="78" fillId="0" borderId="4" xfId="61" applyFont="1" applyBorder="1" applyAlignment="1">
      <alignment horizontal="center"/>
    </xf>
    <xf numFmtId="0" fontId="78" fillId="0" borderId="1" xfId="61" applyFont="1" applyBorder="1" applyAlignment="1">
      <alignment horizontal="center" shrinkToFit="1"/>
    </xf>
    <xf numFmtId="0" fontId="78" fillId="0" borderId="6" xfId="61" applyFont="1" applyBorder="1" applyAlignment="1">
      <alignment horizontal="center"/>
    </xf>
    <xf numFmtId="0" fontId="78" fillId="0" borderId="10" xfId="61" applyFont="1" applyBorder="1" applyAlignment="1">
      <alignment horizontal="center" shrinkToFit="1"/>
    </xf>
    <xf numFmtId="0" fontId="46" fillId="0" borderId="0" xfId="61" applyFont="1" applyAlignment="1">
      <alignment vertical="justify"/>
    </xf>
    <xf numFmtId="0" fontId="10" fillId="0" borderId="0" xfId="61" applyFont="1" applyAlignment="1">
      <alignment horizontal="center"/>
    </xf>
    <xf numFmtId="0" fontId="7" fillId="0" borderId="0" xfId="61" applyFont="1" applyAlignment="1">
      <alignment horizontal="center"/>
    </xf>
    <xf numFmtId="0" fontId="46" fillId="0" borderId="0" xfId="61" applyFont="1" applyAlignment="1">
      <alignment horizontal="center" vertical="justify"/>
    </xf>
    <xf numFmtId="0" fontId="77" fillId="0" borderId="0" xfId="61"/>
    <xf numFmtId="49" fontId="78" fillId="0" borderId="0" xfId="61" applyNumberFormat="1" applyFont="1"/>
    <xf numFmtId="14" fontId="0" fillId="0" borderId="0" xfId="0" applyNumberFormat="1"/>
    <xf numFmtId="0" fontId="49" fillId="0" borderId="0" xfId="0" applyFont="1"/>
    <xf numFmtId="0" fontId="0" fillId="0" borderId="0" xfId="0" applyAlignment="1">
      <alignment wrapText="1"/>
    </xf>
    <xf numFmtId="0" fontId="85" fillId="0" borderId="0" xfId="0" applyFont="1"/>
    <xf numFmtId="0" fontId="86" fillId="0" borderId="0" xfId="0" applyFont="1"/>
    <xf numFmtId="0" fontId="86" fillId="0" borderId="0" xfId="0" applyFont="1" applyAlignment="1">
      <alignment horizontal="left"/>
    </xf>
    <xf numFmtId="0" fontId="15" fillId="2" borderId="1" xfId="1" applyFont="1" applyFill="1" applyBorder="1" applyAlignment="1">
      <alignment horizontal="center" vertical="center" wrapText="1"/>
    </xf>
    <xf numFmtId="3" fontId="15" fillId="2" borderId="1" xfId="1" applyNumberFormat="1" applyFont="1" applyFill="1" applyBorder="1" applyAlignment="1">
      <alignment horizontal="center" vertical="center" wrapText="1"/>
    </xf>
    <xf numFmtId="4" fontId="15" fillId="2" borderId="1" xfId="1" applyNumberFormat="1" applyFont="1" applyFill="1" applyBorder="1" applyAlignment="1">
      <alignment horizontal="center" vertical="center" wrapText="1"/>
    </xf>
    <xf numFmtId="0" fontId="74" fillId="2" borderId="1" xfId="0" applyFont="1" applyFill="1" applyBorder="1" applyAlignment="1">
      <alignment horizontal="center" vertical="center"/>
    </xf>
    <xf numFmtId="4" fontId="70" fillId="3" borderId="1" xfId="1" applyNumberFormat="1" applyFont="1" applyFill="1" applyBorder="1" applyAlignment="1">
      <alignment horizontal="center" vertical="center" shrinkToFit="1"/>
    </xf>
    <xf numFmtId="166" fontId="74" fillId="0" borderId="1" xfId="0" applyNumberFormat="1" applyFont="1" applyBorder="1" applyAlignment="1">
      <alignment horizontal="center"/>
    </xf>
    <xf numFmtId="4" fontId="74" fillId="0" borderId="1" xfId="0" applyNumberFormat="1" applyFont="1" applyBorder="1" applyAlignment="1">
      <alignment horizontal="center"/>
    </xf>
    <xf numFmtId="0" fontId="87" fillId="0" borderId="0" xfId="0" applyFont="1"/>
    <xf numFmtId="0" fontId="87" fillId="0" borderId="1" xfId="0" applyFont="1" applyBorder="1"/>
    <xf numFmtId="0" fontId="87" fillId="0" borderId="1" xfId="0" applyFont="1" applyBorder="1" applyAlignment="1">
      <alignment wrapText="1"/>
    </xf>
    <xf numFmtId="3" fontId="74" fillId="0" borderId="1" xfId="0" applyNumberFormat="1" applyFont="1" applyBorder="1" applyAlignment="1">
      <alignment horizontal="center" wrapText="1"/>
    </xf>
    <xf numFmtId="0" fontId="88" fillId="3" borderId="1" xfId="1" applyFont="1" applyFill="1" applyBorder="1" applyAlignment="1">
      <alignment vertical="center" wrapText="1"/>
    </xf>
    <xf numFmtId="0" fontId="88" fillId="3" borderId="1" xfId="1" applyFont="1" applyFill="1" applyBorder="1" applyAlignment="1">
      <alignment vertical="center" wrapText="1" shrinkToFit="1"/>
    </xf>
    <xf numFmtId="0" fontId="27" fillId="2" borderId="1" xfId="1" applyFont="1" applyFill="1" applyBorder="1" applyAlignment="1">
      <alignment horizontal="center" vertical="center" wrapText="1"/>
    </xf>
    <xf numFmtId="0" fontId="86" fillId="0" borderId="0" xfId="0" applyFont="1" applyAlignment="1">
      <alignment horizontal="right"/>
    </xf>
    <xf numFmtId="0" fontId="2" fillId="0" borderId="1" xfId="0" applyFont="1" applyBorder="1" applyAlignment="1">
      <alignment horizontal="center"/>
    </xf>
    <xf numFmtId="3" fontId="0" fillId="0" borderId="0" xfId="0" applyNumberFormat="1"/>
    <xf numFmtId="3" fontId="0" fillId="0" borderId="0" xfId="0" applyNumberFormat="1" applyAlignment="1">
      <alignment horizontal="center"/>
    </xf>
    <xf numFmtId="0" fontId="90" fillId="17" borderId="0" xfId="0" applyFont="1" applyFill="1"/>
    <xf numFmtId="14" fontId="5" fillId="10" borderId="0" xfId="0" applyNumberFormat="1" applyFont="1" applyFill="1" applyAlignment="1">
      <alignment horizontal="left"/>
    </xf>
    <xf numFmtId="0" fontId="90" fillId="3" borderId="0" xfId="0" applyFont="1" applyFill="1" applyAlignment="1">
      <alignment horizontal="left"/>
    </xf>
    <xf numFmtId="0" fontId="19" fillId="0" borderId="1" xfId="2" applyBorder="1" applyAlignment="1">
      <alignment horizontal="center"/>
    </xf>
    <xf numFmtId="3" fontId="18" fillId="3" borderId="1" xfId="1" applyNumberFormat="1" applyFont="1" applyFill="1" applyBorder="1" applyAlignment="1">
      <alignment horizontal="center" wrapText="1"/>
    </xf>
    <xf numFmtId="0" fontId="17" fillId="3" borderId="0" xfId="1" applyFont="1" applyFill="1" applyAlignment="1">
      <alignment vertical="center" shrinkToFit="1"/>
    </xf>
    <xf numFmtId="0" fontId="44" fillId="0" borderId="0" xfId="0" applyFont="1"/>
    <xf numFmtId="0" fontId="0" fillId="0" borderId="0" xfId="0" applyAlignment="1">
      <alignment horizontal="center"/>
    </xf>
    <xf numFmtId="0" fontId="31" fillId="0" borderId="0" xfId="0" applyFont="1" applyAlignment="1">
      <alignment horizontal="left"/>
    </xf>
    <xf numFmtId="3" fontId="17" fillId="3" borderId="0" xfId="1" applyNumberFormat="1" applyFont="1" applyFill="1" applyAlignment="1">
      <alignment horizontal="center" vertical="center" wrapText="1"/>
    </xf>
    <xf numFmtId="4" fontId="17" fillId="3" borderId="0" xfId="1" applyNumberFormat="1" applyFont="1" applyFill="1" applyAlignment="1">
      <alignment horizontal="center" vertical="center" shrinkToFit="1"/>
    </xf>
    <xf numFmtId="166" fontId="0" fillId="0" borderId="0" xfId="0" applyNumberFormat="1" applyAlignment="1">
      <alignment horizontal="center"/>
    </xf>
    <xf numFmtId="4" fontId="0" fillId="0" borderId="0" xfId="0" applyNumberFormat="1" applyAlignment="1">
      <alignment horizontal="center"/>
    </xf>
    <xf numFmtId="0" fontId="74" fillId="0" borderId="0" xfId="0" applyFont="1"/>
    <xf numFmtId="0" fontId="36" fillId="3" borderId="0" xfId="0" applyFont="1" applyFill="1"/>
    <xf numFmtId="0" fontId="94" fillId="0" borderId="0" xfId="0" applyFont="1"/>
    <xf numFmtId="0" fontId="43" fillId="0" borderId="0" xfId="0" applyFont="1"/>
    <xf numFmtId="0" fontId="94" fillId="0" borderId="15" xfId="0" applyFont="1" applyBorder="1"/>
    <xf numFmtId="0" fontId="37" fillId="0" borderId="27" xfId="0" applyFont="1" applyBorder="1" applyAlignment="1">
      <alignment vertical="center"/>
    </xf>
    <xf numFmtId="0" fontId="37" fillId="0" borderId="28" xfId="0" applyFont="1" applyBorder="1"/>
    <xf numFmtId="0" fontId="22" fillId="0" borderId="0" xfId="0" applyFont="1"/>
    <xf numFmtId="4" fontId="18" fillId="0" borderId="28" xfId="0" applyNumberFormat="1" applyFont="1" applyBorder="1" applyAlignment="1">
      <alignment vertical="center" wrapText="1"/>
    </xf>
    <xf numFmtId="4" fontId="18" fillId="0" borderId="0" xfId="0" applyNumberFormat="1" applyFont="1" applyAlignment="1">
      <alignment vertical="center" wrapText="1"/>
    </xf>
    <xf numFmtId="14" fontId="36" fillId="0" borderId="0" xfId="0" applyNumberFormat="1" applyFont="1" applyAlignment="1">
      <alignment shrinkToFit="1"/>
    </xf>
    <xf numFmtId="4" fontId="18" fillId="0" borderId="22" xfId="0" applyNumberFormat="1" applyFont="1" applyBorder="1" applyAlignment="1">
      <alignment vertical="center" wrapText="1"/>
    </xf>
    <xf numFmtId="4" fontId="18" fillId="0" borderId="15" xfId="0" applyNumberFormat="1" applyFont="1" applyBorder="1" applyAlignment="1">
      <alignment vertical="center" wrapText="1"/>
    </xf>
    <xf numFmtId="0" fontId="35" fillId="8" borderId="0" xfId="0" applyFont="1" applyFill="1"/>
    <xf numFmtId="0" fontId="35" fillId="0" borderId="1" xfId="0" applyFont="1" applyBorder="1"/>
    <xf numFmtId="0" fontId="42" fillId="0" borderId="0" xfId="0" applyFont="1" applyAlignment="1">
      <alignment horizontal="left"/>
    </xf>
    <xf numFmtId="0" fontId="92" fillId="0" borderId="0" xfId="0" applyFont="1"/>
    <xf numFmtId="0" fontId="36" fillId="0" borderId="1" xfId="0" applyFont="1" applyBorder="1"/>
    <xf numFmtId="0" fontId="22" fillId="0" borderId="28" xfId="0" applyFont="1" applyBorder="1"/>
    <xf numFmtId="0" fontId="36" fillId="8" borderId="1" xfId="0" applyFont="1" applyFill="1" applyBorder="1"/>
    <xf numFmtId="0" fontId="37" fillId="0" borderId="27" xfId="0" applyFont="1" applyBorder="1"/>
    <xf numFmtId="0" fontId="22" fillId="0" borderId="25" xfId="0" applyFont="1" applyBorder="1"/>
    <xf numFmtId="0" fontId="22" fillId="0" borderId="26" xfId="0" applyFont="1" applyBorder="1"/>
    <xf numFmtId="0" fontId="22" fillId="0" borderId="0" xfId="0" applyFont="1" applyAlignment="1">
      <alignment horizontal="center"/>
    </xf>
    <xf numFmtId="0" fontId="22" fillId="0" borderId="31" xfId="0" applyFont="1" applyBorder="1"/>
    <xf numFmtId="0" fontId="22" fillId="0" borderId="22" xfId="0" applyFont="1" applyBorder="1"/>
    <xf numFmtId="0" fontId="22" fillId="0" borderId="15" xfId="0" applyFont="1" applyBorder="1"/>
    <xf numFmtId="0" fontId="22" fillId="0" borderId="21" xfId="0" applyFont="1" applyBorder="1"/>
    <xf numFmtId="0" fontId="38" fillId="0" borderId="27" xfId="0" applyFont="1" applyBorder="1"/>
    <xf numFmtId="0" fontId="36" fillId="0" borderId="27" xfId="0" applyFont="1" applyBorder="1"/>
    <xf numFmtId="0" fontId="22" fillId="0" borderId="0" xfId="0" applyFont="1" applyAlignment="1">
      <alignment horizontal="right"/>
    </xf>
    <xf numFmtId="3" fontId="11" fillId="2" borderId="1" xfId="1" applyNumberFormat="1" applyFont="1" applyFill="1" applyBorder="1" applyAlignment="1">
      <alignment horizontal="center" vertical="center" wrapText="1"/>
    </xf>
    <xf numFmtId="3" fontId="94" fillId="3" borderId="1" xfId="1" applyNumberFormat="1" applyFont="1" applyFill="1" applyBorder="1" applyAlignment="1">
      <alignment horizontal="center" vertical="center" wrapText="1"/>
    </xf>
    <xf numFmtId="4" fontId="44" fillId="0" borderId="1" xfId="0" applyNumberFormat="1" applyFont="1" applyBorder="1" applyAlignment="1">
      <alignment horizontal="center"/>
    </xf>
    <xf numFmtId="0" fontId="74" fillId="0" borderId="1" xfId="0" applyFont="1" applyBorder="1" applyAlignment="1">
      <alignment wrapText="1"/>
    </xf>
    <xf numFmtId="4" fontId="44" fillId="0" borderId="1" xfId="0" applyNumberFormat="1" applyFont="1" applyBorder="1" applyAlignment="1">
      <alignment horizontal="center" wrapText="1"/>
    </xf>
    <xf numFmtId="166" fontId="14" fillId="3" borderId="1" xfId="60" applyNumberFormat="1" applyFont="1" applyFill="1" applyBorder="1" applyAlignment="1" applyProtection="1">
      <alignment horizontal="center"/>
    </xf>
    <xf numFmtId="166" fontId="14" fillId="3" borderId="1" xfId="60" applyNumberFormat="1" applyFont="1" applyFill="1" applyBorder="1" applyAlignment="1" applyProtection="1">
      <alignment horizontal="center" wrapText="1"/>
    </xf>
    <xf numFmtId="0" fontId="0" fillId="0" borderId="1" xfId="0" applyBorder="1" applyAlignment="1">
      <alignment horizontal="center"/>
    </xf>
    <xf numFmtId="0" fontId="49" fillId="0" borderId="0" xfId="0" applyFont="1" applyAlignment="1">
      <alignment horizontal="right"/>
    </xf>
    <xf numFmtId="184" fontId="0" fillId="0" borderId="0" xfId="0" applyNumberFormat="1"/>
    <xf numFmtId="4" fontId="0" fillId="0" borderId="0" xfId="0" applyNumberFormat="1"/>
    <xf numFmtId="185" fontId="0" fillId="0" borderId="0" xfId="0" applyNumberFormat="1"/>
    <xf numFmtId="0" fontId="36" fillId="0" borderId="0" xfId="0" applyFont="1" applyAlignment="1">
      <alignment horizontal="right"/>
    </xf>
    <xf numFmtId="0" fontId="31" fillId="0" borderId="0" xfId="0" applyFont="1" applyAlignment="1">
      <alignment horizontal="justify" vertical="top" wrapText="1"/>
    </xf>
    <xf numFmtId="4" fontId="2" fillId="0" borderId="13" xfId="0" applyNumberFormat="1" applyFont="1" applyBorder="1" applyAlignment="1">
      <alignment horizontal="left"/>
    </xf>
    <xf numFmtId="0" fontId="44" fillId="0" borderId="0" xfId="0" applyFont="1" applyAlignment="1">
      <alignment wrapText="1"/>
    </xf>
    <xf numFmtId="0" fontId="0" fillId="0" borderId="0" xfId="0" applyAlignment="1">
      <alignment horizontal="right"/>
    </xf>
    <xf numFmtId="0" fontId="98" fillId="0" borderId="0" xfId="0" applyFont="1"/>
    <xf numFmtId="186" fontId="0" fillId="0" borderId="0" xfId="0" applyNumberFormat="1"/>
    <xf numFmtId="169" fontId="0" fillId="0" borderId="0" xfId="0" applyNumberFormat="1"/>
    <xf numFmtId="3" fontId="45" fillId="0" borderId="54" xfId="6" applyNumberFormat="1" applyFont="1" applyBorder="1"/>
    <xf numFmtId="0" fontId="6" fillId="3" borderId="1" xfId="1" applyFill="1" applyBorder="1" applyAlignment="1">
      <alignment horizontal="center" wrapText="1"/>
    </xf>
    <xf numFmtId="0" fontId="15" fillId="3" borderId="22" xfId="1" applyFont="1" applyFill="1" applyBorder="1" applyAlignment="1">
      <alignment horizontal="center" wrapText="1"/>
    </xf>
    <xf numFmtId="3" fontId="15" fillId="3" borderId="13" xfId="1" applyNumberFormat="1" applyFont="1" applyFill="1" applyBorder="1" applyAlignment="1">
      <alignment horizontal="center" wrapText="1"/>
    </xf>
    <xf numFmtId="0" fontId="15" fillId="3" borderId="13" xfId="1" applyFont="1" applyFill="1" applyBorder="1" applyAlignment="1">
      <alignment horizontal="center" wrapText="1"/>
    </xf>
    <xf numFmtId="0" fontId="15" fillId="3" borderId="1" xfId="1" applyFont="1" applyFill="1" applyBorder="1" applyAlignment="1">
      <alignment horizontal="center" wrapText="1"/>
    </xf>
    <xf numFmtId="0" fontId="6" fillId="3" borderId="0" xfId="1" applyFill="1" applyAlignment="1">
      <alignment horizontal="right"/>
    </xf>
    <xf numFmtId="0" fontId="11" fillId="3" borderId="0" xfId="1" applyFont="1" applyFill="1"/>
    <xf numFmtId="0" fontId="6" fillId="3" borderId="0" xfId="1" applyFill="1" applyAlignment="1">
      <alignment horizontal="center"/>
    </xf>
    <xf numFmtId="0" fontId="40" fillId="3" borderId="0" xfId="1" applyFont="1" applyFill="1" applyAlignment="1">
      <alignment horizontal="right"/>
    </xf>
    <xf numFmtId="3" fontId="40" fillId="3" borderId="0" xfId="1" applyNumberFormat="1" applyFont="1" applyFill="1" applyAlignment="1">
      <alignment horizontal="right"/>
    </xf>
    <xf numFmtId="4" fontId="41" fillId="3" borderId="0" xfId="1" applyNumberFormat="1" applyFont="1" applyFill="1" applyAlignment="1">
      <alignment horizontal="right" shrinkToFit="1"/>
    </xf>
    <xf numFmtId="0" fontId="6" fillId="3" borderId="1" xfId="1" applyFill="1" applyBorder="1" applyAlignment="1">
      <alignment shrinkToFit="1"/>
    </xf>
    <xf numFmtId="4" fontId="41" fillId="3" borderId="38" xfId="1" applyNumberFormat="1" applyFont="1" applyFill="1" applyBorder="1" applyAlignment="1">
      <alignment horizontal="right" shrinkToFit="1"/>
    </xf>
    <xf numFmtId="3" fontId="7" fillId="3" borderId="52" xfId="1" applyNumberFormat="1" applyFont="1" applyFill="1" applyBorder="1"/>
    <xf numFmtId="3" fontId="7" fillId="0" borderId="0" xfId="1" applyNumberFormat="1" applyFont="1"/>
    <xf numFmtId="0" fontId="100" fillId="3" borderId="1" xfId="1" applyFont="1" applyFill="1" applyBorder="1" applyAlignment="1">
      <alignment horizontal="right" wrapText="1"/>
    </xf>
    <xf numFmtId="4" fontId="100" fillId="3" borderId="52" xfId="1" applyNumberFormat="1" applyFont="1" applyFill="1" applyBorder="1" applyAlignment="1">
      <alignment horizontal="right" wrapText="1"/>
    </xf>
    <xf numFmtId="3" fontId="100" fillId="3" borderId="0" xfId="1" applyNumberFormat="1" applyFont="1" applyFill="1" applyAlignment="1">
      <alignment horizontal="right"/>
    </xf>
    <xf numFmtId="4" fontId="6" fillId="3" borderId="0" xfId="1" applyNumberFormat="1" applyFill="1" applyAlignment="1">
      <alignment horizontal="left"/>
    </xf>
    <xf numFmtId="0" fontId="6" fillId="3" borderId="10" xfId="1" applyFill="1" applyBorder="1" applyAlignment="1">
      <alignment horizontal="center"/>
    </xf>
    <xf numFmtId="0" fontId="6" fillId="3" borderId="10" xfId="1" applyFill="1" applyBorder="1"/>
    <xf numFmtId="0" fontId="6" fillId="3" borderId="10" xfId="1" applyFill="1" applyBorder="1" applyAlignment="1">
      <alignment horizontal="left" wrapText="1"/>
    </xf>
    <xf numFmtId="4" fontId="41" fillId="3" borderId="36" xfId="1" applyNumberFormat="1" applyFont="1" applyFill="1" applyBorder="1" applyAlignment="1">
      <alignment horizontal="right" shrinkToFit="1"/>
    </xf>
    <xf numFmtId="0" fontId="103" fillId="19" borderId="52" xfId="1" applyFont="1" applyFill="1" applyBorder="1" applyAlignment="1">
      <alignment horizontal="center"/>
    </xf>
    <xf numFmtId="0" fontId="6" fillId="3" borderId="13" xfId="1" applyFill="1" applyBorder="1" applyAlignment="1">
      <alignment horizontal="center"/>
    </xf>
    <xf numFmtId="0" fontId="103" fillId="19" borderId="22" xfId="1" applyFont="1" applyFill="1" applyBorder="1" applyAlignment="1">
      <alignment horizontal="center" shrinkToFit="1"/>
    </xf>
    <xf numFmtId="0" fontId="16" fillId="3" borderId="0" xfId="1" applyFont="1" applyFill="1" applyAlignment="1">
      <alignment vertical="center" shrinkToFit="1"/>
    </xf>
    <xf numFmtId="0" fontId="104" fillId="19" borderId="30" xfId="1" applyFont="1" applyFill="1" applyBorder="1" applyAlignment="1">
      <alignment horizontal="center"/>
    </xf>
    <xf numFmtId="0" fontId="17" fillId="3" borderId="1" xfId="1" applyFont="1" applyFill="1" applyBorder="1" applyAlignment="1">
      <alignment horizontal="center" wrapText="1"/>
    </xf>
    <xf numFmtId="0" fontId="18" fillId="3" borderId="1" xfId="1" applyFont="1" applyFill="1" applyBorder="1" applyAlignment="1">
      <alignment vertical="center" wrapText="1"/>
    </xf>
    <xf numFmtId="0" fontId="18" fillId="3" borderId="1" xfId="1" applyFont="1" applyFill="1" applyBorder="1" applyAlignment="1">
      <alignment wrapText="1"/>
    </xf>
    <xf numFmtId="0" fontId="15" fillId="2" borderId="54" xfId="1" applyFont="1" applyFill="1" applyBorder="1" applyAlignment="1">
      <alignment horizontal="center" wrapText="1"/>
    </xf>
    <xf numFmtId="0" fontId="6" fillId="20" borderId="1" xfId="1" applyFill="1" applyBorder="1" applyAlignment="1">
      <alignment horizontal="center"/>
    </xf>
    <xf numFmtId="0" fontId="103" fillId="19" borderId="0" xfId="1" applyFont="1" applyFill="1" applyAlignment="1">
      <alignment horizontal="center"/>
    </xf>
    <xf numFmtId="0" fontId="6" fillId="0" borderId="1" xfId="1" applyBorder="1" applyAlignment="1">
      <alignment horizontal="center"/>
    </xf>
    <xf numFmtId="0" fontId="103" fillId="19" borderId="52" xfId="1" applyFont="1" applyFill="1" applyBorder="1"/>
    <xf numFmtId="0" fontId="6" fillId="3" borderId="13" xfId="1" applyFill="1" applyBorder="1"/>
    <xf numFmtId="0" fontId="13" fillId="3" borderId="1" xfId="1" applyFont="1" applyFill="1" applyBorder="1" applyAlignment="1">
      <alignment horizontal="center" wrapText="1"/>
    </xf>
    <xf numFmtId="3" fontId="0" fillId="0" borderId="15" xfId="0" applyNumberFormat="1" applyBorder="1"/>
    <xf numFmtId="0" fontId="89" fillId="0" borderId="0" xfId="0" applyFont="1"/>
    <xf numFmtId="0" fontId="15" fillId="0" borderId="4" xfId="2" applyFont="1" applyBorder="1" applyAlignment="1">
      <alignment horizontal="center"/>
    </xf>
    <xf numFmtId="1" fontId="6" fillId="3" borderId="0" xfId="1" applyNumberFormat="1" applyFill="1" applyAlignment="1">
      <alignment shrinkToFit="1"/>
    </xf>
    <xf numFmtId="1" fontId="27" fillId="3" borderId="0" xfId="1" applyNumberFormat="1" applyFont="1" applyFill="1"/>
    <xf numFmtId="1" fontId="15" fillId="3" borderId="0" xfId="1" applyNumberFormat="1" applyFont="1" applyFill="1" applyAlignment="1">
      <alignment shrinkToFit="1"/>
    </xf>
    <xf numFmtId="1" fontId="27" fillId="3" borderId="0" xfId="1" applyNumberFormat="1" applyFont="1" applyFill="1" applyAlignment="1">
      <alignment wrapText="1" shrinkToFit="1"/>
    </xf>
    <xf numFmtId="1" fontId="13" fillId="3" borderId="0" xfId="1" applyNumberFormat="1" applyFont="1" applyFill="1" applyAlignment="1">
      <alignment shrinkToFit="1"/>
    </xf>
    <xf numFmtId="1" fontId="27" fillId="3" borderId="1" xfId="1" applyNumberFormat="1" applyFont="1" applyFill="1" applyBorder="1" applyAlignment="1">
      <alignment horizontal="center" wrapText="1"/>
    </xf>
    <xf numFmtId="1" fontId="6" fillId="3" borderId="1" xfId="1" applyNumberFormat="1" applyFill="1" applyBorder="1" applyAlignment="1">
      <alignment horizontal="center"/>
    </xf>
    <xf numFmtId="1" fontId="27" fillId="3" borderId="1" xfId="1" applyNumberFormat="1" applyFont="1" applyFill="1" applyBorder="1" applyAlignment="1">
      <alignment horizontal="center" wrapText="1" shrinkToFit="1"/>
    </xf>
    <xf numFmtId="1" fontId="15" fillId="3" borderId="1" xfId="1" applyNumberFormat="1" applyFont="1" applyFill="1" applyBorder="1" applyAlignment="1">
      <alignment horizontal="center" shrinkToFit="1"/>
    </xf>
    <xf numFmtId="3" fontId="6" fillId="0" borderId="0" xfId="1" applyNumberFormat="1" applyAlignment="1">
      <alignment horizontal="center"/>
    </xf>
    <xf numFmtId="3" fontId="6" fillId="0" borderId="0" xfId="1" applyNumberFormat="1" applyAlignment="1">
      <alignment horizontal="center" shrinkToFit="1"/>
    </xf>
    <xf numFmtId="1" fontId="27" fillId="0" borderId="0" xfId="1" applyNumberFormat="1" applyFont="1" applyAlignment="1">
      <alignment horizontal="center"/>
    </xf>
    <xf numFmtId="1" fontId="6" fillId="0" borderId="0" xfId="1" applyNumberFormat="1" applyAlignment="1">
      <alignment horizontal="center"/>
    </xf>
    <xf numFmtId="3" fontId="15" fillId="0" borderId="0" xfId="1" applyNumberFormat="1" applyFont="1" applyAlignment="1">
      <alignment horizontal="center"/>
    </xf>
    <xf numFmtId="1" fontId="27" fillId="0" borderId="0" xfId="1" applyNumberFormat="1" applyFont="1" applyAlignment="1">
      <alignment horizontal="center" wrapText="1" shrinkToFit="1"/>
    </xf>
    <xf numFmtId="1" fontId="13" fillId="0" borderId="0" xfId="1" applyNumberFormat="1" applyFont="1" applyAlignment="1">
      <alignment horizontal="center"/>
    </xf>
    <xf numFmtId="1" fontId="15" fillId="0" borderId="0" xfId="1" applyNumberFormat="1" applyFont="1" applyAlignment="1">
      <alignment horizontal="center" shrinkToFit="1"/>
    </xf>
    <xf numFmtId="166" fontId="6" fillId="3" borderId="9" xfId="1" applyNumberFormat="1" applyFill="1" applyBorder="1" applyAlignment="1">
      <alignment horizontal="center" wrapText="1"/>
    </xf>
    <xf numFmtId="166" fontId="15" fillId="3" borderId="1" xfId="1" applyNumberFormat="1" applyFont="1" applyFill="1" applyBorder="1" applyAlignment="1">
      <alignment horizontal="center"/>
    </xf>
    <xf numFmtId="3" fontId="15" fillId="3" borderId="1" xfId="1" applyNumberFormat="1" applyFont="1" applyFill="1" applyBorder="1" applyAlignment="1">
      <alignment horizontal="center" shrinkToFit="1"/>
    </xf>
    <xf numFmtId="166" fontId="13" fillId="3" borderId="1" xfId="1" applyNumberFormat="1" applyFont="1" applyFill="1" applyBorder="1" applyAlignment="1">
      <alignment horizontal="center"/>
    </xf>
    <xf numFmtId="1" fontId="15" fillId="3" borderId="1" xfId="1" applyNumberFormat="1" applyFont="1" applyFill="1" applyBorder="1" applyAlignment="1">
      <alignment horizontal="center"/>
    </xf>
    <xf numFmtId="1" fontId="13" fillId="3" borderId="1" xfId="1" applyNumberFormat="1" applyFont="1" applyFill="1" applyBorder="1" applyAlignment="1">
      <alignment horizontal="center"/>
    </xf>
    <xf numFmtId="3" fontId="7" fillId="3" borderId="0" xfId="1" applyNumberFormat="1" applyFont="1" applyFill="1" applyAlignment="1">
      <alignment horizontal="center"/>
    </xf>
    <xf numFmtId="0" fontId="6" fillId="3" borderId="81" xfId="1" applyFill="1" applyBorder="1" applyAlignment="1">
      <alignment horizontal="center"/>
    </xf>
    <xf numFmtId="0" fontId="6" fillId="20" borderId="81" xfId="1" applyFill="1" applyBorder="1" applyAlignment="1">
      <alignment horizontal="center"/>
    </xf>
    <xf numFmtId="0" fontId="6" fillId="20" borderId="82" xfId="1" applyFill="1" applyBorder="1" applyAlignment="1">
      <alignment horizontal="center"/>
    </xf>
    <xf numFmtId="0" fontId="6" fillId="0" borderId="43" xfId="1" applyBorder="1" applyAlignment="1">
      <alignment horizontal="center"/>
    </xf>
    <xf numFmtId="0" fontId="6" fillId="3" borderId="82" xfId="1" applyFill="1" applyBorder="1" applyAlignment="1">
      <alignment horizontal="center"/>
    </xf>
    <xf numFmtId="0" fontId="13" fillId="3" borderId="9" xfId="1" applyFont="1" applyFill="1" applyBorder="1" applyAlignment="1">
      <alignment horizontal="center"/>
    </xf>
    <xf numFmtId="0" fontId="6" fillId="3" borderId="9" xfId="1" applyFill="1" applyBorder="1" applyAlignment="1">
      <alignment horizontal="center"/>
    </xf>
    <xf numFmtId="0" fontId="30" fillId="0" borderId="0" xfId="2" applyFont="1" applyAlignment="1">
      <alignment horizontal="center"/>
    </xf>
    <xf numFmtId="0" fontId="30" fillId="0" borderId="0" xfId="2" applyFont="1" applyAlignment="1">
      <alignment horizontal="right"/>
    </xf>
    <xf numFmtId="4" fontId="30" fillId="0" borderId="0" xfId="2" applyNumberFormat="1" applyFont="1" applyAlignment="1">
      <alignment horizontal="right"/>
    </xf>
    <xf numFmtId="164" fontId="30" fillId="0" borderId="0" xfId="2" applyNumberFormat="1" applyFont="1" applyAlignment="1">
      <alignment horizontal="right"/>
    </xf>
    <xf numFmtId="0" fontId="30" fillId="0" borderId="0" xfId="2" applyFont="1" applyAlignment="1">
      <alignment horizontal="right" shrinkToFit="1"/>
    </xf>
    <xf numFmtId="0" fontId="16" fillId="0" borderId="0" xfId="2" applyFont="1" applyAlignment="1">
      <alignment horizontal="center"/>
    </xf>
    <xf numFmtId="0" fontId="30" fillId="0" borderId="6" xfId="2" applyFont="1" applyBorder="1" applyAlignment="1">
      <alignment horizontal="center"/>
    </xf>
    <xf numFmtId="0" fontId="30" fillId="0" borderId="10" xfId="2" applyFont="1" applyBorder="1" applyAlignment="1">
      <alignment horizontal="center"/>
    </xf>
    <xf numFmtId="0" fontId="30" fillId="0" borderId="7" xfId="2" applyFont="1" applyBorder="1" applyAlignment="1">
      <alignment horizontal="center"/>
    </xf>
    <xf numFmtId="0" fontId="30" fillId="3" borderId="0" xfId="2" applyFont="1" applyFill="1" applyAlignment="1">
      <alignment horizontal="right"/>
    </xf>
    <xf numFmtId="0" fontId="19" fillId="3" borderId="0" xfId="2" applyFill="1"/>
    <xf numFmtId="0" fontId="15" fillId="3" borderId="24" xfId="2" applyFont="1" applyFill="1" applyBorder="1" applyAlignment="1">
      <alignment vertical="center"/>
    </xf>
    <xf numFmtId="0" fontId="27" fillId="3" borderId="25" xfId="2" applyFont="1" applyFill="1" applyBorder="1" applyAlignment="1">
      <alignment vertical="center"/>
    </xf>
    <xf numFmtId="0" fontId="27" fillId="3" borderId="26" xfId="2" applyFont="1" applyFill="1" applyBorder="1" applyAlignment="1">
      <alignment vertical="center"/>
    </xf>
    <xf numFmtId="0" fontId="6" fillId="3" borderId="9" xfId="2" applyFont="1" applyFill="1" applyBorder="1" applyAlignment="1">
      <alignment vertical="center"/>
    </xf>
    <xf numFmtId="0" fontId="30" fillId="3" borderId="6" xfId="2" applyFont="1" applyFill="1" applyBorder="1" applyAlignment="1">
      <alignment horizontal="right"/>
    </xf>
    <xf numFmtId="0" fontId="30" fillId="3" borderId="10" xfId="2" applyFont="1" applyFill="1" applyBorder="1" applyAlignment="1">
      <alignment horizontal="right"/>
    </xf>
    <xf numFmtId="0" fontId="30" fillId="3" borderId="7" xfId="2" applyFont="1" applyFill="1" applyBorder="1" applyAlignment="1">
      <alignment horizontal="right"/>
    </xf>
    <xf numFmtId="0" fontId="19" fillId="3" borderId="31" xfId="2" applyFill="1" applyBorder="1" applyAlignment="1">
      <alignment horizontal="center"/>
    </xf>
    <xf numFmtId="0" fontId="15" fillId="3" borderId="1" xfId="2" applyFont="1" applyFill="1" applyBorder="1" applyAlignment="1">
      <alignment horizontal="left"/>
    </xf>
    <xf numFmtId="0" fontId="30" fillId="3" borderId="0" xfId="2" applyFont="1" applyFill="1" applyAlignment="1">
      <alignment horizontal="left"/>
    </xf>
    <xf numFmtId="0" fontId="19" fillId="3" borderId="0" xfId="2" applyFill="1" applyAlignment="1">
      <alignment horizontal="center"/>
    </xf>
    <xf numFmtId="0" fontId="19" fillId="3" borderId="1" xfId="2" applyFill="1" applyBorder="1" applyAlignment="1">
      <alignment horizontal="center"/>
    </xf>
    <xf numFmtId="0" fontId="9" fillId="0" borderId="1" xfId="2" applyFont="1" applyBorder="1" applyAlignment="1">
      <alignment horizontal="center" vertical="center"/>
    </xf>
    <xf numFmtId="0" fontId="9" fillId="0" borderId="1" xfId="2" applyFont="1" applyBorder="1" applyAlignment="1">
      <alignment horizontal="center"/>
    </xf>
    <xf numFmtId="0" fontId="5" fillId="0" borderId="34" xfId="0" applyFont="1" applyBorder="1"/>
    <xf numFmtId="0" fontId="0" fillId="0" borderId="34" xfId="0" applyBorder="1"/>
    <xf numFmtId="0" fontId="0" fillId="0" borderId="34" xfId="0" applyBorder="1" applyAlignment="1">
      <alignment horizontal="left" shrinkToFit="1"/>
    </xf>
    <xf numFmtId="4" fontId="0" fillId="0" borderId="34" xfId="0" applyNumberFormat="1" applyBorder="1" applyAlignment="1">
      <alignment horizontal="left"/>
    </xf>
    <xf numFmtId="0" fontId="0" fillId="0" borderId="34" xfId="0" applyBorder="1" applyAlignment="1">
      <alignment horizontal="left"/>
    </xf>
    <xf numFmtId="0" fontId="0" fillId="0" borderId="34" xfId="0" applyBorder="1" applyAlignment="1">
      <alignment horizontal="center"/>
    </xf>
    <xf numFmtId="0" fontId="0" fillId="0" borderId="2" xfId="0" applyBorder="1"/>
    <xf numFmtId="0" fontId="0" fillId="0" borderId="3" xfId="0" applyBorder="1"/>
    <xf numFmtId="0" fontId="0" fillId="0" borderId="5" xfId="0" applyBorder="1"/>
    <xf numFmtId="14" fontId="0" fillId="0" borderId="0" xfId="0" applyNumberFormat="1" applyAlignment="1">
      <alignment horizontal="center"/>
    </xf>
    <xf numFmtId="4" fontId="13" fillId="2" borderId="52" xfId="1" applyNumberFormat="1" applyFont="1" applyFill="1" applyBorder="1" applyAlignment="1">
      <alignment horizontal="center" vertical="center" wrapText="1"/>
    </xf>
    <xf numFmtId="0" fontId="0" fillId="2" borderId="52" xfId="0" applyFill="1" applyBorder="1" applyAlignment="1">
      <alignment horizontal="center" vertical="center"/>
    </xf>
    <xf numFmtId="0" fontId="6" fillId="3" borderId="1" xfId="1" applyFill="1" applyBorder="1" applyAlignment="1">
      <alignment horizontal="center"/>
    </xf>
    <xf numFmtId="0" fontId="6" fillId="3" borderId="4" xfId="1" applyFill="1" applyBorder="1" applyAlignment="1">
      <alignment horizontal="center"/>
    </xf>
    <xf numFmtId="0" fontId="6" fillId="3" borderId="5" xfId="1" applyFill="1" applyBorder="1" applyAlignment="1">
      <alignment horizontal="center"/>
    </xf>
    <xf numFmtId="0" fontId="36" fillId="3" borderId="15" xfId="0" applyFont="1" applyFill="1" applyBorder="1"/>
    <xf numFmtId="0" fontId="36" fillId="3" borderId="28" xfId="0" applyFont="1" applyFill="1" applyBorder="1"/>
    <xf numFmtId="3" fontId="36" fillId="3" borderId="0" xfId="0" applyNumberFormat="1" applyFont="1" applyFill="1"/>
    <xf numFmtId="0" fontId="15" fillId="3" borderId="13" xfId="1" applyFont="1" applyFill="1" applyBorder="1" applyAlignment="1">
      <alignment horizontal="center" wrapText="1" shrinkToFit="1"/>
    </xf>
    <xf numFmtId="0" fontId="102" fillId="16" borderId="68" xfId="1" applyFont="1" applyFill="1" applyBorder="1" applyAlignment="1">
      <alignment horizontal="center"/>
    </xf>
    <xf numFmtId="3" fontId="13" fillId="3" borderId="1" xfId="1" applyNumberFormat="1" applyFont="1" applyFill="1" applyBorder="1" applyAlignment="1">
      <alignment horizontal="justify" vertical="top" wrapText="1"/>
    </xf>
    <xf numFmtId="4" fontId="13" fillId="3" borderId="1" xfId="1" applyNumberFormat="1" applyFont="1" applyFill="1" applyBorder="1" applyAlignment="1">
      <alignment horizontal="justify" vertical="top" shrinkToFit="1"/>
    </xf>
    <xf numFmtId="0" fontId="13" fillId="3" borderId="1" xfId="1" applyFont="1" applyFill="1" applyBorder="1" applyAlignment="1">
      <alignment horizontal="justify" vertical="top" wrapText="1"/>
    </xf>
    <xf numFmtId="0" fontId="8" fillId="3" borderId="1" xfId="1" applyFont="1" applyFill="1" applyBorder="1" applyAlignment="1">
      <alignment horizontal="center" vertical="top" wrapText="1"/>
    </xf>
    <xf numFmtId="0" fontId="8" fillId="3" borderId="1" xfId="1" applyFont="1" applyFill="1" applyBorder="1" applyAlignment="1">
      <alignment vertical="top" wrapText="1"/>
    </xf>
    <xf numFmtId="0" fontId="9" fillId="3" borderId="1" xfId="1" applyFont="1" applyFill="1" applyBorder="1" applyAlignment="1">
      <alignment horizontal="center" vertical="top" wrapText="1"/>
    </xf>
    <xf numFmtId="0" fontId="15" fillId="3" borderId="1" xfId="1" applyFont="1" applyFill="1" applyBorder="1" applyAlignment="1">
      <alignment horizontal="center"/>
    </xf>
    <xf numFmtId="4" fontId="6" fillId="3" borderId="1" xfId="1" applyNumberFormat="1" applyFill="1" applyBorder="1" applyAlignment="1">
      <alignment shrinkToFit="1"/>
    </xf>
    <xf numFmtId="0" fontId="13" fillId="3" borderId="1" xfId="1" applyFont="1" applyFill="1" applyBorder="1"/>
    <xf numFmtId="0" fontId="41" fillId="3" borderId="69" xfId="1" applyFont="1" applyFill="1" applyBorder="1" applyAlignment="1">
      <alignment horizontal="right"/>
    </xf>
    <xf numFmtId="0" fontId="13" fillId="29" borderId="10" xfId="1" applyFont="1" applyFill="1" applyBorder="1"/>
    <xf numFmtId="0" fontId="27" fillId="29" borderId="7" xfId="1" applyFont="1" applyFill="1" applyBorder="1" applyAlignment="1">
      <alignment horizontal="center" vertical="top" wrapText="1"/>
    </xf>
    <xf numFmtId="3" fontId="18" fillId="3" borderId="52" xfId="1" applyNumberFormat="1" applyFont="1" applyFill="1" applyBorder="1" applyAlignment="1">
      <alignment horizontal="center" vertical="center" wrapText="1" shrinkToFit="1"/>
    </xf>
    <xf numFmtId="3" fontId="70" fillId="3" borderId="1" xfId="1" applyNumberFormat="1" applyFont="1" applyFill="1" applyBorder="1" applyAlignment="1">
      <alignment horizontal="center" wrapText="1"/>
    </xf>
    <xf numFmtId="3" fontId="15" fillId="3" borderId="1" xfId="1" applyNumberFormat="1" applyFont="1" applyFill="1" applyBorder="1" applyAlignment="1">
      <alignment horizontal="justify" vertical="top" wrapText="1"/>
    </xf>
    <xf numFmtId="3" fontId="70" fillId="3" borderId="52" xfId="1" applyNumberFormat="1" applyFont="1" applyFill="1" applyBorder="1" applyAlignment="1">
      <alignment horizontal="center" vertical="center" wrapText="1"/>
    </xf>
    <xf numFmtId="3" fontId="70" fillId="3" borderId="1" xfId="1" applyNumberFormat="1" applyFont="1" applyFill="1" applyBorder="1" applyAlignment="1">
      <alignment horizontal="center" wrapText="1" shrinkToFit="1"/>
    </xf>
    <xf numFmtId="3" fontId="70" fillId="3" borderId="1" xfId="1" applyNumberFormat="1" applyFont="1" applyFill="1" applyBorder="1" applyAlignment="1">
      <alignment horizontal="center"/>
    </xf>
    <xf numFmtId="0" fontId="6" fillId="0" borderId="1" xfId="1" applyBorder="1"/>
    <xf numFmtId="3" fontId="6" fillId="0" borderId="1" xfId="1" applyNumberFormat="1" applyBorder="1"/>
    <xf numFmtId="3" fontId="6" fillId="0" borderId="1" xfId="1" applyNumberFormat="1" applyBorder="1" applyAlignment="1">
      <alignment horizontal="center" shrinkToFit="1"/>
    </xf>
    <xf numFmtId="1" fontId="27" fillId="0" borderId="1" xfId="1" applyNumberFormat="1" applyFont="1" applyBorder="1" applyAlignment="1">
      <alignment horizontal="center"/>
    </xf>
    <xf numFmtId="1" fontId="6" fillId="0" borderId="1" xfId="1" applyNumberFormat="1" applyBorder="1" applyAlignment="1">
      <alignment horizontal="center"/>
    </xf>
    <xf numFmtId="3" fontId="15" fillId="0" borderId="1" xfId="1" applyNumberFormat="1" applyFont="1" applyBorder="1" applyAlignment="1">
      <alignment horizontal="center"/>
    </xf>
    <xf numFmtId="1" fontId="27" fillId="0" borderId="1" xfId="1" applyNumberFormat="1" applyFont="1" applyBorder="1" applyAlignment="1">
      <alignment horizontal="center" wrapText="1" shrinkToFit="1"/>
    </xf>
    <xf numFmtId="1" fontId="13" fillId="0" borderId="1" xfId="1" applyNumberFormat="1" applyFont="1" applyBorder="1" applyAlignment="1">
      <alignment horizontal="center"/>
    </xf>
    <xf numFmtId="3" fontId="6" fillId="0" borderId="1" xfId="1" applyNumberFormat="1" applyBorder="1" applyAlignment="1">
      <alignment horizontal="center"/>
    </xf>
    <xf numFmtId="1" fontId="15" fillId="0" borderId="1" xfId="1" applyNumberFormat="1" applyFont="1" applyBorder="1" applyAlignment="1">
      <alignment horizontal="center" shrinkToFit="1"/>
    </xf>
    <xf numFmtId="0" fontId="6" fillId="3" borderId="33" xfId="1" applyFill="1" applyBorder="1" applyAlignment="1">
      <alignment horizontal="center"/>
    </xf>
    <xf numFmtId="0" fontId="6" fillId="3" borderId="86" xfId="1" applyFill="1" applyBorder="1" applyAlignment="1">
      <alignment horizontal="center"/>
    </xf>
    <xf numFmtId="0" fontId="6" fillId="0" borderId="20" xfId="1" applyBorder="1" applyAlignment="1">
      <alignment horizontal="center"/>
    </xf>
    <xf numFmtId="0" fontId="6" fillId="3" borderId="20" xfId="1" applyFill="1" applyBorder="1" applyAlignment="1">
      <alignment horizontal="center"/>
    </xf>
    <xf numFmtId="0" fontId="13" fillId="3" borderId="21" xfId="1" applyFont="1" applyFill="1" applyBorder="1" applyAlignment="1">
      <alignment horizontal="center"/>
    </xf>
    <xf numFmtId="0" fontId="15" fillId="2" borderId="53" xfId="1" applyFont="1" applyFill="1" applyBorder="1" applyAlignment="1">
      <alignment horizontal="center" vertical="center" wrapText="1"/>
    </xf>
    <xf numFmtId="0" fontId="15" fillId="2" borderId="69" xfId="1" applyFont="1" applyFill="1" applyBorder="1" applyAlignment="1">
      <alignment horizontal="center" vertical="center" wrapText="1"/>
    </xf>
    <xf numFmtId="3" fontId="15" fillId="2" borderId="69" xfId="1" applyNumberFormat="1" applyFont="1" applyFill="1" applyBorder="1" applyAlignment="1">
      <alignment horizontal="center" vertical="center" wrapText="1"/>
    </xf>
    <xf numFmtId="4" fontId="15" fillId="2" borderId="69" xfId="1" applyNumberFormat="1" applyFont="1" applyFill="1" applyBorder="1" applyAlignment="1">
      <alignment horizontal="center" vertical="center" wrapText="1"/>
    </xf>
    <xf numFmtId="0" fontId="15" fillId="2" borderId="69" xfId="1" applyFont="1" applyFill="1" applyBorder="1" applyAlignment="1">
      <alignment horizontal="center" vertical="center" wrapText="1" shrinkToFit="1"/>
    </xf>
    <xf numFmtId="0" fontId="15" fillId="2" borderId="69" xfId="1" applyFont="1" applyFill="1" applyBorder="1" applyAlignment="1">
      <alignment horizontal="center" vertical="center" shrinkToFit="1"/>
    </xf>
    <xf numFmtId="0" fontId="15" fillId="2" borderId="54" xfId="1" applyFont="1" applyFill="1" applyBorder="1" applyAlignment="1">
      <alignment horizontal="center" vertical="center" textRotation="90" wrapText="1"/>
    </xf>
    <xf numFmtId="0" fontId="15" fillId="2" borderId="54" xfId="1" applyFont="1" applyFill="1" applyBorder="1" applyAlignment="1">
      <alignment horizontal="center" vertical="center" wrapText="1"/>
    </xf>
    <xf numFmtId="3" fontId="15" fillId="2" borderId="54" xfId="1" applyNumberFormat="1" applyFont="1" applyFill="1" applyBorder="1" applyAlignment="1">
      <alignment horizontal="center" vertical="center" wrapText="1"/>
    </xf>
    <xf numFmtId="0" fontId="15" fillId="2" borderId="51" xfId="1" applyFont="1" applyFill="1" applyBorder="1" applyAlignment="1">
      <alignment horizontal="center" vertical="center" wrapText="1"/>
    </xf>
    <xf numFmtId="0" fontId="15" fillId="2" borderId="56" xfId="1" applyFont="1" applyFill="1" applyBorder="1" applyAlignment="1">
      <alignment horizontal="center" wrapText="1"/>
    </xf>
    <xf numFmtId="0" fontId="15" fillId="2" borderId="21" xfId="1" applyFont="1" applyFill="1" applyBorder="1" applyAlignment="1">
      <alignment horizontal="center" wrapText="1"/>
    </xf>
    <xf numFmtId="0" fontId="15" fillId="2" borderId="52" xfId="1" applyFont="1" applyFill="1" applyBorder="1" applyAlignment="1">
      <alignment horizontal="center"/>
    </xf>
    <xf numFmtId="0" fontId="15" fillId="27" borderId="1" xfId="1" applyFont="1" applyFill="1" applyBorder="1" applyAlignment="1">
      <alignment horizontal="center" wrapText="1"/>
    </xf>
    <xf numFmtId="0" fontId="15" fillId="27" borderId="13" xfId="1" applyFont="1" applyFill="1" applyBorder="1" applyAlignment="1">
      <alignment horizontal="center" wrapText="1"/>
    </xf>
    <xf numFmtId="0" fontId="15" fillId="6" borderId="52" xfId="1" applyFont="1" applyFill="1" applyBorder="1" applyAlignment="1">
      <alignment horizontal="center" shrinkToFit="1"/>
    </xf>
    <xf numFmtId="0" fontId="15" fillId="6" borderId="52" xfId="1" applyFont="1" applyFill="1" applyBorder="1" applyAlignment="1">
      <alignment horizontal="center"/>
    </xf>
    <xf numFmtId="0" fontId="15" fillId="6" borderId="52" xfId="1" applyFont="1" applyFill="1" applyBorder="1" applyAlignment="1">
      <alignment horizontal="center" textRotation="90" shrinkToFit="1"/>
    </xf>
    <xf numFmtId="0" fontId="15" fillId="21" borderId="52" xfId="1" applyFont="1" applyFill="1" applyBorder="1" applyAlignment="1">
      <alignment horizontal="center" shrinkToFit="1"/>
    </xf>
    <xf numFmtId="0" fontId="15" fillId="21" borderId="52" xfId="1" applyFont="1" applyFill="1" applyBorder="1" applyAlignment="1">
      <alignment horizontal="center" wrapText="1" shrinkToFit="1"/>
    </xf>
    <xf numFmtId="0" fontId="15" fillId="21" borderId="52" xfId="1" applyFont="1" applyFill="1" applyBorder="1" applyAlignment="1">
      <alignment horizontal="center" textRotation="90" shrinkToFit="1"/>
    </xf>
    <xf numFmtId="0" fontId="15" fillId="22" borderId="52" xfId="1" applyFont="1" applyFill="1" applyBorder="1" applyAlignment="1">
      <alignment horizontal="center" shrinkToFit="1"/>
    </xf>
    <xf numFmtId="0" fontId="15" fillId="22" borderId="52" xfId="1" applyFont="1" applyFill="1" applyBorder="1" applyAlignment="1">
      <alignment horizontal="center" textRotation="90" shrinkToFit="1"/>
    </xf>
    <xf numFmtId="0" fontId="15" fillId="18" borderId="52" xfId="1" applyFont="1" applyFill="1" applyBorder="1" applyAlignment="1">
      <alignment horizontal="center" shrinkToFit="1"/>
    </xf>
    <xf numFmtId="0" fontId="15" fillId="18" borderId="52" xfId="1" applyFont="1" applyFill="1" applyBorder="1" applyAlignment="1">
      <alignment horizontal="center" textRotation="90" shrinkToFit="1"/>
    </xf>
    <xf numFmtId="0" fontId="15" fillId="23" borderId="52" xfId="1" applyFont="1" applyFill="1" applyBorder="1" applyAlignment="1">
      <alignment horizontal="center" shrinkToFit="1"/>
    </xf>
    <xf numFmtId="0" fontId="15" fillId="23" borderId="52" xfId="1" applyFont="1" applyFill="1" applyBorder="1" applyAlignment="1">
      <alignment horizontal="center" textRotation="90" shrinkToFit="1"/>
    </xf>
    <xf numFmtId="0" fontId="15" fillId="24" borderId="52" xfId="1" applyFont="1" applyFill="1" applyBorder="1" applyAlignment="1">
      <alignment horizontal="center" shrinkToFit="1"/>
    </xf>
    <xf numFmtId="0" fontId="15" fillId="24" borderId="52" xfId="1" applyFont="1" applyFill="1" applyBorder="1" applyAlignment="1">
      <alignment horizontal="center" textRotation="90" shrinkToFit="1"/>
    </xf>
    <xf numFmtId="0" fontId="15" fillId="25" borderId="52" xfId="1" applyFont="1" applyFill="1" applyBorder="1" applyAlignment="1">
      <alignment horizontal="center" shrinkToFit="1"/>
    </xf>
    <xf numFmtId="0" fontId="15" fillId="25" borderId="52" xfId="1" applyFont="1" applyFill="1" applyBorder="1" applyAlignment="1">
      <alignment horizontal="center" textRotation="90" shrinkToFit="1"/>
    </xf>
    <xf numFmtId="0" fontId="15" fillId="26" borderId="52" xfId="1" applyFont="1" applyFill="1" applyBorder="1" applyAlignment="1">
      <alignment horizontal="center" shrinkToFit="1"/>
    </xf>
    <xf numFmtId="0" fontId="15" fillId="26" borderId="52" xfId="1" applyFont="1" applyFill="1" applyBorder="1" applyAlignment="1">
      <alignment horizontal="center" textRotation="90" shrinkToFit="1"/>
    </xf>
    <xf numFmtId="0" fontId="15" fillId="2" borderId="1" xfId="1" applyFont="1" applyFill="1" applyBorder="1" applyAlignment="1">
      <alignment horizontal="center" wrapText="1"/>
    </xf>
    <xf numFmtId="0" fontId="15" fillId="0" borderId="0" xfId="1" applyFont="1"/>
    <xf numFmtId="0" fontId="9" fillId="0" borderId="0" xfId="1" applyFont="1" applyAlignment="1">
      <alignment horizontal="center"/>
    </xf>
    <xf numFmtId="0" fontId="6" fillId="20" borderId="0" xfId="1" applyFill="1" applyAlignment="1">
      <alignment horizontal="center"/>
    </xf>
    <xf numFmtId="0" fontId="105" fillId="19" borderId="30" xfId="1" applyFont="1" applyFill="1" applyBorder="1" applyAlignment="1">
      <alignment horizontal="center"/>
    </xf>
    <xf numFmtId="0" fontId="105" fillId="19" borderId="52" xfId="1" applyFont="1" applyFill="1" applyBorder="1" applyAlignment="1">
      <alignment horizontal="center" vertical="center" wrapText="1"/>
    </xf>
    <xf numFmtId="0" fontId="9" fillId="3" borderId="1" xfId="1" applyFont="1" applyFill="1" applyBorder="1" applyAlignment="1">
      <alignment vertical="top" wrapText="1"/>
    </xf>
    <xf numFmtId="0" fontId="15" fillId="3" borderId="1" xfId="1" applyFont="1" applyFill="1" applyBorder="1"/>
    <xf numFmtId="0" fontId="15" fillId="0" borderId="1" xfId="1" applyFont="1" applyBorder="1"/>
    <xf numFmtId="0" fontId="26" fillId="10" borderId="52" xfId="1" applyFont="1" applyFill="1" applyBorder="1" applyAlignment="1">
      <alignment horizontal="center"/>
    </xf>
    <xf numFmtId="0" fontId="9" fillId="10" borderId="52" xfId="1" applyFont="1" applyFill="1" applyBorder="1" applyAlignment="1">
      <alignment horizontal="center" wrapText="1"/>
    </xf>
    <xf numFmtId="0" fontId="26" fillId="27" borderId="52" xfId="1" applyFont="1" applyFill="1" applyBorder="1" applyAlignment="1">
      <alignment horizontal="center"/>
    </xf>
    <xf numFmtId="0" fontId="9" fillId="27" borderId="52" xfId="1" applyFont="1" applyFill="1" applyBorder="1" applyAlignment="1">
      <alignment horizontal="center" wrapText="1"/>
    </xf>
    <xf numFmtId="0" fontId="9" fillId="27" borderId="52" xfId="1" applyFont="1" applyFill="1" applyBorder="1" applyAlignment="1">
      <alignment horizontal="center"/>
    </xf>
    <xf numFmtId="0" fontId="26" fillId="31" borderId="52" xfId="1" applyFont="1" applyFill="1" applyBorder="1" applyAlignment="1">
      <alignment horizontal="center"/>
    </xf>
    <xf numFmtId="0" fontId="9" fillId="31" borderId="52" xfId="1" applyFont="1" applyFill="1" applyBorder="1" applyAlignment="1">
      <alignment horizontal="center" wrapText="1"/>
    </xf>
    <xf numFmtId="0" fontId="18" fillId="3" borderId="1" xfId="1" applyFont="1" applyFill="1" applyBorder="1" applyAlignment="1">
      <alignment horizontal="center"/>
    </xf>
    <xf numFmtId="0" fontId="13" fillId="2" borderId="52" xfId="1" applyFont="1" applyFill="1" applyBorder="1" applyAlignment="1">
      <alignment horizontal="center" vertical="center" wrapText="1"/>
    </xf>
    <xf numFmtId="3" fontId="13" fillId="2" borderId="52" xfId="1" applyNumberFormat="1" applyFont="1" applyFill="1" applyBorder="1" applyAlignment="1">
      <alignment horizontal="center" vertical="center" wrapText="1"/>
    </xf>
    <xf numFmtId="0" fontId="6" fillId="3" borderId="59" xfId="2" applyFont="1" applyFill="1" applyBorder="1" applyAlignment="1">
      <alignment vertical="center"/>
    </xf>
    <xf numFmtId="0" fontId="19" fillId="3" borderId="16" xfId="2" applyFill="1" applyBorder="1"/>
    <xf numFmtId="0" fontId="6" fillId="3" borderId="65" xfId="2" applyFont="1" applyFill="1" applyBorder="1" applyAlignment="1">
      <alignment vertical="center"/>
    </xf>
    <xf numFmtId="3" fontId="18" fillId="3" borderId="1" xfId="1" applyNumberFormat="1" applyFont="1" applyFill="1" applyBorder="1" applyAlignment="1">
      <alignment horizontal="center" vertical="center" wrapText="1" shrinkToFit="1"/>
    </xf>
    <xf numFmtId="0" fontId="36" fillId="3" borderId="1" xfId="0" applyFont="1" applyFill="1" applyBorder="1"/>
    <xf numFmtId="0" fontId="36" fillId="3" borderId="9" xfId="0" applyFont="1" applyFill="1" applyBorder="1"/>
    <xf numFmtId="0" fontId="106" fillId="16" borderId="1" xfId="0" applyFont="1" applyFill="1" applyBorder="1" applyAlignment="1">
      <alignment horizontal="center"/>
    </xf>
    <xf numFmtId="0" fontId="107" fillId="2" borderId="55" xfId="1" applyFont="1" applyFill="1" applyBorder="1" applyAlignment="1">
      <alignment horizontal="center" wrapText="1"/>
    </xf>
    <xf numFmtId="0" fontId="107" fillId="2" borderId="17" xfId="1" applyFont="1" applyFill="1" applyBorder="1" applyAlignment="1">
      <alignment horizontal="center"/>
    </xf>
    <xf numFmtId="4" fontId="18" fillId="3" borderId="1" xfId="1" applyNumberFormat="1" applyFont="1" applyFill="1" applyBorder="1" applyAlignment="1">
      <alignment horizontal="center" vertical="center" wrapText="1"/>
    </xf>
    <xf numFmtId="166" fontId="44" fillId="0" borderId="1" xfId="0" applyNumberFormat="1" applyFont="1" applyBorder="1" applyAlignment="1">
      <alignment horizontal="center"/>
    </xf>
    <xf numFmtId="0" fontId="76" fillId="0" borderId="0" xfId="0" applyFont="1"/>
    <xf numFmtId="0" fontId="76" fillId="0" borderId="0" xfId="0" applyFont="1" applyAlignment="1">
      <alignment horizontal="right"/>
    </xf>
    <xf numFmtId="0" fontId="6" fillId="0" borderId="0" xfId="62"/>
    <xf numFmtId="0" fontId="7" fillId="19" borderId="1" xfId="62" applyFont="1" applyFill="1" applyBorder="1" applyAlignment="1">
      <alignment horizontal="center"/>
    </xf>
    <xf numFmtId="0" fontId="6" fillId="0" borderId="52" xfId="62" applyBorder="1"/>
    <xf numFmtId="0" fontId="15" fillId="0" borderId="0" xfId="62" applyFont="1"/>
    <xf numFmtId="0" fontId="6" fillId="0" borderId="1" xfId="62" applyBorder="1" applyAlignment="1">
      <alignment horizontal="center"/>
    </xf>
    <xf numFmtId="0" fontId="15" fillId="0" borderId="1" xfId="62" applyFont="1" applyBorder="1" applyAlignment="1">
      <alignment horizontal="center"/>
    </xf>
    <xf numFmtId="0" fontId="6" fillId="0" borderId="1" xfId="62" applyBorder="1"/>
    <xf numFmtId="0" fontId="7" fillId="4" borderId="87" xfId="62" applyFont="1" applyFill="1" applyBorder="1" applyAlignment="1">
      <alignment horizontal="center"/>
    </xf>
    <xf numFmtId="0" fontId="6" fillId="11" borderId="0" xfId="62" applyFill="1"/>
    <xf numFmtId="14" fontId="6" fillId="11" borderId="0" xfId="62" applyNumberFormat="1" applyFill="1"/>
    <xf numFmtId="0" fontId="6" fillId="4" borderId="0" xfId="62" applyFill="1"/>
    <xf numFmtId="14" fontId="6" fillId="4" borderId="0" xfId="62" applyNumberFormat="1" applyFill="1"/>
    <xf numFmtId="0" fontId="16" fillId="4" borderId="0" xfId="62" applyFont="1" applyFill="1"/>
    <xf numFmtId="0" fontId="6" fillId="4" borderId="0" xfId="62" applyFill="1" applyAlignment="1">
      <alignment horizontal="center"/>
    </xf>
    <xf numFmtId="0" fontId="6" fillId="4" borderId="0" xfId="62" applyFill="1" applyAlignment="1">
      <alignment horizontal="left"/>
    </xf>
    <xf numFmtId="0" fontId="27" fillId="4" borderId="0" xfId="62" applyFont="1" applyFill="1"/>
    <xf numFmtId="0" fontId="27" fillId="11" borderId="0" xfId="62" applyFont="1" applyFill="1"/>
    <xf numFmtId="0" fontId="7" fillId="4" borderId="0" xfId="62" applyFont="1" applyFill="1"/>
    <xf numFmtId="0" fontId="7" fillId="4" borderId="0" xfId="62" applyFont="1" applyFill="1" applyAlignment="1">
      <alignment horizontal="center"/>
    </xf>
    <xf numFmtId="0" fontId="7" fillId="4" borderId="0" xfId="62" applyFont="1" applyFill="1" applyAlignment="1">
      <alignment vertical="center" wrapText="1"/>
    </xf>
    <xf numFmtId="0" fontId="8" fillId="4" borderId="38" xfId="62" applyFont="1" applyFill="1" applyBorder="1" applyAlignment="1">
      <alignment horizontal="center" vertical="center" wrapText="1"/>
    </xf>
    <xf numFmtId="0" fontId="7" fillId="0" borderId="0" xfId="62" applyFont="1" applyAlignment="1">
      <alignment vertical="center" wrapText="1"/>
    </xf>
    <xf numFmtId="0" fontId="13" fillId="4" borderId="0" xfId="62" applyFont="1" applyFill="1"/>
    <xf numFmtId="0" fontId="13" fillId="0" borderId="1" xfId="62" applyFont="1" applyBorder="1" applyAlignment="1">
      <alignment horizontal="center"/>
    </xf>
    <xf numFmtId="0" fontId="6" fillId="35" borderId="0" xfId="62" applyFill="1"/>
    <xf numFmtId="0" fontId="13" fillId="0" borderId="0" xfId="62" applyFont="1"/>
    <xf numFmtId="0" fontId="6" fillId="11" borderId="0" xfId="62" applyFill="1" applyAlignment="1">
      <alignment horizontal="center"/>
    </xf>
    <xf numFmtId="0" fontId="7" fillId="4" borderId="94" xfId="62" applyFont="1" applyFill="1" applyBorder="1"/>
    <xf numFmtId="0" fontId="7" fillId="0" borderId="0" xfId="62" applyFont="1"/>
    <xf numFmtId="0" fontId="29" fillId="4" borderId="97" xfId="62" applyFont="1" applyFill="1" applyBorder="1" applyAlignment="1">
      <alignment vertical="top" wrapText="1"/>
    </xf>
    <xf numFmtId="0" fontId="29" fillId="4" borderId="0" xfId="62" applyFont="1" applyFill="1" applyAlignment="1">
      <alignment vertical="top" wrapText="1"/>
    </xf>
    <xf numFmtId="0" fontId="13" fillId="4" borderId="0" xfId="62" applyFont="1" applyFill="1" applyAlignment="1">
      <alignment horizontal="left"/>
    </xf>
    <xf numFmtId="0" fontId="110" fillId="4" borderId="0" xfId="62" applyFont="1" applyFill="1"/>
    <xf numFmtId="0" fontId="7" fillId="4" borderId="89" xfId="62" applyFont="1" applyFill="1" applyBorder="1"/>
    <xf numFmtId="0" fontId="7" fillId="4" borderId="91" xfId="62" applyFont="1" applyFill="1" applyBorder="1"/>
    <xf numFmtId="0" fontId="8" fillId="4" borderId="90" xfId="62" applyFont="1" applyFill="1" applyBorder="1" applyAlignment="1">
      <alignment wrapText="1"/>
    </xf>
    <xf numFmtId="0" fontId="7" fillId="4" borderId="95" xfId="62" applyFont="1" applyFill="1" applyBorder="1" applyAlignment="1">
      <alignment horizontal="left"/>
    </xf>
    <xf numFmtId="0" fontId="7" fillId="4" borderId="96" xfId="62" applyFont="1" applyFill="1" applyBorder="1" applyAlignment="1">
      <alignment horizontal="center" vertical="center" wrapText="1"/>
    </xf>
    <xf numFmtId="0" fontId="13" fillId="4" borderId="9" xfId="62" applyFont="1" applyFill="1" applyBorder="1" applyAlignment="1">
      <alignment horizontal="center"/>
    </xf>
    <xf numFmtId="0" fontId="13" fillId="0" borderId="9" xfId="62" applyFont="1" applyBorder="1"/>
    <xf numFmtId="0" fontId="6" fillId="0" borderId="89" xfId="62" applyBorder="1"/>
    <xf numFmtId="0" fontId="7" fillId="0" borderId="89" xfId="62" applyFont="1" applyBorder="1" applyAlignment="1">
      <alignment vertical="center" wrapText="1"/>
    </xf>
    <xf numFmtId="0" fontId="13" fillId="0" borderId="89" xfId="62" applyFont="1" applyBorder="1"/>
    <xf numFmtId="0" fontId="7" fillId="0" borderId="89" xfId="62" applyFont="1" applyBorder="1"/>
    <xf numFmtId="0" fontId="6" fillId="19" borderId="52" xfId="62" applyFill="1" applyBorder="1" applyAlignment="1">
      <alignment horizontal="center"/>
    </xf>
    <xf numFmtId="0" fontId="6" fillId="19" borderId="52" xfId="62" applyFill="1" applyBorder="1"/>
    <xf numFmtId="15" fontId="6" fillId="4" borderId="88" xfId="62" applyNumberFormat="1" applyFill="1" applyBorder="1" applyAlignment="1">
      <alignment horizontal="center"/>
    </xf>
    <xf numFmtId="0" fontId="7" fillId="19" borderId="9" xfId="62" applyFont="1" applyFill="1" applyBorder="1" applyAlignment="1">
      <alignment horizontal="center"/>
    </xf>
    <xf numFmtId="0" fontId="15" fillId="0" borderId="9" xfId="62" applyFont="1" applyBorder="1"/>
    <xf numFmtId="0" fontId="6" fillId="0" borderId="88" xfId="62" applyBorder="1"/>
    <xf numFmtId="0" fontId="7" fillId="0" borderId="88" xfId="62" applyFont="1" applyBorder="1" applyAlignment="1">
      <alignment vertical="center" wrapText="1"/>
    </xf>
    <xf numFmtId="0" fontId="13" fillId="0" borderId="88" xfId="62" applyFont="1" applyBorder="1"/>
    <xf numFmtId="0" fontId="7" fillId="0" borderId="88" xfId="62" applyFont="1" applyBorder="1"/>
    <xf numFmtId="0" fontId="7" fillId="0" borderId="0" xfId="0" quotePrefix="1" applyFont="1" applyAlignment="1">
      <alignment horizontal="left"/>
    </xf>
    <xf numFmtId="0" fontId="6" fillId="0" borderId="0" xfId="0" applyFont="1" applyAlignment="1">
      <alignment horizontal="left"/>
    </xf>
    <xf numFmtId="0" fontId="7" fillId="0" borderId="0" xfId="0" applyFont="1" applyAlignment="1">
      <alignment horizontal="left"/>
    </xf>
    <xf numFmtId="0" fontId="7" fillId="0" borderId="0" xfId="1" applyFont="1" applyAlignment="1">
      <alignment horizontal="left"/>
    </xf>
    <xf numFmtId="0" fontId="7" fillId="0" borderId="0" xfId="0" applyFont="1"/>
    <xf numFmtId="0" fontId="6" fillId="0" borderId="0" xfId="0" applyFont="1"/>
    <xf numFmtId="0" fontId="7" fillId="0" borderId="0" xfId="1" applyFont="1" applyAlignment="1">
      <alignment horizontal="right"/>
    </xf>
    <xf numFmtId="0" fontId="7" fillId="0" borderId="15" xfId="1" applyFont="1" applyBorder="1" applyAlignment="1">
      <alignment horizontal="center"/>
    </xf>
    <xf numFmtId="14" fontId="6" fillId="0" borderId="0" xfId="1" applyNumberFormat="1"/>
    <xf numFmtId="0" fontId="6" fillId="0" borderId="4" xfId="1" applyBorder="1"/>
    <xf numFmtId="0" fontId="0" fillId="0" borderId="1" xfId="5" applyFont="1" applyBorder="1" applyAlignment="1">
      <alignment horizontal="left" vertical="center" shrinkToFit="1"/>
    </xf>
    <xf numFmtId="3" fontId="113" fillId="0" borderId="1" xfId="5" applyNumberFormat="1" applyFont="1" applyBorder="1" applyAlignment="1">
      <alignment horizontal="center" vertical="center"/>
    </xf>
    <xf numFmtId="10" fontId="7" fillId="0" borderId="0" xfId="1" applyNumberFormat="1" applyFont="1" applyAlignment="1">
      <alignment horizontal="center"/>
    </xf>
    <xf numFmtId="0" fontId="57" fillId="0" borderId="0" xfId="0" applyFont="1"/>
    <xf numFmtId="0" fontId="7" fillId="0" borderId="0" xfId="0" applyFont="1" applyAlignment="1">
      <alignment horizontal="center"/>
    </xf>
    <xf numFmtId="0" fontId="6" fillId="0" borderId="15" xfId="1" applyBorder="1"/>
    <xf numFmtId="0" fontId="6" fillId="0" borderId="15" xfId="0" applyFont="1" applyBorder="1"/>
    <xf numFmtId="0" fontId="0" fillId="0" borderId="0" xfId="0" applyAlignment="1">
      <alignment horizontal="left"/>
    </xf>
    <xf numFmtId="0" fontId="6" fillId="0" borderId="0" xfId="1" applyAlignment="1">
      <alignment horizontal="left"/>
    </xf>
    <xf numFmtId="0" fontId="6" fillId="0" borderId="0" xfId="1" quotePrefix="1" applyAlignment="1">
      <alignment horizontal="left"/>
    </xf>
    <xf numFmtId="3" fontId="6" fillId="0" borderId="0" xfId="0" applyNumberFormat="1" applyFont="1" applyAlignment="1">
      <alignment horizontal="left"/>
    </xf>
    <xf numFmtId="0" fontId="104" fillId="19" borderId="85" xfId="1" applyFont="1" applyFill="1" applyBorder="1" applyAlignment="1">
      <alignment horizontal="center"/>
    </xf>
    <xf numFmtId="0" fontId="104" fillId="19" borderId="35" xfId="1" applyFont="1" applyFill="1" applyBorder="1" applyAlignment="1">
      <alignment horizontal="center"/>
    </xf>
    <xf numFmtId="0" fontId="104" fillId="19" borderId="85" xfId="1" applyFont="1" applyFill="1" applyBorder="1" applyAlignment="1">
      <alignment horizontal="center" shrinkToFit="1"/>
    </xf>
    <xf numFmtId="0" fontId="104" fillId="19" borderId="36" xfId="1" applyFont="1" applyFill="1" applyBorder="1" applyAlignment="1">
      <alignment horizontal="center"/>
    </xf>
    <xf numFmtId="0" fontId="6" fillId="10" borderId="98" xfId="1" applyFill="1" applyBorder="1" applyAlignment="1">
      <alignment horizontal="center"/>
    </xf>
    <xf numFmtId="0" fontId="6" fillId="0" borderId="6" xfId="1" applyBorder="1"/>
    <xf numFmtId="0" fontId="0" fillId="0" borderId="10" xfId="5" applyFont="1" applyBorder="1" applyAlignment="1">
      <alignment horizontal="left" vertical="center" shrinkToFit="1"/>
    </xf>
    <xf numFmtId="3" fontId="113" fillId="0" borderId="10" xfId="5" applyNumberFormat="1" applyFont="1" applyBorder="1" applyAlignment="1">
      <alignment horizontal="center" vertical="center"/>
    </xf>
    <xf numFmtId="0" fontId="6" fillId="0" borderId="10" xfId="1" applyBorder="1" applyAlignment="1">
      <alignment horizontal="center"/>
    </xf>
    <xf numFmtId="0" fontId="7" fillId="11" borderId="38" xfId="1" applyFont="1" applyFill="1" applyBorder="1" applyAlignment="1">
      <alignment horizontal="center"/>
    </xf>
    <xf numFmtId="0" fontId="7" fillId="11" borderId="29" xfId="1" applyFont="1" applyFill="1" applyBorder="1" applyAlignment="1">
      <alignment horizontal="center"/>
    </xf>
    <xf numFmtId="0" fontId="7" fillId="11" borderId="101" xfId="1" applyFont="1" applyFill="1" applyBorder="1" applyAlignment="1">
      <alignment horizontal="center"/>
    </xf>
    <xf numFmtId="0" fontId="7" fillId="11" borderId="62" xfId="1" applyFont="1" applyFill="1" applyBorder="1" applyAlignment="1">
      <alignment horizontal="center"/>
    </xf>
    <xf numFmtId="0" fontId="6" fillId="4" borderId="1" xfId="63" applyFill="1" applyBorder="1" applyAlignment="1">
      <alignment horizontal="right" vertical="center"/>
    </xf>
    <xf numFmtId="0" fontId="6" fillId="4" borderId="0" xfId="63" applyFill="1" applyAlignment="1">
      <alignment horizontal="right" vertical="center"/>
    </xf>
    <xf numFmtId="14" fontId="114" fillId="0" borderId="0" xfId="0" applyNumberFormat="1" applyFont="1"/>
    <xf numFmtId="0" fontId="6" fillId="0" borderId="27" xfId="6" applyBorder="1"/>
    <xf numFmtId="0" fontId="6" fillId="0" borderId="26" xfId="6" applyBorder="1"/>
    <xf numFmtId="0" fontId="6" fillId="0" borderId="28" xfId="6" applyBorder="1"/>
    <xf numFmtId="0" fontId="6" fillId="0" borderId="31" xfId="6" applyBorder="1"/>
    <xf numFmtId="0" fontId="6" fillId="0" borderId="22" xfId="6" applyBorder="1"/>
    <xf numFmtId="0" fontId="6" fillId="0" borderId="21" xfId="6" applyBorder="1"/>
    <xf numFmtId="1" fontId="79" fillId="18" borderId="59" xfId="61" applyNumberFormat="1" applyFont="1" applyFill="1" applyBorder="1" applyAlignment="1">
      <alignment shrinkToFit="1"/>
    </xf>
    <xf numFmtId="0" fontId="79" fillId="18" borderId="59" xfId="61" applyFont="1" applyFill="1" applyBorder="1" applyAlignment="1">
      <alignment horizontal="left" shrinkToFit="1"/>
    </xf>
    <xf numFmtId="1" fontId="79" fillId="18" borderId="1" xfId="61" applyNumberFormat="1" applyFont="1" applyFill="1" applyBorder="1" applyAlignment="1">
      <alignment shrinkToFit="1"/>
    </xf>
    <xf numFmtId="0" fontId="79" fillId="18" borderId="1" xfId="61" applyFont="1" applyFill="1" applyBorder="1" applyAlignment="1">
      <alignment horizontal="left" shrinkToFit="1"/>
    </xf>
    <xf numFmtId="0" fontId="79" fillId="18" borderId="1" xfId="61" applyFont="1" applyFill="1" applyBorder="1" applyAlignment="1">
      <alignment shrinkToFit="1"/>
    </xf>
    <xf numFmtId="0" fontId="12" fillId="10" borderId="3" xfId="61" applyFont="1" applyFill="1" applyBorder="1" applyAlignment="1">
      <alignment horizontal="center"/>
    </xf>
    <xf numFmtId="0" fontId="78" fillId="0" borderId="5" xfId="61" applyFont="1" applyBorder="1"/>
    <xf numFmtId="0" fontId="78" fillId="0" borderId="7" xfId="61" applyFont="1" applyBorder="1"/>
    <xf numFmtId="0" fontId="78" fillId="0" borderId="4" xfId="61" applyFont="1" applyBorder="1" applyAlignment="1">
      <alignment shrinkToFit="1"/>
    </xf>
    <xf numFmtId="0" fontId="78" fillId="0" borderId="6" xfId="61" applyFont="1" applyBorder="1" applyAlignment="1">
      <alignment shrinkToFit="1"/>
    </xf>
    <xf numFmtId="0" fontId="78" fillId="0" borderId="10" xfId="61" applyFont="1" applyBorder="1" applyAlignment="1">
      <alignment horizontal="center"/>
    </xf>
    <xf numFmtId="0" fontId="76" fillId="0" borderId="0" xfId="0" applyFont="1" applyAlignment="1">
      <alignment horizontal="justify" vertical="justify" wrapText="1"/>
    </xf>
    <xf numFmtId="0" fontId="76" fillId="0" borderId="0" xfId="0" applyFont="1" applyAlignment="1">
      <alignment horizontal="center"/>
    </xf>
    <xf numFmtId="0" fontId="7" fillId="4" borderId="0" xfId="63" applyFont="1" applyFill="1" applyAlignment="1">
      <alignment wrapText="1"/>
    </xf>
    <xf numFmtId="3" fontId="7" fillId="4" borderId="0" xfId="63" applyNumberFormat="1" applyFont="1" applyFill="1" applyAlignment="1">
      <alignment horizontal="center"/>
    </xf>
    <xf numFmtId="3" fontId="8" fillId="4" borderId="0" xfId="63" applyNumberFormat="1" applyFont="1" applyFill="1" applyAlignment="1">
      <alignment horizontal="center" vertical="center" wrapText="1"/>
    </xf>
    <xf numFmtId="0" fontId="13" fillId="4" borderId="1" xfId="63" applyFont="1" applyFill="1" applyBorder="1" applyAlignment="1">
      <alignment wrapText="1"/>
    </xf>
    <xf numFmtId="3" fontId="6" fillId="4" borderId="1" xfId="63" applyNumberFormat="1" applyFill="1" applyBorder="1" applyAlignment="1">
      <alignment horizontal="center"/>
    </xf>
    <xf numFmtId="3" fontId="13" fillId="4" borderId="1" xfId="63" applyNumberFormat="1" applyFont="1" applyFill="1" applyBorder="1" applyAlignment="1">
      <alignment horizontal="center" vertical="center" wrapText="1"/>
    </xf>
    <xf numFmtId="0" fontId="117" fillId="0" borderId="0" xfId="0" applyFont="1" applyAlignment="1">
      <alignment horizontal="justify" vertical="justify" wrapText="1"/>
    </xf>
    <xf numFmtId="0" fontId="117" fillId="0" borderId="0" xfId="0" applyFont="1" applyAlignment="1">
      <alignment horizontal="center" vertical="justify" wrapText="1"/>
    </xf>
    <xf numFmtId="0" fontId="76" fillId="0" borderId="0" xfId="0" applyFont="1" applyAlignment="1">
      <alignment horizontal="left"/>
    </xf>
    <xf numFmtId="0" fontId="71" fillId="0" borderId="0" xfId="0" applyFont="1" applyAlignment="1">
      <alignment horizontal="right" vertical="top"/>
    </xf>
    <xf numFmtId="0" fontId="0" fillId="10" borderId="1" xfId="0" applyFill="1" applyBorder="1" applyAlignment="1">
      <alignment horizontal="center"/>
    </xf>
    <xf numFmtId="0" fontId="34" fillId="0" borderId="1" xfId="0" applyFont="1" applyBorder="1"/>
    <xf numFmtId="0" fontId="118" fillId="0" borderId="1" xfId="0" applyFont="1" applyBorder="1"/>
    <xf numFmtId="0" fontId="119" fillId="0" borderId="1" xfId="0" applyFont="1" applyBorder="1" applyAlignment="1">
      <alignment vertical="center" wrapText="1"/>
    </xf>
    <xf numFmtId="0" fontId="2" fillId="10" borderId="17" xfId="0" applyFont="1" applyFill="1" applyBorder="1" applyAlignment="1">
      <alignment horizontal="center"/>
    </xf>
    <xf numFmtId="0" fontId="0" fillId="0" borderId="8" xfId="0" applyBorder="1"/>
    <xf numFmtId="0" fontId="0" fillId="0" borderId="45" xfId="0" applyBorder="1"/>
    <xf numFmtId="164" fontId="15" fillId="10" borderId="51" xfId="1" applyNumberFormat="1" applyFont="1" applyFill="1" applyBorder="1" applyAlignment="1">
      <alignment horizontal="center" wrapText="1"/>
    </xf>
    <xf numFmtId="4" fontId="6" fillId="3" borderId="1" xfId="1" applyNumberFormat="1" applyFill="1" applyBorder="1" applyAlignment="1">
      <alignment horizontal="center" shrinkToFit="1"/>
    </xf>
    <xf numFmtId="4" fontId="13" fillId="3" borderId="1" xfId="1" applyNumberFormat="1" applyFont="1" applyFill="1" applyBorder="1" applyAlignment="1">
      <alignment horizontal="center" shrinkToFit="1"/>
    </xf>
    <xf numFmtId="0" fontId="13" fillId="29" borderId="10" xfId="1" applyFont="1" applyFill="1" applyBorder="1" applyAlignment="1">
      <alignment horizontal="center"/>
    </xf>
    <xf numFmtId="0" fontId="41" fillId="3" borderId="0" xfId="1" applyFont="1" applyFill="1" applyAlignment="1">
      <alignment horizontal="center" shrinkToFit="1"/>
    </xf>
    <xf numFmtId="0" fontId="6" fillId="3" borderId="36" xfId="1" applyFill="1" applyBorder="1" applyAlignment="1">
      <alignment horizontal="center"/>
    </xf>
    <xf numFmtId="0" fontId="6" fillId="3" borderId="1" xfId="1" applyFill="1" applyBorder="1" applyAlignment="1">
      <alignment horizontal="center" vertical="top" wrapText="1"/>
    </xf>
    <xf numFmtId="3" fontId="6" fillId="3" borderId="1" xfId="1" applyNumberFormat="1" applyFill="1" applyBorder="1" applyAlignment="1">
      <alignment horizontal="center" vertical="center" wrapText="1"/>
    </xf>
    <xf numFmtId="4" fontId="13" fillId="3" borderId="1" xfId="1" applyNumberFormat="1" applyFont="1" applyFill="1" applyBorder="1" applyAlignment="1">
      <alignment horizontal="center" vertical="center" shrinkToFit="1"/>
    </xf>
    <xf numFmtId="3" fontId="15" fillId="3" borderId="1" xfId="1" applyNumberFormat="1" applyFont="1" applyFill="1" applyBorder="1" applyAlignment="1">
      <alignment vertical="top" wrapText="1"/>
    </xf>
    <xf numFmtId="3" fontId="13" fillId="3" borderId="1" xfId="1" applyNumberFormat="1" applyFont="1" applyFill="1" applyBorder="1" applyAlignment="1">
      <alignment horizontal="center" vertical="top" wrapText="1"/>
    </xf>
    <xf numFmtId="4" fontId="13" fillId="3" borderId="1" xfId="1" applyNumberFormat="1" applyFont="1" applyFill="1" applyBorder="1" applyAlignment="1">
      <alignment horizontal="center" vertical="top" shrinkToFit="1"/>
    </xf>
    <xf numFmtId="3" fontId="6" fillId="3" borderId="1" xfId="1" applyNumberFormat="1" applyFill="1" applyBorder="1" applyAlignment="1">
      <alignment horizontal="center"/>
    </xf>
    <xf numFmtId="3" fontId="15" fillId="3" borderId="1" xfId="1" applyNumberFormat="1" applyFont="1" applyFill="1" applyBorder="1" applyAlignment="1">
      <alignment wrapText="1"/>
    </xf>
    <xf numFmtId="3" fontId="6" fillId="3" borderId="1" xfId="1" applyNumberFormat="1" applyFill="1" applyBorder="1"/>
    <xf numFmtId="0" fontId="10" fillId="3" borderId="1" xfId="1" applyFont="1" applyFill="1" applyBorder="1" applyAlignment="1">
      <alignment horizontal="center"/>
    </xf>
    <xf numFmtId="0" fontId="9" fillId="3" borderId="1" xfId="1" applyFont="1" applyFill="1" applyBorder="1" applyAlignment="1">
      <alignment horizontal="center"/>
    </xf>
    <xf numFmtId="1" fontId="27" fillId="3" borderId="1" xfId="1" applyNumberFormat="1" applyFont="1" applyFill="1" applyBorder="1" applyAlignment="1">
      <alignment horizontal="center"/>
    </xf>
    <xf numFmtId="3" fontId="15" fillId="3" borderId="1" xfId="1" applyNumberFormat="1" applyFont="1" applyFill="1" applyBorder="1" applyAlignment="1">
      <alignment horizontal="center"/>
    </xf>
    <xf numFmtId="14" fontId="13" fillId="3" borderId="1" xfId="1" applyNumberFormat="1" applyFont="1" applyFill="1" applyBorder="1" applyAlignment="1">
      <alignment horizontal="center" vertical="top" wrapText="1"/>
    </xf>
    <xf numFmtId="166" fontId="13" fillId="3" borderId="1" xfId="1" applyNumberFormat="1" applyFont="1" applyFill="1" applyBorder="1" applyAlignment="1">
      <alignment horizontal="justify" vertical="top" wrapText="1"/>
    </xf>
    <xf numFmtId="166" fontId="6" fillId="3" borderId="1" xfId="1" applyNumberFormat="1" applyFill="1" applyBorder="1"/>
    <xf numFmtId="166" fontId="13" fillId="3" borderId="1" xfId="1" applyNumberFormat="1" applyFont="1" applyFill="1" applyBorder="1" applyAlignment="1">
      <alignment horizontal="center" vertical="top" wrapText="1"/>
    </xf>
    <xf numFmtId="166" fontId="6" fillId="3" borderId="1" xfId="1" applyNumberFormat="1" applyFill="1" applyBorder="1" applyAlignment="1">
      <alignment horizontal="center"/>
    </xf>
    <xf numFmtId="1" fontId="0" fillId="0" borderId="1" xfId="0" applyNumberFormat="1" applyBorder="1" applyAlignment="1">
      <alignment horizontal="center"/>
    </xf>
    <xf numFmtId="0" fontId="41" fillId="3" borderId="10" xfId="1" applyFont="1" applyFill="1" applyBorder="1" applyAlignment="1">
      <alignment horizontal="right" shrinkToFit="1"/>
    </xf>
    <xf numFmtId="0" fontId="35" fillId="0" borderId="13" xfId="0" applyFont="1" applyBorder="1"/>
    <xf numFmtId="0" fontId="36" fillId="0" borderId="34" xfId="0" applyFont="1" applyBorder="1"/>
    <xf numFmtId="0" fontId="17" fillId="0" borderId="34" xfId="0" applyFont="1" applyBorder="1"/>
    <xf numFmtId="0" fontId="36" fillId="0" borderId="9" xfId="0" applyFont="1" applyBorder="1"/>
    <xf numFmtId="0" fontId="6" fillId="3" borderId="45" xfId="1" applyFill="1" applyBorder="1" applyAlignment="1">
      <alignment horizontal="center"/>
    </xf>
    <xf numFmtId="4" fontId="6" fillId="3" borderId="51" xfId="1" applyNumberFormat="1" applyFill="1" applyBorder="1" applyAlignment="1">
      <alignment horizontal="left"/>
    </xf>
    <xf numFmtId="0" fontId="41" fillId="3" borderId="51" xfId="1" applyFont="1" applyFill="1" applyBorder="1" applyAlignment="1">
      <alignment horizontal="right" shrinkToFit="1"/>
    </xf>
    <xf numFmtId="0" fontId="39" fillId="0" borderId="27" xfId="0" applyFont="1" applyBorder="1" applyAlignment="1">
      <alignment vertical="center"/>
    </xf>
    <xf numFmtId="4" fontId="36" fillId="0" borderId="15" xfId="0" applyNumberFormat="1" applyFont="1" applyBorder="1"/>
    <xf numFmtId="3" fontId="15" fillId="3" borderId="1" xfId="8" applyNumberFormat="1" applyFont="1" applyFill="1" applyBorder="1" applyAlignment="1">
      <alignment horizontal="center" wrapText="1"/>
    </xf>
    <xf numFmtId="3" fontId="70" fillId="3" borderId="1" xfId="1" applyNumberFormat="1" applyFont="1" applyFill="1" applyBorder="1" applyAlignment="1">
      <alignment horizontal="left" wrapText="1"/>
    </xf>
    <xf numFmtId="0" fontId="17" fillId="3" borderId="1" xfId="1" applyFont="1" applyFill="1" applyBorder="1" applyAlignment="1">
      <alignment horizontal="center"/>
    </xf>
    <xf numFmtId="0" fontId="18" fillId="3" borderId="52" xfId="1" applyFont="1" applyFill="1" applyBorder="1" applyAlignment="1">
      <alignment horizontal="center" vertical="center" wrapText="1"/>
    </xf>
    <xf numFmtId="49" fontId="6" fillId="3" borderId="1" xfId="1" applyNumberFormat="1" applyFill="1" applyBorder="1" applyAlignment="1">
      <alignment horizontal="center" shrinkToFit="1"/>
    </xf>
    <xf numFmtId="166" fontId="6" fillId="3" borderId="1" xfId="1" applyNumberFormat="1" applyFill="1" applyBorder="1" applyAlignment="1">
      <alignment horizontal="center" shrinkToFit="1"/>
    </xf>
    <xf numFmtId="166" fontId="15" fillId="3" borderId="1" xfId="1" applyNumberFormat="1" applyFont="1" applyFill="1" applyBorder="1" applyAlignment="1">
      <alignment horizontal="center" wrapText="1"/>
    </xf>
    <xf numFmtId="1" fontId="6" fillId="3" borderId="1" xfId="1" applyNumberFormat="1" applyFill="1" applyBorder="1" applyAlignment="1">
      <alignment horizontal="center" shrinkToFit="1"/>
    </xf>
    <xf numFmtId="3" fontId="6" fillId="3" borderId="4" xfId="1" applyNumberFormat="1" applyFill="1" applyBorder="1" applyAlignment="1">
      <alignment horizontal="center" shrinkToFit="1"/>
    </xf>
    <xf numFmtId="1" fontId="6" fillId="3" borderId="13" xfId="1" applyNumberFormat="1" applyFill="1" applyBorder="1" applyAlignment="1">
      <alignment horizontal="center"/>
    </xf>
    <xf numFmtId="3" fontId="15" fillId="3" borderId="4" xfId="1" applyNumberFormat="1" applyFont="1" applyFill="1" applyBorder="1" applyAlignment="1">
      <alignment horizontal="center" shrinkToFit="1"/>
    </xf>
    <xf numFmtId="166" fontId="13" fillId="3" borderId="5" xfId="1" applyNumberFormat="1" applyFont="1" applyFill="1" applyBorder="1" applyAlignment="1">
      <alignment horizontal="center"/>
    </xf>
    <xf numFmtId="164" fontId="6" fillId="3" borderId="1" xfId="1" applyNumberFormat="1" applyFill="1" applyBorder="1" applyAlignment="1">
      <alignment horizontal="center"/>
    </xf>
    <xf numFmtId="0" fontId="6" fillId="3" borderId="1" xfId="1" applyFill="1" applyBorder="1" applyAlignment="1">
      <alignment horizontal="center" wrapText="1" shrinkToFit="1"/>
    </xf>
    <xf numFmtId="3" fontId="6" fillId="3" borderId="1" xfId="1" applyNumberFormat="1" applyFill="1" applyBorder="1" applyAlignment="1">
      <alignment wrapText="1"/>
    </xf>
    <xf numFmtId="166" fontId="6" fillId="0" borderId="1" xfId="1" applyNumberFormat="1" applyBorder="1" applyAlignment="1">
      <alignment horizontal="center"/>
    </xf>
    <xf numFmtId="166" fontId="27" fillId="3" borderId="1" xfId="1" applyNumberFormat="1" applyFont="1" applyFill="1" applyBorder="1" applyAlignment="1">
      <alignment horizontal="center"/>
    </xf>
    <xf numFmtId="166" fontId="27" fillId="3" borderId="5" xfId="1" applyNumberFormat="1" applyFont="1" applyFill="1" applyBorder="1" applyAlignment="1">
      <alignment horizontal="center"/>
    </xf>
    <xf numFmtId="166" fontId="27" fillId="0" borderId="1" xfId="1" applyNumberFormat="1" applyFont="1" applyBorder="1" applyAlignment="1">
      <alignment horizontal="center"/>
    </xf>
    <xf numFmtId="166" fontId="13" fillId="0" borderId="1" xfId="1" applyNumberFormat="1" applyFont="1" applyBorder="1" applyAlignment="1">
      <alignment horizontal="center"/>
    </xf>
    <xf numFmtId="166" fontId="17" fillId="3" borderId="1" xfId="1" applyNumberFormat="1" applyFont="1" applyFill="1" applyBorder="1" applyAlignment="1">
      <alignment horizontal="center"/>
    </xf>
    <xf numFmtId="1" fontId="27" fillId="3" borderId="0" xfId="1" applyNumberFormat="1" applyFont="1" applyFill="1" applyAlignment="1">
      <alignment shrinkToFit="1"/>
    </xf>
    <xf numFmtId="0" fontId="27" fillId="0" borderId="0" xfId="1" applyFont="1"/>
    <xf numFmtId="3" fontId="27" fillId="0" borderId="0" xfId="1" applyNumberFormat="1" applyFont="1" applyAlignment="1">
      <alignment horizontal="center"/>
    </xf>
    <xf numFmtId="0" fontId="27" fillId="23" borderId="52" xfId="1" applyFont="1" applyFill="1" applyBorder="1" applyAlignment="1">
      <alignment horizontal="center" shrinkToFit="1"/>
    </xf>
    <xf numFmtId="0" fontId="0" fillId="0" borderId="15" xfId="0" applyBorder="1" applyAlignment="1">
      <alignment vertical="top" wrapText="1"/>
    </xf>
    <xf numFmtId="0" fontId="2" fillId="6" borderId="1" xfId="0" applyFont="1" applyFill="1" applyBorder="1" applyAlignment="1">
      <alignment horizontal="center" wrapText="1"/>
    </xf>
    <xf numFmtId="0" fontId="44" fillId="0" borderId="1" xfId="0" applyFont="1" applyBorder="1" applyAlignment="1">
      <alignment horizontal="center" wrapText="1"/>
    </xf>
    <xf numFmtId="0" fontId="57" fillId="0" borderId="25" xfId="0" applyFont="1" applyBorder="1"/>
    <xf numFmtId="3" fontId="13" fillId="0" borderId="0" xfId="1" applyNumberFormat="1" applyFont="1" applyAlignment="1">
      <alignment horizontal="center" wrapText="1"/>
    </xf>
    <xf numFmtId="0" fontId="13" fillId="3" borderId="0" xfId="1" applyFont="1" applyFill="1" applyAlignment="1">
      <alignment horizontal="center" wrapText="1"/>
    </xf>
    <xf numFmtId="3" fontId="8" fillId="0" borderId="36" xfId="1" applyNumberFormat="1" applyFont="1" applyBorder="1" applyAlignment="1">
      <alignment horizontal="center" wrapText="1"/>
    </xf>
    <xf numFmtId="3" fontId="13" fillId="2" borderId="60" xfId="1" applyNumberFormat="1" applyFont="1" applyFill="1" applyBorder="1" applyAlignment="1">
      <alignment horizontal="center" vertical="center" wrapText="1"/>
    </xf>
    <xf numFmtId="3" fontId="13" fillId="3" borderId="1" xfId="1" applyNumberFormat="1" applyFont="1" applyFill="1" applyBorder="1" applyAlignment="1">
      <alignment horizontal="center" wrapText="1"/>
    </xf>
    <xf numFmtId="3" fontId="13" fillId="0" borderId="1" xfId="1" applyNumberFormat="1" applyFont="1" applyBorder="1" applyAlignment="1">
      <alignment horizontal="center" wrapText="1"/>
    </xf>
    <xf numFmtId="0" fontId="2" fillId="0" borderId="0" xfId="0" applyFont="1" applyAlignment="1">
      <alignment horizontal="right"/>
    </xf>
    <xf numFmtId="0" fontId="6" fillId="36" borderId="1" xfId="63" applyFill="1" applyBorder="1" applyAlignment="1">
      <alignment horizontal="right" vertical="center"/>
    </xf>
    <xf numFmtId="0" fontId="7" fillId="36" borderId="38" xfId="63" applyFont="1" applyFill="1" applyBorder="1" applyAlignment="1">
      <alignment wrapText="1"/>
    </xf>
    <xf numFmtId="3" fontId="6" fillId="36" borderId="1" xfId="63" applyNumberFormat="1" applyFill="1" applyBorder="1" applyAlignment="1">
      <alignment horizontal="center"/>
    </xf>
    <xf numFmtId="3" fontId="13" fillId="36" borderId="1" xfId="63" applyNumberFormat="1" applyFont="1" applyFill="1" applyBorder="1" applyAlignment="1">
      <alignment horizontal="center" vertical="center" wrapText="1"/>
    </xf>
    <xf numFmtId="0" fontId="13" fillId="3" borderId="1" xfId="61" applyFont="1" applyFill="1" applyBorder="1" applyAlignment="1">
      <alignment horizontal="center" shrinkToFit="1"/>
    </xf>
    <xf numFmtId="166" fontId="18" fillId="3" borderId="1" xfId="0" applyNumberFormat="1" applyFont="1" applyFill="1" applyBorder="1" applyAlignment="1">
      <alignment horizontal="center" vertical="center" wrapText="1"/>
    </xf>
    <xf numFmtId="1" fontId="13" fillId="3" borderId="1" xfId="61" applyNumberFormat="1" applyFont="1" applyFill="1" applyBorder="1" applyAlignment="1">
      <alignment shrinkToFit="1"/>
    </xf>
    <xf numFmtId="0" fontId="13" fillId="3" borderId="1" xfId="61" applyFont="1" applyFill="1" applyBorder="1" applyAlignment="1">
      <alignment shrinkToFit="1"/>
    </xf>
    <xf numFmtId="3" fontId="6" fillId="36" borderId="38" xfId="63" applyNumberFormat="1" applyFill="1" applyBorder="1" applyAlignment="1">
      <alignment horizontal="center"/>
    </xf>
    <xf numFmtId="3" fontId="13" fillId="36" borderId="38" xfId="63" applyNumberFormat="1" applyFont="1" applyFill="1" applyBorder="1" applyAlignment="1">
      <alignment horizontal="center" vertical="center" wrapText="1"/>
    </xf>
    <xf numFmtId="3" fontId="13" fillId="3" borderId="1" xfId="61" applyNumberFormat="1" applyFont="1" applyFill="1" applyBorder="1" applyAlignment="1">
      <alignment horizontal="center" wrapText="1" shrinkToFit="1"/>
    </xf>
    <xf numFmtId="0" fontId="13" fillId="3" borderId="0" xfId="61" applyFont="1" applyFill="1" applyAlignment="1">
      <alignment shrinkToFit="1"/>
    </xf>
    <xf numFmtId="3" fontId="13" fillId="3" borderId="0" xfId="61" applyNumberFormat="1" applyFont="1" applyFill="1" applyAlignment="1">
      <alignment horizontal="center" wrapText="1" shrinkToFit="1"/>
    </xf>
    <xf numFmtId="0" fontId="13" fillId="3" borderId="0" xfId="61" applyFont="1" applyFill="1" applyAlignment="1">
      <alignment horizontal="center" shrinkToFit="1"/>
    </xf>
    <xf numFmtId="166" fontId="18" fillId="3" borderId="0" xfId="0" applyNumberFormat="1" applyFont="1" applyFill="1" applyAlignment="1">
      <alignment horizontal="center" vertical="center" wrapText="1"/>
    </xf>
    <xf numFmtId="166" fontId="34" fillId="0" borderId="1" xfId="0" applyNumberFormat="1" applyFont="1" applyBorder="1" applyAlignment="1">
      <alignment horizontal="center"/>
    </xf>
    <xf numFmtId="14" fontId="44" fillId="0" borderId="0" xfId="0" applyNumberFormat="1" applyFont="1" applyAlignment="1">
      <alignment horizontal="center"/>
    </xf>
    <xf numFmtId="0" fontId="6" fillId="0" borderId="0" xfId="1" applyAlignment="1">
      <alignment horizontal="center" shrinkToFit="1"/>
    </xf>
    <xf numFmtId="4" fontId="6" fillId="3" borderId="7" xfId="1" applyNumberFormat="1" applyFill="1" applyBorder="1" applyAlignment="1">
      <alignment horizontal="center" vertical="center" shrinkToFit="1"/>
    </xf>
    <xf numFmtId="4" fontId="6" fillId="3" borderId="51" xfId="1" applyNumberFormat="1" applyFill="1" applyBorder="1" applyAlignment="1">
      <alignment horizontal="center" vertical="center" shrinkToFit="1"/>
    </xf>
    <xf numFmtId="4" fontId="6" fillId="3" borderId="0" xfId="1" applyNumberFormat="1" applyFill="1" applyAlignment="1">
      <alignment horizontal="center" vertical="center" shrinkToFit="1"/>
    </xf>
    <xf numFmtId="4" fontId="6" fillId="3" borderId="32" xfId="1" applyNumberFormat="1" applyFill="1" applyBorder="1" applyAlignment="1">
      <alignment horizontal="center" vertical="center" shrinkToFit="1"/>
    </xf>
    <xf numFmtId="0" fontId="6" fillId="3" borderId="40" xfId="1" applyFill="1" applyBorder="1" applyAlignment="1">
      <alignment horizontal="center"/>
    </xf>
    <xf numFmtId="0" fontId="6" fillId="3" borderId="1" xfId="1" applyFill="1" applyBorder="1" applyAlignment="1">
      <alignment horizontal="center" vertical="top" shrinkToFit="1"/>
    </xf>
    <xf numFmtId="0" fontId="6" fillId="0" borderId="1" xfId="1" applyBorder="1" applyAlignment="1">
      <alignment horizontal="center" shrinkToFit="1"/>
    </xf>
    <xf numFmtId="4" fontId="13" fillId="3" borderId="1" xfId="1" applyNumberFormat="1" applyFont="1" applyFill="1" applyBorder="1" applyAlignment="1">
      <alignment horizontal="center" wrapText="1" shrinkToFit="1"/>
    </xf>
    <xf numFmtId="166" fontId="6" fillId="3" borderId="1" xfId="1" applyNumberFormat="1" applyFill="1" applyBorder="1" applyAlignment="1">
      <alignment horizontal="center" wrapText="1"/>
    </xf>
    <xf numFmtId="0" fontId="6" fillId="2" borderId="9" xfId="1" applyFill="1" applyBorder="1" applyAlignment="1">
      <alignment horizontal="center" wrapText="1"/>
    </xf>
    <xf numFmtId="166" fontId="123" fillId="3" borderId="9" xfId="60" applyNumberFormat="1" applyFont="1" applyFill="1" applyBorder="1" applyAlignment="1" applyProtection="1">
      <alignment horizontal="center" wrapText="1"/>
    </xf>
    <xf numFmtId="166" fontId="124" fillId="3" borderId="9" xfId="60" applyNumberFormat="1" applyFont="1" applyFill="1" applyBorder="1" applyAlignment="1" applyProtection="1">
      <alignment horizontal="center" wrapText="1"/>
    </xf>
    <xf numFmtId="0" fontId="7" fillId="3" borderId="1" xfId="1" applyFont="1" applyFill="1" applyBorder="1" applyAlignment="1">
      <alignment horizontal="center" vertical="top" wrapText="1"/>
    </xf>
    <xf numFmtId="0" fontId="7" fillId="3" borderId="1" xfId="1" applyFont="1" applyFill="1" applyBorder="1" applyAlignment="1">
      <alignment horizontal="center"/>
    </xf>
    <xf numFmtId="164" fontId="6" fillId="10" borderId="0" xfId="1" applyNumberFormat="1" applyFill="1" applyAlignment="1">
      <alignment horizontal="center"/>
    </xf>
    <xf numFmtId="164" fontId="8" fillId="3" borderId="1" xfId="1" applyNumberFormat="1" applyFont="1" applyFill="1" applyBorder="1" applyAlignment="1">
      <alignment horizontal="center" vertical="top" wrapText="1"/>
    </xf>
    <xf numFmtId="164" fontId="6" fillId="10" borderId="1" xfId="1" applyNumberFormat="1" applyFill="1" applyBorder="1" applyAlignment="1">
      <alignment horizontal="center"/>
    </xf>
    <xf numFmtId="0" fontId="0" fillId="2" borderId="1" xfId="0" applyFill="1" applyBorder="1" applyAlignment="1">
      <alignment horizontal="center"/>
    </xf>
    <xf numFmtId="0" fontId="0" fillId="2" borderId="1" xfId="0" applyFill="1" applyBorder="1" applyAlignment="1">
      <alignment horizontal="left"/>
    </xf>
    <xf numFmtId="0" fontId="0" fillId="0" borderId="1" xfId="0" applyBorder="1" applyAlignment="1">
      <alignment horizontal="left"/>
    </xf>
    <xf numFmtId="0" fontId="16" fillId="0" borderId="0" xfId="1" applyFont="1" applyAlignment="1">
      <alignment horizontal="center"/>
    </xf>
    <xf numFmtId="0" fontId="16" fillId="3" borderId="0" xfId="1" applyFont="1" applyFill="1"/>
    <xf numFmtId="3" fontId="16" fillId="0" borderId="0" xfId="1" applyNumberFormat="1" applyFont="1" applyAlignment="1">
      <alignment horizontal="center"/>
    </xf>
    <xf numFmtId="0" fontId="26" fillId="0" borderId="0" xfId="1" applyFont="1" applyAlignment="1">
      <alignment horizontal="center"/>
    </xf>
    <xf numFmtId="0" fontId="16" fillId="2" borderId="1" xfId="1" applyFont="1" applyFill="1" applyBorder="1" applyAlignment="1">
      <alignment horizontal="center" wrapText="1"/>
    </xf>
    <xf numFmtId="166" fontId="125" fillId="3" borderId="1" xfId="60" applyNumberFormat="1" applyFont="1" applyFill="1" applyBorder="1" applyAlignment="1" applyProtection="1">
      <alignment horizontal="center"/>
    </xf>
    <xf numFmtId="166" fontId="125" fillId="3" borderId="9" xfId="60" applyNumberFormat="1" applyFont="1" applyFill="1" applyBorder="1" applyAlignment="1" applyProtection="1">
      <alignment horizontal="center"/>
    </xf>
    <xf numFmtId="166" fontId="16" fillId="3" borderId="9" xfId="1" applyNumberFormat="1" applyFont="1" applyFill="1" applyBorder="1" applyAlignment="1">
      <alignment horizontal="center"/>
    </xf>
    <xf numFmtId="166" fontId="16" fillId="3" borderId="1" xfId="1" applyNumberFormat="1" applyFont="1" applyFill="1" applyBorder="1" applyAlignment="1">
      <alignment horizontal="center"/>
    </xf>
    <xf numFmtId="0" fontId="26" fillId="3" borderId="1" xfId="1" applyFont="1" applyFill="1" applyBorder="1" applyAlignment="1">
      <alignment horizontal="center" vertical="top" wrapText="1"/>
    </xf>
    <xf numFmtId="0" fontId="16" fillId="3" borderId="1" xfId="1" applyFont="1" applyFill="1" applyBorder="1" applyAlignment="1">
      <alignment horizontal="center"/>
    </xf>
    <xf numFmtId="0" fontId="26" fillId="3" borderId="1" xfId="1" applyFont="1" applyFill="1" applyBorder="1" applyAlignment="1">
      <alignment horizontal="center"/>
    </xf>
    <xf numFmtId="0" fontId="16" fillId="0" borderId="1" xfId="1" applyFont="1" applyBorder="1" applyAlignment="1">
      <alignment horizontal="center"/>
    </xf>
    <xf numFmtId="0" fontId="44" fillId="3" borderId="1" xfId="0" applyFont="1" applyFill="1" applyBorder="1"/>
    <xf numFmtId="166" fontId="0" fillId="3" borderId="1" xfId="0" applyNumberFormat="1" applyFill="1" applyBorder="1" applyAlignment="1">
      <alignment horizontal="center"/>
    </xf>
    <xf numFmtId="1" fontId="0" fillId="3" borderId="1" xfId="0" applyNumberFormat="1" applyFill="1" applyBorder="1" applyAlignment="1">
      <alignment horizontal="center"/>
    </xf>
    <xf numFmtId="0" fontId="74" fillId="3" borderId="1" xfId="0" applyFont="1" applyFill="1" applyBorder="1"/>
    <xf numFmtId="0" fontId="0" fillId="2" borderId="1" xfId="0" applyFill="1" applyBorder="1" applyAlignment="1">
      <alignment horizontal="center" wrapText="1"/>
    </xf>
    <xf numFmtId="0" fontId="0" fillId="0" borderId="22" xfId="0" applyBorder="1"/>
    <xf numFmtId="0" fontId="0" fillId="0" borderId="22" xfId="0" applyBorder="1" applyAlignment="1">
      <alignment horizontal="center"/>
    </xf>
    <xf numFmtId="166" fontId="73" fillId="3" borderId="9" xfId="60" applyNumberFormat="1" applyFill="1" applyBorder="1" applyAlignment="1" applyProtection="1">
      <alignment horizontal="center" wrapText="1"/>
    </xf>
    <xf numFmtId="164" fontId="6" fillId="3" borderId="52" xfId="1" applyNumberFormat="1" applyFill="1" applyBorder="1" applyAlignment="1">
      <alignment horizontal="center"/>
    </xf>
    <xf numFmtId="0" fontId="18" fillId="3" borderId="52" xfId="1" applyFont="1" applyFill="1" applyBorder="1" applyAlignment="1">
      <alignment vertical="center" wrapText="1" shrinkToFit="1"/>
    </xf>
    <xf numFmtId="3" fontId="6" fillId="3" borderId="52" xfId="1" applyNumberFormat="1" applyFill="1" applyBorder="1" applyAlignment="1">
      <alignment vertical="center"/>
    </xf>
    <xf numFmtId="0" fontId="3" fillId="0" borderId="0" xfId="0" applyFont="1"/>
    <xf numFmtId="3" fontId="4" fillId="0" borderId="0" xfId="0" applyNumberFormat="1" applyFont="1" applyAlignment="1">
      <alignment horizontal="center"/>
    </xf>
    <xf numFmtId="0" fontId="4" fillId="0" borderId="0" xfId="0" applyFont="1" applyAlignment="1">
      <alignment horizontal="center"/>
    </xf>
    <xf numFmtId="0" fontId="3" fillId="0" borderId="0" xfId="0" applyFont="1" applyAlignment="1">
      <alignment horizontal="center" vertical="top"/>
    </xf>
    <xf numFmtId="3" fontId="40" fillId="3" borderId="36" xfId="1" applyNumberFormat="1" applyFont="1" applyFill="1" applyBorder="1" applyAlignment="1">
      <alignment horizontal="left"/>
    </xf>
    <xf numFmtId="0" fontId="0" fillId="0" borderId="50" xfId="0" applyBorder="1"/>
    <xf numFmtId="0" fontId="0" fillId="0" borderId="61" xfId="0" applyBorder="1"/>
    <xf numFmtId="3" fontId="13" fillId="3" borderId="1" xfId="1" applyNumberFormat="1" applyFont="1" applyFill="1" applyBorder="1" applyAlignment="1">
      <alignment horizontal="center" vertical="center" wrapText="1"/>
    </xf>
    <xf numFmtId="164" fontId="2" fillId="0" borderId="0" xfId="0" applyNumberFormat="1" applyFont="1" applyAlignment="1">
      <alignment horizontal="center"/>
    </xf>
    <xf numFmtId="0" fontId="2" fillId="0" borderId="0" xfId="0" applyFont="1" applyAlignment="1">
      <alignment horizontal="center"/>
    </xf>
    <xf numFmtId="0" fontId="31" fillId="0" borderId="0" xfId="0" applyFont="1" applyAlignment="1">
      <alignment horizontal="center"/>
    </xf>
    <xf numFmtId="14" fontId="91" fillId="0" borderId="0" xfId="0" applyNumberFormat="1" applyFont="1" applyAlignment="1">
      <alignment horizontal="center"/>
    </xf>
    <xf numFmtId="0" fontId="18" fillId="3" borderId="1" xfId="1" applyFont="1" applyFill="1" applyBorder="1" applyAlignment="1">
      <alignment vertical="center" wrapText="1" shrinkToFit="1"/>
    </xf>
    <xf numFmtId="3" fontId="100" fillId="3" borderId="0" xfId="1" applyNumberFormat="1" applyFont="1" applyFill="1" applyAlignment="1">
      <alignment horizontal="right" wrapText="1"/>
    </xf>
    <xf numFmtId="3" fontId="6" fillId="0" borderId="0" xfId="1" applyNumberFormat="1" applyAlignment="1">
      <alignment horizontal="center" wrapText="1"/>
    </xf>
    <xf numFmtId="3" fontId="6" fillId="3" borderId="1" xfId="1" applyNumberFormat="1" applyFill="1" applyBorder="1" applyAlignment="1">
      <alignment horizontal="center" wrapText="1"/>
    </xf>
    <xf numFmtId="3" fontId="6" fillId="3" borderId="0" xfId="1" applyNumberFormat="1" applyFill="1" applyAlignment="1">
      <alignment horizontal="center" wrapText="1"/>
    </xf>
    <xf numFmtId="3" fontId="6" fillId="3" borderId="26" xfId="1" applyNumberFormat="1" applyFill="1" applyBorder="1" applyAlignment="1">
      <alignment horizontal="center" wrapText="1"/>
    </xf>
    <xf numFmtId="0" fontId="100" fillId="3" borderId="10" xfId="1" applyFont="1" applyFill="1" applyBorder="1" applyAlignment="1">
      <alignment horizontal="center" wrapText="1"/>
    </xf>
    <xf numFmtId="0" fontId="100" fillId="3" borderId="0" xfId="1" applyFont="1" applyFill="1" applyAlignment="1">
      <alignment horizontal="center" wrapText="1"/>
    </xf>
    <xf numFmtId="3" fontId="100" fillId="3" borderId="0" xfId="1" applyNumberFormat="1" applyFont="1" applyFill="1" applyAlignment="1">
      <alignment horizontal="center" wrapText="1"/>
    </xf>
    <xf numFmtId="3" fontId="6" fillId="3" borderId="36" xfId="1" applyNumberFormat="1" applyFill="1" applyBorder="1" applyAlignment="1">
      <alignment horizontal="center" wrapText="1"/>
    </xf>
    <xf numFmtId="3" fontId="6" fillId="0" borderId="1" xfId="1" applyNumberFormat="1" applyBorder="1" applyAlignment="1">
      <alignment horizontal="center" wrapText="1"/>
    </xf>
    <xf numFmtId="0" fontId="6" fillId="0" borderId="0" xfId="1" applyAlignment="1">
      <alignment wrapText="1"/>
    </xf>
    <xf numFmtId="0" fontId="41" fillId="3" borderId="50" xfId="1" applyFont="1" applyFill="1" applyBorder="1" applyAlignment="1">
      <alignment horizontal="right" wrapText="1"/>
    </xf>
    <xf numFmtId="4" fontId="41" fillId="3" borderId="4" xfId="1" applyNumberFormat="1" applyFont="1" applyFill="1" applyBorder="1" applyAlignment="1">
      <alignment horizontal="right" wrapText="1" shrinkToFit="1"/>
    </xf>
    <xf numFmtId="3" fontId="41" fillId="3" borderId="4" xfId="1" applyNumberFormat="1" applyFont="1" applyFill="1" applyBorder="1" applyAlignment="1">
      <alignment horizontal="right" wrapText="1"/>
    </xf>
    <xf numFmtId="0" fontId="41" fillId="3" borderId="6" xfId="1" applyFont="1" applyFill="1" applyBorder="1" applyAlignment="1">
      <alignment horizontal="right" wrapText="1"/>
    </xf>
    <xf numFmtId="0" fontId="41" fillId="3" borderId="30" xfId="1" applyFont="1" applyFill="1" applyBorder="1" applyAlignment="1">
      <alignment horizontal="right" wrapText="1"/>
    </xf>
    <xf numFmtId="3" fontId="100" fillId="3" borderId="80" xfId="1" applyNumberFormat="1" applyFont="1" applyFill="1" applyBorder="1" applyAlignment="1">
      <alignment horizontal="right" vertical="center" wrapText="1"/>
    </xf>
    <xf numFmtId="3" fontId="100" fillId="3" borderId="82" xfId="1" applyNumberFormat="1" applyFont="1" applyFill="1" applyBorder="1" applyAlignment="1">
      <alignment horizontal="right" wrapText="1"/>
    </xf>
    <xf numFmtId="3" fontId="100" fillId="3" borderId="85" xfId="1" applyNumberFormat="1" applyFont="1" applyFill="1" applyBorder="1" applyAlignment="1">
      <alignment horizontal="right" wrapText="1"/>
    </xf>
    <xf numFmtId="4" fontId="41" fillId="3" borderId="6" xfId="1" applyNumberFormat="1" applyFont="1" applyFill="1" applyBorder="1" applyAlignment="1">
      <alignment horizontal="right" wrapText="1" shrinkToFit="1"/>
    </xf>
    <xf numFmtId="3" fontId="7" fillId="3" borderId="0" xfId="1" applyNumberFormat="1" applyFont="1" applyFill="1" applyAlignment="1">
      <alignment horizontal="center" wrapText="1"/>
    </xf>
    <xf numFmtId="0" fontId="13" fillId="3" borderId="1" xfId="1" applyFont="1" applyFill="1" applyBorder="1" applyAlignment="1">
      <alignment horizontal="left" wrapText="1"/>
    </xf>
    <xf numFmtId="0" fontId="17" fillId="3" borderId="1" xfId="1" applyFont="1" applyFill="1" applyBorder="1" applyAlignment="1">
      <alignment wrapText="1"/>
    </xf>
    <xf numFmtId="0" fontId="122" fillId="3" borderId="1" xfId="1" applyFont="1" applyFill="1" applyBorder="1" applyAlignment="1">
      <alignment horizontal="left" wrapText="1"/>
    </xf>
    <xf numFmtId="0" fontId="6" fillId="3" borderId="1" xfId="1" applyFill="1" applyBorder="1" applyAlignment="1">
      <alignment wrapText="1"/>
    </xf>
    <xf numFmtId="0" fontId="6" fillId="0" borderId="1" xfId="1" applyBorder="1" applyAlignment="1">
      <alignment wrapText="1"/>
    </xf>
    <xf numFmtId="0" fontId="6" fillId="3" borderId="0" xfId="1" applyFill="1" applyAlignment="1">
      <alignment horizontal="center" shrinkToFit="1"/>
    </xf>
    <xf numFmtId="0" fontId="6" fillId="3" borderId="38" xfId="1" applyFill="1" applyBorder="1" applyAlignment="1">
      <alignment horizontal="center" shrinkToFit="1"/>
    </xf>
    <xf numFmtId="0" fontId="6" fillId="3" borderId="10" xfId="1" applyFill="1" applyBorder="1" applyAlignment="1">
      <alignment horizontal="center" shrinkToFit="1"/>
    </xf>
    <xf numFmtId="0" fontId="6" fillId="3" borderId="39" xfId="1" applyFill="1" applyBorder="1" applyAlignment="1">
      <alignment horizontal="center"/>
    </xf>
    <xf numFmtId="4" fontId="6" fillId="3" borderId="0" xfId="1" applyNumberFormat="1" applyFill="1" applyAlignment="1">
      <alignment horizontal="center"/>
    </xf>
    <xf numFmtId="0" fontId="6" fillId="3" borderId="36" xfId="1" applyFill="1" applyBorder="1" applyAlignment="1">
      <alignment horizontal="center" shrinkToFit="1"/>
    </xf>
    <xf numFmtId="0" fontId="13" fillId="3" borderId="1" xfId="1" applyFont="1" applyFill="1" applyBorder="1" applyAlignment="1">
      <alignment horizontal="center" vertical="top" shrinkToFit="1"/>
    </xf>
    <xf numFmtId="0" fontId="7" fillId="4" borderId="103" xfId="62" applyFont="1" applyFill="1" applyBorder="1"/>
    <xf numFmtId="0" fontId="2" fillId="0" borderId="0" xfId="0" applyFont="1"/>
    <xf numFmtId="14" fontId="91" fillId="0" borderId="0" xfId="0" applyNumberFormat="1" applyFont="1"/>
    <xf numFmtId="0" fontId="0" fillId="0" borderId="0" xfId="0" applyAlignment="1">
      <alignment horizontal="left" indent="2"/>
    </xf>
    <xf numFmtId="3" fontId="13" fillId="3" borderId="1" xfId="1" applyNumberFormat="1" applyFont="1" applyFill="1" applyBorder="1" applyAlignment="1">
      <alignment wrapText="1"/>
    </xf>
    <xf numFmtId="4" fontId="6" fillId="3" borderId="0" xfId="1" applyNumberFormat="1" applyFill="1" applyAlignment="1">
      <alignment horizontal="center" shrinkToFit="1"/>
    </xf>
    <xf numFmtId="0" fontId="108" fillId="3" borderId="36" xfId="1" applyFont="1" applyFill="1" applyBorder="1" applyAlignment="1">
      <alignment horizontal="center"/>
    </xf>
    <xf numFmtId="4" fontId="12" fillId="3" borderId="51" xfId="1" applyNumberFormat="1" applyFont="1" applyFill="1" applyBorder="1" applyAlignment="1">
      <alignment horizontal="center"/>
    </xf>
    <xf numFmtId="49" fontId="70" fillId="3" borderId="1" xfId="1" applyNumberFormat="1" applyFont="1" applyFill="1" applyBorder="1" applyAlignment="1">
      <alignment horizontal="center" wrapText="1" shrinkToFit="1"/>
    </xf>
    <xf numFmtId="14" fontId="91" fillId="0" borderId="0" xfId="0" applyNumberFormat="1" applyFont="1" applyAlignment="1">
      <alignment horizontal="left"/>
    </xf>
    <xf numFmtId="0" fontId="6" fillId="0" borderId="0" xfId="1" applyAlignment="1">
      <alignment horizontal="center" wrapText="1"/>
    </xf>
    <xf numFmtId="0" fontId="11" fillId="3" borderId="0" xfId="1" applyFont="1" applyFill="1" applyAlignment="1">
      <alignment wrapText="1"/>
    </xf>
    <xf numFmtId="0" fontId="6" fillId="3" borderId="22" xfId="1" applyFill="1" applyBorder="1" applyAlignment="1">
      <alignment horizontal="center" wrapText="1" shrinkToFit="1"/>
    </xf>
    <xf numFmtId="0" fontId="6" fillId="3" borderId="13" xfId="1" applyFill="1" applyBorder="1" applyAlignment="1">
      <alignment horizontal="center" wrapText="1" shrinkToFit="1"/>
    </xf>
    <xf numFmtId="166" fontId="6" fillId="3" borderId="1" xfId="1" applyNumberFormat="1" applyFill="1" applyBorder="1" applyAlignment="1">
      <alignment horizontal="center" wrapText="1" shrinkToFit="1"/>
    </xf>
    <xf numFmtId="0" fontId="6" fillId="0" borderId="1" xfId="1" applyBorder="1" applyAlignment="1">
      <alignment horizontal="center" wrapText="1"/>
    </xf>
    <xf numFmtId="0" fontId="15" fillId="0" borderId="0" xfId="1" applyFont="1" applyAlignment="1">
      <alignment horizontal="center" wrapText="1"/>
    </xf>
    <xf numFmtId="0" fontId="15" fillId="3" borderId="0" xfId="1" applyFont="1" applyFill="1" applyAlignment="1">
      <alignment horizontal="right" wrapText="1"/>
    </xf>
    <xf numFmtId="0" fontId="15" fillId="2" borderId="52" xfId="1" applyFont="1" applyFill="1" applyBorder="1" applyAlignment="1">
      <alignment horizontal="center" wrapText="1"/>
    </xf>
    <xf numFmtId="0" fontId="15" fillId="0" borderId="1" xfId="1" applyFont="1" applyBorder="1" applyAlignment="1">
      <alignment horizontal="center" wrapText="1"/>
    </xf>
    <xf numFmtId="0" fontId="6" fillId="3" borderId="0" xfId="1" applyFill="1" applyAlignment="1">
      <alignment horizontal="center" wrapText="1"/>
    </xf>
    <xf numFmtId="0" fontId="7" fillId="0" borderId="0" xfId="1" applyFont="1" applyAlignment="1">
      <alignment horizontal="center" wrapText="1"/>
    </xf>
    <xf numFmtId="0" fontId="13" fillId="3" borderId="1" xfId="1" applyFont="1" applyFill="1" applyBorder="1" applyAlignment="1">
      <alignment horizontal="center" wrapText="1" shrinkToFit="1"/>
    </xf>
    <xf numFmtId="0" fontId="6" fillId="3" borderId="1" xfId="1" applyFill="1" applyBorder="1" applyAlignment="1">
      <alignment wrapText="1" shrinkToFit="1"/>
    </xf>
    <xf numFmtId="0" fontId="70" fillId="10" borderId="1" xfId="1" applyFont="1" applyFill="1" applyBorder="1"/>
    <xf numFmtId="3" fontId="15" fillId="4" borderId="1" xfId="8" applyNumberFormat="1" applyFont="1" applyFill="1" applyBorder="1" applyAlignment="1">
      <alignment horizontal="center" wrapText="1"/>
    </xf>
    <xf numFmtId="164" fontId="70" fillId="3" borderId="1" xfId="1" applyNumberFormat="1" applyFont="1" applyFill="1" applyBorder="1" applyAlignment="1">
      <alignment horizontal="center"/>
    </xf>
    <xf numFmtId="166" fontId="15" fillId="3" borderId="13" xfId="1" applyNumberFormat="1" applyFont="1" applyFill="1" applyBorder="1" applyAlignment="1">
      <alignment horizontal="center" wrapText="1"/>
    </xf>
    <xf numFmtId="0" fontId="13" fillId="22" borderId="1" xfId="1" applyFont="1" applyFill="1" applyBorder="1" applyAlignment="1">
      <alignment wrapText="1"/>
    </xf>
    <xf numFmtId="0" fontId="13" fillId="3" borderId="1" xfId="1" applyFont="1" applyFill="1" applyBorder="1" applyAlignment="1">
      <alignment horizontal="left" vertical="center" wrapText="1"/>
    </xf>
    <xf numFmtId="0" fontId="129" fillId="3" borderId="1" xfId="1" applyFont="1" applyFill="1" applyBorder="1" applyAlignment="1">
      <alignment wrapText="1"/>
    </xf>
    <xf numFmtId="0" fontId="130" fillId="3" borderId="1" xfId="1" applyFont="1" applyFill="1" applyBorder="1" applyAlignment="1">
      <alignment vertical="center" wrapText="1"/>
    </xf>
    <xf numFmtId="0" fontId="0" fillId="0" borderId="15" xfId="0" applyBorder="1" applyAlignment="1">
      <alignment wrapText="1"/>
    </xf>
    <xf numFmtId="0" fontId="18" fillId="10" borderId="1" xfId="1" applyFont="1" applyFill="1" applyBorder="1" applyAlignment="1">
      <alignment wrapText="1"/>
    </xf>
    <xf numFmtId="0" fontId="70" fillId="3" borderId="1" xfId="1" applyFont="1" applyFill="1" applyBorder="1"/>
    <xf numFmtId="0" fontId="6" fillId="10" borderId="0" xfId="1" applyFill="1"/>
    <xf numFmtId="0" fontId="6" fillId="10" borderId="0" xfId="1" applyFill="1" applyAlignment="1">
      <alignment horizontal="center"/>
    </xf>
    <xf numFmtId="0" fontId="6" fillId="20" borderId="0" xfId="1" applyFill="1"/>
    <xf numFmtId="0" fontId="6" fillId="37" borderId="0" xfId="1" applyFill="1"/>
    <xf numFmtId="0" fontId="6" fillId="37" borderId="0" xfId="1" applyFill="1" applyAlignment="1">
      <alignment horizontal="center"/>
    </xf>
    <xf numFmtId="0" fontId="18" fillId="3" borderId="52" xfId="1" applyFont="1" applyFill="1" applyBorder="1" applyAlignment="1">
      <alignment wrapText="1"/>
    </xf>
    <xf numFmtId="3" fontId="17" fillId="3" borderId="52" xfId="1" applyNumberFormat="1" applyFont="1" applyFill="1" applyBorder="1" applyAlignment="1">
      <alignment horizontal="center"/>
    </xf>
    <xf numFmtId="3" fontId="18" fillId="3" borderId="52" xfId="1" applyNumberFormat="1" applyFont="1" applyFill="1" applyBorder="1" applyAlignment="1">
      <alignment horizontal="center" wrapText="1"/>
    </xf>
    <xf numFmtId="4" fontId="17" fillId="3" borderId="52" xfId="1" applyNumberFormat="1" applyFont="1" applyFill="1" applyBorder="1" applyAlignment="1">
      <alignment horizontal="center" shrinkToFit="1"/>
    </xf>
    <xf numFmtId="0" fontId="17" fillId="3" borderId="52" xfId="1" applyFont="1" applyFill="1" applyBorder="1" applyAlignment="1">
      <alignment horizontal="center" shrinkToFit="1"/>
    </xf>
    <xf numFmtId="3" fontId="6" fillId="3" borderId="22" xfId="1" applyNumberFormat="1" applyFill="1" applyBorder="1" applyAlignment="1">
      <alignment horizontal="center" shrinkToFit="1"/>
    </xf>
    <xf numFmtId="0" fontId="6" fillId="3" borderId="13" xfId="1" applyFill="1" applyBorder="1" applyAlignment="1">
      <alignment horizontal="center" wrapText="1"/>
    </xf>
    <xf numFmtId="0" fontId="121" fillId="3" borderId="1" xfId="1" applyFont="1" applyFill="1" applyBorder="1" applyAlignment="1">
      <alignment vertical="center" wrapText="1"/>
    </xf>
    <xf numFmtId="3" fontId="15" fillId="3" borderId="1" xfId="1" applyNumberFormat="1" applyFont="1" applyFill="1" applyBorder="1" applyAlignment="1">
      <alignment horizontal="center" wrapText="1"/>
    </xf>
    <xf numFmtId="166" fontId="73" fillId="3" borderId="1" xfId="60" applyNumberFormat="1" applyFill="1" applyBorder="1" applyAlignment="1" applyProtection="1">
      <alignment horizontal="center"/>
    </xf>
    <xf numFmtId="0" fontId="15" fillId="3" borderId="52" xfId="1" applyFont="1" applyFill="1" applyBorder="1" applyAlignment="1">
      <alignment horizontal="center" wrapText="1"/>
    </xf>
    <xf numFmtId="164" fontId="6" fillId="3" borderId="0" xfId="1" applyNumberFormat="1" applyFill="1" applyAlignment="1">
      <alignment horizontal="center"/>
    </xf>
    <xf numFmtId="164" fontId="7" fillId="3" borderId="0" xfId="1" applyNumberFormat="1" applyFont="1" applyFill="1" applyAlignment="1">
      <alignment horizontal="center"/>
    </xf>
    <xf numFmtId="14" fontId="15" fillId="3" borderId="52" xfId="1" applyNumberFormat="1" applyFont="1" applyFill="1" applyBorder="1" applyAlignment="1">
      <alignment horizontal="center" wrapText="1"/>
    </xf>
    <xf numFmtId="0" fontId="132" fillId="0" borderId="0" xfId="0" applyFont="1" applyAlignment="1">
      <alignment horizontal="left" readingOrder="1"/>
    </xf>
    <xf numFmtId="0" fontId="133" fillId="0" borderId="0" xfId="0" applyFont="1" applyAlignment="1">
      <alignment horizontal="left" readingOrder="1"/>
    </xf>
    <xf numFmtId="49" fontId="134" fillId="0" borderId="1" xfId="64" applyNumberFormat="1" applyFont="1" applyBorder="1" applyAlignment="1">
      <alignment vertical="center" wrapText="1"/>
    </xf>
    <xf numFmtId="3" fontId="6" fillId="3" borderId="1" xfId="64" applyNumberFormat="1" applyFont="1" applyFill="1" applyBorder="1" applyAlignment="1">
      <alignment horizontal="center" vertical="center" wrapText="1"/>
    </xf>
    <xf numFmtId="3" fontId="15" fillId="3" borderId="1" xfId="64" applyNumberFormat="1" applyFont="1" applyFill="1" applyBorder="1" applyAlignment="1">
      <alignment horizontal="center" vertical="center" wrapText="1"/>
    </xf>
    <xf numFmtId="0" fontId="45" fillId="0" borderId="31" xfId="6" applyFont="1" applyBorder="1"/>
    <xf numFmtId="0" fontId="6" fillId="0" borderId="8" xfId="6" applyBorder="1" applyAlignment="1">
      <alignment vertical="center" wrapText="1"/>
    </xf>
    <xf numFmtId="0" fontId="6" fillId="0" borderId="9" xfId="6" applyBorder="1" applyAlignment="1">
      <alignment vertical="center"/>
    </xf>
    <xf numFmtId="0" fontId="15" fillId="0" borderId="9" xfId="6" applyFont="1" applyBorder="1" applyAlignment="1">
      <alignment vertical="center"/>
    </xf>
    <xf numFmtId="0" fontId="6" fillId="0" borderId="9" xfId="6" applyBorder="1"/>
    <xf numFmtId="0" fontId="78" fillId="7" borderId="46" xfId="61" applyFont="1" applyFill="1" applyBorder="1" applyAlignment="1">
      <alignment horizontal="center"/>
    </xf>
    <xf numFmtId="0" fontId="78" fillId="7" borderId="44" xfId="61" applyFont="1" applyFill="1" applyBorder="1" applyAlignment="1">
      <alignment horizontal="center"/>
    </xf>
    <xf numFmtId="0" fontId="78" fillId="7" borderId="45" xfId="61" applyFont="1" applyFill="1" applyBorder="1" applyAlignment="1">
      <alignment horizontal="center"/>
    </xf>
    <xf numFmtId="0" fontId="7" fillId="0" borderId="0" xfId="61" applyFont="1" applyAlignment="1">
      <alignment horizontal="justify" vertical="top" wrapText="1"/>
    </xf>
    <xf numFmtId="3" fontId="10" fillId="5" borderId="64" xfId="61" applyNumberFormat="1" applyFont="1" applyFill="1" applyBorder="1" applyAlignment="1">
      <alignment horizontal="center" vertical="center" wrapText="1"/>
    </xf>
    <xf numFmtId="3" fontId="10" fillId="5" borderId="65" xfId="61" applyNumberFormat="1" applyFont="1" applyFill="1" applyBorder="1" applyAlignment="1">
      <alignment horizontal="center" vertical="center" wrapText="1"/>
    </xf>
    <xf numFmtId="0" fontId="26" fillId="5" borderId="65" xfId="61" applyFont="1" applyFill="1" applyBorder="1" applyAlignment="1">
      <alignment horizontal="center" vertical="center" wrapText="1"/>
    </xf>
    <xf numFmtId="0" fontId="10" fillId="5" borderId="48" xfId="61" applyFont="1" applyFill="1" applyBorder="1" applyAlignment="1">
      <alignment horizontal="center" vertical="center" wrapText="1"/>
    </xf>
    <xf numFmtId="0" fontId="10" fillId="5" borderId="16" xfId="61" applyFont="1" applyFill="1" applyBorder="1" applyAlignment="1">
      <alignment horizontal="center" vertical="center" wrapText="1"/>
    </xf>
    <xf numFmtId="0" fontId="10" fillId="5" borderId="57" xfId="61" applyFont="1" applyFill="1" applyBorder="1" applyAlignment="1">
      <alignment horizontal="center" vertical="center" wrapText="1"/>
    </xf>
    <xf numFmtId="0" fontId="10" fillId="0" borderId="24" xfId="61" applyFont="1" applyBorder="1" applyAlignment="1">
      <alignment horizontal="center" vertical="center"/>
    </xf>
    <xf numFmtId="0" fontId="10" fillId="0" borderId="25" xfId="61" applyFont="1" applyBorder="1" applyAlignment="1">
      <alignment horizontal="center" vertical="center"/>
    </xf>
    <xf numFmtId="0" fontId="10" fillId="0" borderId="26" xfId="61" applyFont="1" applyBorder="1" applyAlignment="1">
      <alignment horizontal="center" vertical="center"/>
    </xf>
    <xf numFmtId="0" fontId="10" fillId="0" borderId="30" xfId="61" applyFont="1" applyBorder="1" applyAlignment="1">
      <alignment horizontal="center" vertical="center"/>
    </xf>
    <xf numFmtId="0" fontId="10" fillId="0" borderId="0" xfId="61" applyFont="1" applyAlignment="1">
      <alignment horizontal="center" vertical="center"/>
    </xf>
    <xf numFmtId="0" fontId="10" fillId="0" borderId="31" xfId="61" applyFont="1" applyBorder="1" applyAlignment="1">
      <alignment horizontal="center" vertical="center"/>
    </xf>
    <xf numFmtId="0" fontId="10" fillId="0" borderId="35" xfId="61" applyFont="1" applyBorder="1" applyAlignment="1">
      <alignment horizontal="center" vertical="center"/>
    </xf>
    <xf numFmtId="0" fontId="10" fillId="0" borderId="36" xfId="61" applyFont="1" applyBorder="1" applyAlignment="1">
      <alignment horizontal="center" vertical="center"/>
    </xf>
    <xf numFmtId="0" fontId="10" fillId="0" borderId="37" xfId="61" applyFont="1" applyBorder="1" applyAlignment="1">
      <alignment horizontal="center" vertical="center"/>
    </xf>
    <xf numFmtId="0" fontId="10" fillId="0" borderId="27" xfId="61" applyFont="1" applyBorder="1" applyAlignment="1">
      <alignment horizontal="center" vertical="center"/>
    </xf>
    <xf numFmtId="0" fontId="10" fillId="0" borderId="28" xfId="61" applyFont="1" applyBorder="1" applyAlignment="1">
      <alignment horizontal="center" vertical="center"/>
    </xf>
    <xf numFmtId="0" fontId="10" fillId="0" borderId="39" xfId="61" applyFont="1" applyBorder="1" applyAlignment="1">
      <alignment horizontal="center" vertical="center"/>
    </xf>
    <xf numFmtId="0" fontId="10" fillId="0" borderId="29" xfId="61" applyFont="1" applyBorder="1" applyAlignment="1">
      <alignment horizontal="center" vertical="center"/>
    </xf>
    <xf numFmtId="0" fontId="10" fillId="0" borderId="32" xfId="61" applyFont="1" applyBorder="1" applyAlignment="1">
      <alignment horizontal="center" vertical="center"/>
    </xf>
    <xf numFmtId="0" fontId="10" fillId="0" borderId="40" xfId="61" applyFont="1" applyBorder="1" applyAlignment="1">
      <alignment horizontal="center" vertical="center"/>
    </xf>
    <xf numFmtId="0" fontId="7" fillId="0" borderId="6" xfId="61" applyFont="1" applyBorder="1" applyAlignment="1">
      <alignment horizontal="center"/>
    </xf>
    <xf numFmtId="0" fontId="7" fillId="0" borderId="10" xfId="61" applyFont="1" applyBorder="1" applyAlignment="1">
      <alignment horizontal="center"/>
    </xf>
    <xf numFmtId="0" fontId="7" fillId="0" borderId="7" xfId="61" applyFont="1" applyBorder="1" applyAlignment="1">
      <alignment horizontal="center"/>
    </xf>
    <xf numFmtId="0" fontId="10" fillId="3" borderId="4" xfId="61" applyFont="1" applyFill="1" applyBorder="1" applyAlignment="1">
      <alignment horizontal="center" vertical="center"/>
    </xf>
    <xf numFmtId="0" fontId="10" fillId="3" borderId="1" xfId="61" applyFont="1" applyFill="1" applyBorder="1" applyAlignment="1">
      <alignment horizontal="center" vertical="center"/>
    </xf>
    <xf numFmtId="0" fontId="10" fillId="3" borderId="27" xfId="61" applyFont="1" applyFill="1" applyBorder="1" applyAlignment="1">
      <alignment horizontal="center"/>
    </xf>
    <xf numFmtId="0" fontId="10" fillId="3" borderId="25" xfId="61" applyFont="1" applyFill="1" applyBorder="1" applyAlignment="1">
      <alignment horizontal="center"/>
    </xf>
    <xf numFmtId="0" fontId="10" fillId="3" borderId="29" xfId="61" applyFont="1" applyFill="1" applyBorder="1" applyAlignment="1">
      <alignment horizontal="center"/>
    </xf>
    <xf numFmtId="0" fontId="10" fillId="3" borderId="22" xfId="61" applyFont="1" applyFill="1" applyBorder="1" applyAlignment="1">
      <alignment horizontal="center"/>
    </xf>
    <xf numFmtId="0" fontId="10" fillId="3" borderId="15" xfId="61" applyFont="1" applyFill="1" applyBorder="1" applyAlignment="1">
      <alignment horizontal="center"/>
    </xf>
    <xf numFmtId="0" fontId="10" fillId="3" borderId="23" xfId="61" applyFont="1" applyFill="1" applyBorder="1" applyAlignment="1">
      <alignment horizontal="center"/>
    </xf>
    <xf numFmtId="0" fontId="16" fillId="16" borderId="4" xfId="61" applyFont="1" applyFill="1" applyBorder="1" applyAlignment="1">
      <alignment horizontal="center" vertical="center" wrapText="1"/>
    </xf>
    <xf numFmtId="0" fontId="16" fillId="16" borderId="1" xfId="61" applyFont="1" applyFill="1" applyBorder="1" applyAlignment="1">
      <alignment horizontal="center" vertical="center" wrapText="1"/>
    </xf>
    <xf numFmtId="0" fontId="16" fillId="16" borderId="62" xfId="61" applyFont="1" applyFill="1" applyBorder="1" applyAlignment="1">
      <alignment horizontal="center" vertical="center" wrapText="1"/>
    </xf>
    <xf numFmtId="0" fontId="16" fillId="16" borderId="38" xfId="61" applyFont="1" applyFill="1" applyBorder="1" applyAlignment="1">
      <alignment horizontal="center" vertical="center" wrapText="1"/>
    </xf>
    <xf numFmtId="3" fontId="11" fillId="3" borderId="1" xfId="61" applyNumberFormat="1" applyFont="1" applyFill="1" applyBorder="1" applyAlignment="1">
      <alignment horizontal="center" vertical="center" wrapText="1"/>
    </xf>
    <xf numFmtId="3" fontId="11" fillId="3" borderId="38" xfId="61" applyNumberFormat="1" applyFont="1" applyFill="1" applyBorder="1" applyAlignment="1">
      <alignment horizontal="center" vertical="center" wrapText="1"/>
    </xf>
    <xf numFmtId="0" fontId="11" fillId="3" borderId="25" xfId="61" applyFont="1" applyFill="1" applyBorder="1" applyAlignment="1">
      <alignment horizontal="center" vertical="center" wrapText="1"/>
    </xf>
    <xf numFmtId="0" fontId="11" fillId="3" borderId="29" xfId="61" applyFont="1" applyFill="1" applyBorder="1" applyAlignment="1">
      <alignment horizontal="center" vertical="center" wrapText="1"/>
    </xf>
    <xf numFmtId="0" fontId="11" fillId="3" borderId="0" xfId="61" applyFont="1" applyFill="1" applyAlignment="1">
      <alignment horizontal="center" vertical="center" wrapText="1"/>
    </xf>
    <xf numFmtId="0" fontId="11" fillId="3" borderId="32" xfId="61" applyFont="1" applyFill="1" applyBorder="1" applyAlignment="1">
      <alignment horizontal="center" vertical="center" wrapText="1"/>
    </xf>
    <xf numFmtId="0" fontId="81" fillId="5" borderId="17" xfId="61" applyFont="1" applyFill="1" applyBorder="1" applyAlignment="1">
      <alignment horizontal="center"/>
    </xf>
    <xf numFmtId="0" fontId="81" fillId="5" borderId="18" xfId="61" applyFont="1" applyFill="1" applyBorder="1" applyAlignment="1">
      <alignment horizontal="center"/>
    </xf>
    <xf numFmtId="0" fontId="81" fillId="5" borderId="19" xfId="61" applyFont="1" applyFill="1" applyBorder="1" applyAlignment="1">
      <alignment horizontal="center"/>
    </xf>
    <xf numFmtId="0" fontId="7" fillId="0" borderId="20" xfId="61" applyFont="1" applyBorder="1" applyAlignment="1">
      <alignment horizontal="left"/>
    </xf>
    <xf numFmtId="0" fontId="7" fillId="0" borderId="15" xfId="61" applyFont="1" applyBorder="1" applyAlignment="1">
      <alignment horizontal="left"/>
    </xf>
    <xf numFmtId="0" fontId="7" fillId="0" borderId="23" xfId="61" applyFont="1" applyBorder="1" applyAlignment="1">
      <alignment horizontal="left"/>
    </xf>
    <xf numFmtId="0" fontId="10" fillId="0" borderId="33" xfId="61" applyFont="1" applyBorder="1" applyAlignment="1">
      <alignment horizontal="center"/>
    </xf>
    <xf numFmtId="0" fontId="10" fillId="0" borderId="34" xfId="61" applyFont="1" applyBorder="1" applyAlignment="1">
      <alignment horizontal="center"/>
    </xf>
    <xf numFmtId="0" fontId="10" fillId="0" borderId="14" xfId="61" applyFont="1" applyBorder="1" applyAlignment="1">
      <alignment horizontal="center"/>
    </xf>
    <xf numFmtId="0" fontId="7" fillId="0" borderId="33" xfId="61" applyFont="1" applyBorder="1" applyAlignment="1">
      <alignment horizontal="center"/>
    </xf>
    <xf numFmtId="0" fontId="7" fillId="0" borderId="34" xfId="61" applyFont="1" applyBorder="1" applyAlignment="1">
      <alignment horizontal="center"/>
    </xf>
    <xf numFmtId="0" fontId="7" fillId="0" borderId="14" xfId="61" applyFont="1" applyBorder="1" applyAlignment="1">
      <alignment horizontal="center"/>
    </xf>
    <xf numFmtId="0" fontId="7" fillId="0" borderId="33" xfId="61" applyFont="1" applyBorder="1" applyAlignment="1">
      <alignment horizontal="left" indent="15"/>
    </xf>
    <xf numFmtId="0" fontId="7" fillId="0" borderId="34" xfId="61" applyFont="1" applyBorder="1" applyAlignment="1">
      <alignment horizontal="left" indent="15"/>
    </xf>
    <xf numFmtId="0" fontId="7" fillId="0" borderId="14" xfId="61" applyFont="1" applyBorder="1" applyAlignment="1">
      <alignment horizontal="left" indent="15"/>
    </xf>
    <xf numFmtId="0" fontId="10" fillId="0" borderId="2" xfId="61" applyFont="1" applyBorder="1" applyAlignment="1">
      <alignment horizontal="center"/>
    </xf>
    <xf numFmtId="0" fontId="10" fillId="0" borderId="59" xfId="61" applyFont="1" applyBorder="1" applyAlignment="1">
      <alignment horizontal="center"/>
    </xf>
    <xf numFmtId="0" fontId="10" fillId="0" borderId="3" xfId="61" applyFont="1" applyBorder="1" applyAlignment="1">
      <alignment horizontal="center"/>
    </xf>
    <xf numFmtId="0" fontId="16" fillId="16" borderId="24" xfId="61" applyFont="1" applyFill="1" applyBorder="1" applyAlignment="1">
      <alignment horizontal="center" vertical="center" wrapText="1"/>
    </xf>
    <xf numFmtId="0" fontId="16" fillId="16" borderId="25" xfId="61" applyFont="1" applyFill="1" applyBorder="1" applyAlignment="1">
      <alignment horizontal="center" vertical="center" wrapText="1"/>
    </xf>
    <xf numFmtId="0" fontId="16" fillId="16" borderId="26" xfId="61" applyFont="1" applyFill="1" applyBorder="1" applyAlignment="1">
      <alignment horizontal="center" vertical="center" wrapText="1"/>
    </xf>
    <xf numFmtId="0" fontId="16" fillId="16" borderId="20" xfId="61" applyFont="1" applyFill="1" applyBorder="1" applyAlignment="1">
      <alignment horizontal="center" vertical="center" wrapText="1"/>
    </xf>
    <xf numFmtId="0" fontId="16" fillId="16" borderId="15" xfId="61" applyFont="1" applyFill="1" applyBorder="1" applyAlignment="1">
      <alignment horizontal="center" vertical="center" wrapText="1"/>
    </xf>
    <xf numFmtId="0" fontId="16" fillId="16" borderId="21" xfId="61" applyFont="1" applyFill="1" applyBorder="1" applyAlignment="1">
      <alignment horizontal="center" vertical="center" wrapText="1"/>
    </xf>
    <xf numFmtId="3" fontId="16" fillId="3" borderId="27" xfId="61" applyNumberFormat="1" applyFont="1" applyFill="1" applyBorder="1" applyAlignment="1">
      <alignment horizontal="center" vertical="center"/>
    </xf>
    <xf numFmtId="3" fontId="16" fillId="3" borderId="25" xfId="61" applyNumberFormat="1" applyFont="1" applyFill="1" applyBorder="1" applyAlignment="1">
      <alignment horizontal="center" vertical="center"/>
    </xf>
    <xf numFmtId="3" fontId="16" fillId="3" borderId="26" xfId="61" applyNumberFormat="1" applyFont="1" applyFill="1" applyBorder="1" applyAlignment="1">
      <alignment horizontal="center" vertical="center"/>
    </xf>
    <xf numFmtId="3" fontId="16" fillId="3" borderId="22" xfId="61" applyNumberFormat="1" applyFont="1" applyFill="1" applyBorder="1" applyAlignment="1">
      <alignment horizontal="center" vertical="center"/>
    </xf>
    <xf numFmtId="3" fontId="16" fillId="3" borderId="15" xfId="61" applyNumberFormat="1" applyFont="1" applyFill="1" applyBorder="1" applyAlignment="1">
      <alignment horizontal="center" vertical="center"/>
    </xf>
    <xf numFmtId="3" fontId="16" fillId="3" borderId="21" xfId="61" applyNumberFormat="1" applyFont="1" applyFill="1" applyBorder="1" applyAlignment="1">
      <alignment horizontal="center" vertical="center"/>
    </xf>
    <xf numFmtId="0" fontId="16" fillId="3" borderId="27" xfId="61" applyFont="1" applyFill="1" applyBorder="1" applyAlignment="1">
      <alignment horizontal="center" vertical="center" wrapText="1"/>
    </xf>
    <xf numFmtId="0" fontId="16" fillId="3" borderId="25" xfId="61" applyFont="1" applyFill="1" applyBorder="1" applyAlignment="1">
      <alignment horizontal="center" vertical="center" wrapText="1"/>
    </xf>
    <xf numFmtId="0" fontId="16" fillId="3" borderId="26" xfId="61" applyFont="1" applyFill="1" applyBorder="1" applyAlignment="1">
      <alignment horizontal="center" vertical="center" wrapText="1"/>
    </xf>
    <xf numFmtId="0" fontId="16" fillId="3" borderId="22" xfId="61" applyFont="1" applyFill="1" applyBorder="1" applyAlignment="1">
      <alignment horizontal="center" vertical="center" wrapText="1"/>
    </xf>
    <xf numFmtId="0" fontId="16" fillId="3" borderId="15" xfId="61" applyFont="1" applyFill="1" applyBorder="1" applyAlignment="1">
      <alignment horizontal="center" vertical="center" wrapText="1"/>
    </xf>
    <xf numFmtId="0" fontId="16" fillId="3" borderId="21" xfId="61" applyFont="1" applyFill="1" applyBorder="1" applyAlignment="1">
      <alignment horizontal="center" vertical="center" wrapText="1"/>
    </xf>
    <xf numFmtId="4" fontId="11" fillId="3" borderId="27" xfId="61" applyNumberFormat="1" applyFont="1" applyFill="1" applyBorder="1" applyAlignment="1">
      <alignment horizontal="center" vertical="center" shrinkToFit="1"/>
    </xf>
    <xf numFmtId="0" fontId="11" fillId="3" borderId="25" xfId="61" applyFont="1" applyFill="1" applyBorder="1" applyAlignment="1">
      <alignment horizontal="center" vertical="center" shrinkToFit="1"/>
    </xf>
    <xf numFmtId="0" fontId="11" fillId="3" borderId="26" xfId="61" applyFont="1" applyFill="1" applyBorder="1" applyAlignment="1">
      <alignment horizontal="center" vertical="center" shrinkToFit="1"/>
    </xf>
    <xf numFmtId="0" fontId="11" fillId="3" borderId="22" xfId="61" applyFont="1" applyFill="1" applyBorder="1" applyAlignment="1">
      <alignment horizontal="center" vertical="center" shrinkToFit="1"/>
    </xf>
    <xf numFmtId="0" fontId="11" fillId="3" borderId="15" xfId="61" applyFont="1" applyFill="1" applyBorder="1" applyAlignment="1">
      <alignment horizontal="center" vertical="center" shrinkToFit="1"/>
    </xf>
    <xf numFmtId="0" fontId="11" fillId="3" borderId="21" xfId="61" applyFont="1" applyFill="1" applyBorder="1" applyAlignment="1">
      <alignment horizontal="center" vertical="center" shrinkToFit="1"/>
    </xf>
    <xf numFmtId="0" fontId="11" fillId="3" borderId="27" xfId="61" applyFont="1" applyFill="1" applyBorder="1" applyAlignment="1">
      <alignment horizontal="center" vertical="center"/>
    </xf>
    <xf numFmtId="0" fontId="11" fillId="3" borderId="25" xfId="61" applyFont="1" applyFill="1" applyBorder="1" applyAlignment="1">
      <alignment horizontal="center" vertical="center"/>
    </xf>
    <xf numFmtId="0" fontId="11" fillId="3" borderId="29" xfId="61" applyFont="1" applyFill="1" applyBorder="1" applyAlignment="1">
      <alignment horizontal="center" vertical="center"/>
    </xf>
    <xf numFmtId="0" fontId="11" fillId="3" borderId="22" xfId="61" applyFont="1" applyFill="1" applyBorder="1" applyAlignment="1">
      <alignment horizontal="center" vertical="center"/>
    </xf>
    <xf numFmtId="0" fontId="11" fillId="3" borderId="15" xfId="61" applyFont="1" applyFill="1" applyBorder="1" applyAlignment="1">
      <alignment horizontal="center" vertical="center"/>
    </xf>
    <xf numFmtId="0" fontId="11" fillId="3" borderId="23" xfId="61" applyFont="1" applyFill="1" applyBorder="1" applyAlignment="1">
      <alignment horizontal="center" vertical="center"/>
    </xf>
    <xf numFmtId="0" fontId="29" fillId="1" borderId="17" xfId="61" applyFont="1" applyFill="1" applyBorder="1" applyAlignment="1">
      <alignment horizontal="center" vertical="center"/>
    </xf>
    <xf numFmtId="0" fontId="29" fillId="1" borderId="18" xfId="61" applyFont="1" applyFill="1" applyBorder="1" applyAlignment="1">
      <alignment horizontal="center" vertical="center"/>
    </xf>
    <xf numFmtId="0" fontId="29" fillId="1" borderId="19" xfId="61" applyFont="1" applyFill="1" applyBorder="1" applyAlignment="1">
      <alignment horizontal="center" vertical="center"/>
    </xf>
    <xf numFmtId="0" fontId="29" fillId="1" borderId="58" xfId="61" applyFont="1" applyFill="1" applyBorder="1" applyAlignment="1">
      <alignment horizontal="center" vertical="center"/>
    </xf>
    <xf numFmtId="0" fontId="29" fillId="1" borderId="16" xfId="61" applyFont="1" applyFill="1" applyBorder="1" applyAlignment="1">
      <alignment horizontal="center" vertical="center"/>
    </xf>
    <xf numFmtId="0" fontId="29" fillId="1" borderId="57" xfId="61" applyFont="1" applyFill="1" applyBorder="1" applyAlignment="1">
      <alignment horizontal="center" vertical="center"/>
    </xf>
    <xf numFmtId="49" fontId="16" fillId="16" borderId="6" xfId="61" applyNumberFormat="1" applyFont="1" applyFill="1" applyBorder="1" applyAlignment="1">
      <alignment horizontal="center" shrinkToFit="1"/>
    </xf>
    <xf numFmtId="49" fontId="16" fillId="16" borderId="10" xfId="61" applyNumberFormat="1" applyFont="1" applyFill="1" applyBorder="1" applyAlignment="1">
      <alignment horizontal="center" shrinkToFit="1"/>
    </xf>
    <xf numFmtId="0" fontId="16" fillId="0" borderId="10" xfId="61" applyFont="1" applyBorder="1" applyAlignment="1">
      <alignment horizontal="center"/>
    </xf>
    <xf numFmtId="14" fontId="16" fillId="4" borderId="10" xfId="61" applyNumberFormat="1" applyFont="1" applyFill="1" applyBorder="1" applyAlignment="1">
      <alignment horizontal="center"/>
    </xf>
    <xf numFmtId="0" fontId="16" fillId="4" borderId="10" xfId="61" applyFont="1" applyFill="1" applyBorder="1" applyAlignment="1">
      <alignment horizontal="center"/>
    </xf>
    <xf numFmtId="0" fontId="16" fillId="4" borderId="7" xfId="61" applyFont="1" applyFill="1" applyBorder="1" applyAlignment="1">
      <alignment horizontal="center"/>
    </xf>
    <xf numFmtId="0" fontId="29" fillId="1" borderId="35" xfId="61" applyFont="1" applyFill="1" applyBorder="1" applyAlignment="1">
      <alignment horizontal="center" vertical="center" wrapText="1"/>
    </xf>
    <xf numFmtId="0" fontId="29" fillId="1" borderId="36" xfId="61" applyFont="1" applyFill="1" applyBorder="1" applyAlignment="1">
      <alignment horizontal="center" vertical="center" wrapText="1"/>
    </xf>
    <xf numFmtId="0" fontId="29" fillId="1" borderId="40" xfId="61" applyFont="1" applyFill="1" applyBorder="1" applyAlignment="1">
      <alignment horizontal="center" vertical="center" wrapText="1"/>
    </xf>
    <xf numFmtId="0" fontId="10" fillId="0" borderId="4" xfId="61" applyFont="1" applyBorder="1" applyAlignment="1">
      <alignment horizontal="center"/>
    </xf>
    <xf numFmtId="0" fontId="10" fillId="0" borderId="1" xfId="61" applyFont="1" applyBorder="1" applyAlignment="1">
      <alignment horizontal="center"/>
    </xf>
    <xf numFmtId="0" fontId="10" fillId="0" borderId="5" xfId="61" applyFont="1" applyBorder="1" applyAlignment="1">
      <alignment horizontal="center"/>
    </xf>
    <xf numFmtId="0" fontId="16" fillId="16" borderId="62" xfId="61" applyFont="1" applyFill="1" applyBorder="1" applyAlignment="1">
      <alignment horizontal="center"/>
    </xf>
    <xf numFmtId="0" fontId="16" fillId="16" borderId="38" xfId="61" applyFont="1" applyFill="1" applyBorder="1" applyAlignment="1">
      <alignment horizontal="center"/>
    </xf>
    <xf numFmtId="0" fontId="16" fillId="4" borderId="27" xfId="61" applyFont="1" applyFill="1" applyBorder="1" applyAlignment="1">
      <alignment horizontal="center" wrapText="1"/>
    </xf>
    <xf numFmtId="0" fontId="16" fillId="4" borderId="25" xfId="61" applyFont="1" applyFill="1" applyBorder="1" applyAlignment="1">
      <alignment horizontal="center" wrapText="1"/>
    </xf>
    <xf numFmtId="0" fontId="16" fillId="4" borderId="29" xfId="61" applyFont="1" applyFill="1" applyBorder="1" applyAlignment="1">
      <alignment horizontal="center" wrapText="1"/>
    </xf>
    <xf numFmtId="0" fontId="81" fillId="16" borderId="46" xfId="61" applyFont="1" applyFill="1" applyBorder="1" applyAlignment="1">
      <alignment horizontal="center"/>
    </xf>
    <xf numFmtId="0" fontId="81" fillId="16" borderId="44" xfId="61" applyFont="1" applyFill="1" applyBorder="1" applyAlignment="1">
      <alignment horizontal="center"/>
    </xf>
    <xf numFmtId="0" fontId="81" fillId="16" borderId="45" xfId="61" applyFont="1" applyFill="1" applyBorder="1" applyAlignment="1">
      <alignment horizontal="center"/>
    </xf>
    <xf numFmtId="0" fontId="81" fillId="16" borderId="47" xfId="61" applyFont="1" applyFill="1" applyBorder="1" applyAlignment="1">
      <alignment horizontal="center"/>
    </xf>
    <xf numFmtId="0" fontId="13" fillId="0" borderId="41" xfId="61" applyFont="1" applyBorder="1" applyAlignment="1">
      <alignment horizontal="center" wrapText="1"/>
    </xf>
    <xf numFmtId="0" fontId="13" fillId="0" borderId="42" xfId="61" applyFont="1" applyBorder="1" applyAlignment="1">
      <alignment horizontal="center" wrapText="1"/>
    </xf>
    <xf numFmtId="0" fontId="13" fillId="0" borderId="8" xfId="61" applyFont="1" applyBorder="1" applyAlignment="1">
      <alignment horizontal="center" wrapText="1"/>
    </xf>
    <xf numFmtId="0" fontId="13" fillId="0" borderId="11" xfId="61" applyFont="1" applyBorder="1" applyAlignment="1">
      <alignment horizontal="center" wrapText="1"/>
    </xf>
    <xf numFmtId="0" fontId="13" fillId="0" borderId="11" xfId="61" applyFont="1" applyBorder="1" applyAlignment="1">
      <alignment horizontal="center"/>
    </xf>
    <xf numFmtId="0" fontId="13" fillId="0" borderId="42" xfId="61" applyFont="1" applyBorder="1" applyAlignment="1">
      <alignment horizontal="center"/>
    </xf>
    <xf numFmtId="0" fontId="13" fillId="0" borderId="8" xfId="61" applyFont="1" applyBorder="1" applyAlignment="1">
      <alignment horizontal="center"/>
    </xf>
    <xf numFmtId="0" fontId="81" fillId="16" borderId="43" xfId="61" applyFont="1" applyFill="1" applyBorder="1" applyAlignment="1">
      <alignment horizontal="center" wrapText="1"/>
    </xf>
    <xf numFmtId="0" fontId="81" fillId="16" borderId="44" xfId="61" applyFont="1" applyFill="1" applyBorder="1" applyAlignment="1">
      <alignment horizontal="center" wrapText="1"/>
    </xf>
    <xf numFmtId="0" fontId="81" fillId="16" borderId="45" xfId="61" applyFont="1" applyFill="1" applyBorder="1" applyAlignment="1">
      <alignment horizontal="center" wrapText="1"/>
    </xf>
    <xf numFmtId="0" fontId="81" fillId="16" borderId="46" xfId="61" applyFont="1" applyFill="1" applyBorder="1" applyAlignment="1">
      <alignment horizontal="center" wrapText="1"/>
    </xf>
    <xf numFmtId="2" fontId="81" fillId="16" borderId="46" xfId="61" applyNumberFormat="1" applyFont="1" applyFill="1" applyBorder="1" applyAlignment="1">
      <alignment horizontal="center"/>
    </xf>
    <xf numFmtId="2" fontId="81" fillId="16" borderId="44" xfId="61" applyNumberFormat="1" applyFont="1" applyFill="1" applyBorder="1" applyAlignment="1">
      <alignment horizontal="center"/>
    </xf>
    <xf numFmtId="2" fontId="81" fillId="16" borderId="45" xfId="61" applyNumberFormat="1" applyFont="1" applyFill="1" applyBorder="1" applyAlignment="1">
      <alignment horizontal="center"/>
    </xf>
    <xf numFmtId="0" fontId="7" fillId="0" borderId="0" xfId="61" applyFont="1" applyAlignment="1">
      <alignment horizontal="right"/>
    </xf>
    <xf numFmtId="49" fontId="10" fillId="15" borderId="0" xfId="61" applyNumberFormat="1" applyFont="1" applyFill="1" applyAlignment="1">
      <alignment horizontal="center"/>
    </xf>
    <xf numFmtId="0" fontId="80" fillId="0" borderId="0" xfId="61" applyFont="1" applyAlignment="1">
      <alignment horizontal="center"/>
    </xf>
    <xf numFmtId="0" fontId="13" fillId="0" borderId="11" xfId="61" applyFont="1" applyBorder="1" applyAlignment="1">
      <alignment horizontal="center" shrinkToFit="1"/>
    </xf>
    <xf numFmtId="0" fontId="13" fillId="0" borderId="42" xfId="61" applyFont="1" applyBorder="1" applyAlignment="1">
      <alignment horizontal="center" shrinkToFit="1"/>
    </xf>
    <xf numFmtId="0" fontId="13" fillId="0" borderId="8" xfId="61" applyFont="1" applyBorder="1" applyAlignment="1">
      <alignment horizontal="center" shrinkToFit="1"/>
    </xf>
    <xf numFmtId="0" fontId="15" fillId="0" borderId="11" xfId="61" applyFont="1" applyBorder="1" applyAlignment="1">
      <alignment horizontal="center"/>
    </xf>
    <xf numFmtId="0" fontId="15" fillId="0" borderId="42" xfId="61" applyFont="1" applyBorder="1" applyAlignment="1">
      <alignment horizontal="center"/>
    </xf>
    <xf numFmtId="0" fontId="15" fillId="0" borderId="12" xfId="61" applyFont="1" applyBorder="1" applyAlignment="1">
      <alignment horizontal="center"/>
    </xf>
    <xf numFmtId="3" fontId="10" fillId="0" borderId="0" xfId="61" applyNumberFormat="1" applyFont="1" applyAlignment="1">
      <alignment horizontal="center" vertical="top" wrapText="1"/>
    </xf>
    <xf numFmtId="0" fontId="10" fillId="0" borderId="0" xfId="61" applyFont="1" applyAlignment="1">
      <alignment horizontal="center" vertical="top" wrapText="1"/>
    </xf>
    <xf numFmtId="0" fontId="10" fillId="30" borderId="17" xfId="1" applyFont="1" applyFill="1" applyBorder="1" applyAlignment="1">
      <alignment horizontal="center"/>
    </xf>
    <xf numFmtId="0" fontId="10" fillId="30" borderId="18" xfId="1" applyFont="1" applyFill="1" applyBorder="1" applyAlignment="1">
      <alignment horizontal="center"/>
    </xf>
    <xf numFmtId="0" fontId="10" fillId="30" borderId="19" xfId="1" applyFont="1" applyFill="1" applyBorder="1" applyAlignment="1">
      <alignment horizontal="center"/>
    </xf>
    <xf numFmtId="0" fontId="6" fillId="3" borderId="4" xfId="1" applyFill="1" applyBorder="1" applyAlignment="1">
      <alignment horizontal="center"/>
    </xf>
    <xf numFmtId="0" fontId="6" fillId="3" borderId="5" xfId="1" applyFill="1" applyBorder="1" applyAlignment="1">
      <alignment horizontal="center"/>
    </xf>
    <xf numFmtId="0" fontId="7" fillId="10" borderId="1" xfId="1" applyFont="1" applyFill="1" applyBorder="1" applyAlignment="1">
      <alignment horizontal="center"/>
    </xf>
    <xf numFmtId="0" fontId="6" fillId="3" borderId="4" xfId="1" applyFill="1" applyBorder="1" applyAlignment="1">
      <alignment horizontal="center" wrapText="1"/>
    </xf>
    <xf numFmtId="0" fontId="6" fillId="3" borderId="5" xfId="1" applyFill="1" applyBorder="1" applyAlignment="1">
      <alignment horizontal="center" wrapText="1"/>
    </xf>
    <xf numFmtId="0" fontId="6" fillId="0" borderId="6" xfId="1" applyBorder="1" applyAlignment="1">
      <alignment horizontal="center"/>
    </xf>
    <xf numFmtId="0" fontId="6" fillId="0" borderId="7" xfId="1" applyBorder="1" applyAlignment="1">
      <alignment horizontal="center"/>
    </xf>
    <xf numFmtId="0" fontId="7" fillId="6" borderId="17" xfId="1" applyFont="1" applyFill="1" applyBorder="1" applyAlignment="1">
      <alignment horizontal="center"/>
    </xf>
    <xf numFmtId="0" fontId="7" fillId="6" borderId="18" xfId="1" applyFont="1" applyFill="1" applyBorder="1" applyAlignment="1">
      <alignment horizontal="center"/>
    </xf>
    <xf numFmtId="0" fontId="7" fillId="6" borderId="19" xfId="1" applyFont="1" applyFill="1" applyBorder="1" applyAlignment="1">
      <alignment horizontal="center"/>
    </xf>
    <xf numFmtId="0" fontId="41" fillId="3" borderId="52" xfId="1" applyFont="1" applyFill="1" applyBorder="1" applyAlignment="1">
      <alignment horizontal="right"/>
    </xf>
    <xf numFmtId="0" fontId="101" fillId="16" borderId="53" xfId="1" applyFont="1" applyFill="1" applyBorder="1" applyAlignment="1">
      <alignment horizontal="center"/>
    </xf>
    <xf numFmtId="0" fontId="101" fillId="16" borderId="54" xfId="1" applyFont="1" applyFill="1" applyBorder="1" applyAlignment="1">
      <alignment horizontal="center"/>
    </xf>
    <xf numFmtId="0" fontId="101" fillId="16" borderId="55" xfId="1" applyFont="1" applyFill="1" applyBorder="1" applyAlignment="1">
      <alignment horizontal="center"/>
    </xf>
    <xf numFmtId="3" fontId="6" fillId="0" borderId="52" xfId="1" applyNumberFormat="1" applyBorder="1" applyAlignment="1">
      <alignment horizontal="left"/>
    </xf>
    <xf numFmtId="0" fontId="101" fillId="16" borderId="68" xfId="1" applyFont="1" applyFill="1" applyBorder="1" applyAlignment="1">
      <alignment horizontal="center"/>
    </xf>
    <xf numFmtId="0" fontId="6" fillId="3" borderId="37" xfId="1" applyFill="1" applyBorder="1" applyAlignment="1">
      <alignment horizontal="left"/>
    </xf>
    <xf numFmtId="0" fontId="6" fillId="3" borderId="39" xfId="1" applyFill="1" applyBorder="1" applyAlignment="1">
      <alignment horizontal="left"/>
    </xf>
    <xf numFmtId="4" fontId="6" fillId="3" borderId="10" xfId="1" applyNumberFormat="1" applyFill="1" applyBorder="1" applyAlignment="1">
      <alignment horizontal="left"/>
    </xf>
    <xf numFmtId="0" fontId="101" fillId="16" borderId="64" xfId="1" applyFont="1" applyFill="1" applyBorder="1" applyAlignment="1">
      <alignment horizontal="center"/>
    </xf>
    <xf numFmtId="0" fontId="101" fillId="16" borderId="71" xfId="1" applyFont="1" applyFill="1" applyBorder="1" applyAlignment="1">
      <alignment horizontal="center"/>
    </xf>
    <xf numFmtId="0" fontId="101" fillId="16" borderId="72" xfId="1" applyFont="1" applyFill="1" applyBorder="1" applyAlignment="1">
      <alignment horizontal="center"/>
    </xf>
    <xf numFmtId="3" fontId="6" fillId="0" borderId="61" xfId="1" applyNumberFormat="1" applyBorder="1" applyAlignment="1">
      <alignment horizontal="left"/>
    </xf>
    <xf numFmtId="3" fontId="6" fillId="0" borderId="1" xfId="1" applyNumberFormat="1" applyBorder="1" applyAlignment="1">
      <alignment horizontal="left" shrinkToFit="1"/>
    </xf>
    <xf numFmtId="3" fontId="6" fillId="0" borderId="5" xfId="1" applyNumberFormat="1" applyBorder="1" applyAlignment="1">
      <alignment horizontal="left" shrinkToFit="1"/>
    </xf>
    <xf numFmtId="3" fontId="6" fillId="0" borderId="1" xfId="1" applyNumberFormat="1" applyBorder="1" applyAlignment="1">
      <alignment horizontal="left"/>
    </xf>
    <xf numFmtId="3" fontId="6" fillId="0" borderId="5" xfId="1" applyNumberFormat="1" applyBorder="1" applyAlignment="1">
      <alignment horizontal="left"/>
    </xf>
    <xf numFmtId="3" fontId="131" fillId="3" borderId="105" xfId="1" applyNumberFormat="1" applyFont="1" applyFill="1" applyBorder="1" applyAlignment="1">
      <alignment horizontal="center" vertical="center" wrapText="1"/>
    </xf>
    <xf numFmtId="3" fontId="131" fillId="3" borderId="83" xfId="1" applyNumberFormat="1" applyFont="1" applyFill="1" applyBorder="1" applyAlignment="1">
      <alignment horizontal="center" vertical="center" wrapText="1"/>
    </xf>
    <xf numFmtId="3" fontId="131" fillId="3" borderId="84" xfId="1" applyNumberFormat="1" applyFont="1" applyFill="1" applyBorder="1" applyAlignment="1">
      <alignment horizontal="center" vertical="center" wrapText="1"/>
    </xf>
    <xf numFmtId="0" fontId="101" fillId="16" borderId="70" xfId="1" applyFont="1" applyFill="1" applyBorder="1" applyAlignment="1">
      <alignment horizontal="center"/>
    </xf>
    <xf numFmtId="0" fontId="7" fillId="25" borderId="17" xfId="1" applyFont="1" applyFill="1" applyBorder="1" applyAlignment="1">
      <alignment horizontal="center"/>
    </xf>
    <xf numFmtId="0" fontId="7" fillId="25" borderId="18" xfId="1" applyFont="1" applyFill="1" applyBorder="1" applyAlignment="1">
      <alignment horizontal="center"/>
    </xf>
    <xf numFmtId="0" fontId="7" fillId="25" borderId="19" xfId="1" applyFont="1" applyFill="1" applyBorder="1" applyAlignment="1">
      <alignment horizontal="center"/>
    </xf>
    <xf numFmtId="0" fontId="7" fillId="27" borderId="17" xfId="1" applyFont="1" applyFill="1" applyBorder="1" applyAlignment="1">
      <alignment horizontal="center"/>
    </xf>
    <xf numFmtId="0" fontId="7" fillId="27" borderId="18" xfId="1" applyFont="1" applyFill="1" applyBorder="1" applyAlignment="1">
      <alignment horizontal="center"/>
    </xf>
    <xf numFmtId="0" fontId="7" fillId="27" borderId="19" xfId="1" applyFont="1" applyFill="1" applyBorder="1" applyAlignment="1">
      <alignment horizontal="center"/>
    </xf>
    <xf numFmtId="0" fontId="7" fillId="21" borderId="17" xfId="1" applyFont="1" applyFill="1" applyBorder="1" applyAlignment="1">
      <alignment horizontal="center"/>
    </xf>
    <xf numFmtId="0" fontId="7" fillId="21" borderId="18" xfId="1" applyFont="1" applyFill="1" applyBorder="1" applyAlignment="1">
      <alignment horizontal="center"/>
    </xf>
    <xf numFmtId="0" fontId="7" fillId="21" borderId="19" xfId="1" applyFont="1" applyFill="1" applyBorder="1" applyAlignment="1">
      <alignment horizontal="center"/>
    </xf>
    <xf numFmtId="0" fontId="7" fillId="22" borderId="17" xfId="1" applyFont="1" applyFill="1" applyBorder="1" applyAlignment="1">
      <alignment horizontal="center"/>
    </xf>
    <xf numFmtId="0" fontId="7" fillId="22" borderId="18" xfId="1" applyFont="1" applyFill="1" applyBorder="1" applyAlignment="1">
      <alignment horizontal="center"/>
    </xf>
    <xf numFmtId="0" fontId="7" fillId="22" borderId="19" xfId="1" applyFont="1" applyFill="1" applyBorder="1" applyAlignment="1">
      <alignment horizontal="center"/>
    </xf>
    <xf numFmtId="0" fontId="7" fillId="18" borderId="17" xfId="1" applyFont="1" applyFill="1" applyBorder="1" applyAlignment="1">
      <alignment horizontal="center"/>
    </xf>
    <xf numFmtId="0" fontId="7" fillId="18" borderId="18" xfId="1" applyFont="1" applyFill="1" applyBorder="1" applyAlignment="1">
      <alignment horizontal="center"/>
    </xf>
    <xf numFmtId="0" fontId="7" fillId="18" borderId="19" xfId="1" applyFont="1" applyFill="1" applyBorder="1" applyAlignment="1">
      <alignment horizontal="center"/>
    </xf>
    <xf numFmtId="0" fontId="7" fillId="23" borderId="17" xfId="1" applyFont="1" applyFill="1" applyBorder="1" applyAlignment="1">
      <alignment horizontal="center"/>
    </xf>
    <xf numFmtId="0" fontId="7" fillId="23" borderId="18" xfId="1" applyFont="1" applyFill="1" applyBorder="1" applyAlignment="1">
      <alignment horizontal="center"/>
    </xf>
    <xf numFmtId="0" fontId="7" fillId="23" borderId="19" xfId="1" applyFont="1" applyFill="1" applyBorder="1" applyAlignment="1">
      <alignment horizontal="center"/>
    </xf>
    <xf numFmtId="0" fontId="7" fillId="24" borderId="17" xfId="1" applyFont="1" applyFill="1" applyBorder="1" applyAlignment="1">
      <alignment horizontal="center"/>
    </xf>
    <xf numFmtId="0" fontId="7" fillId="24" borderId="18" xfId="1" applyFont="1" applyFill="1" applyBorder="1" applyAlignment="1">
      <alignment horizontal="center"/>
    </xf>
    <xf numFmtId="0" fontId="7" fillId="24" borderId="19" xfId="1" applyFont="1" applyFill="1" applyBorder="1" applyAlignment="1">
      <alignment horizontal="center"/>
    </xf>
    <xf numFmtId="0" fontId="6" fillId="3" borderId="9" xfId="1" applyFill="1" applyBorder="1" applyAlignment="1">
      <alignment horizontal="center"/>
    </xf>
    <xf numFmtId="0" fontId="104" fillId="19" borderId="99" xfId="1" applyFont="1" applyFill="1" applyBorder="1" applyAlignment="1">
      <alignment horizontal="center" wrapText="1"/>
    </xf>
    <xf numFmtId="0" fontId="104" fillId="19" borderId="100" xfId="1" applyFont="1" applyFill="1" applyBorder="1" applyAlignment="1">
      <alignment horizontal="center" wrapText="1"/>
    </xf>
    <xf numFmtId="0" fontId="104" fillId="19" borderId="99" xfId="1" applyFont="1" applyFill="1" applyBorder="1" applyAlignment="1">
      <alignment horizontal="center"/>
    </xf>
    <xf numFmtId="0" fontId="104" fillId="19" borderId="100" xfId="1" applyFont="1" applyFill="1" applyBorder="1" applyAlignment="1">
      <alignment horizontal="center"/>
    </xf>
    <xf numFmtId="0" fontId="6" fillId="3" borderId="21" xfId="1" applyFill="1" applyBorder="1" applyAlignment="1">
      <alignment horizontal="center"/>
    </xf>
    <xf numFmtId="0" fontId="6" fillId="3" borderId="61" xfId="1" applyFill="1" applyBorder="1" applyAlignment="1">
      <alignment horizontal="center"/>
    </xf>
    <xf numFmtId="3" fontId="41" fillId="3" borderId="46" xfId="1" applyNumberFormat="1" applyFont="1" applyFill="1" applyBorder="1" applyAlignment="1">
      <alignment horizontal="right"/>
    </xf>
    <xf numFmtId="3" fontId="41" fillId="3" borderId="45" xfId="1" applyNumberFormat="1" applyFont="1" applyFill="1" applyBorder="1" applyAlignment="1">
      <alignment horizontal="right"/>
    </xf>
    <xf numFmtId="1" fontId="13" fillId="0" borderId="1" xfId="1" applyNumberFormat="1" applyFont="1" applyBorder="1" applyAlignment="1">
      <alignment horizontal="left"/>
    </xf>
    <xf numFmtId="0" fontId="6" fillId="3" borderId="1" xfId="1" applyFill="1" applyBorder="1" applyAlignment="1">
      <alignment horizontal="left"/>
    </xf>
    <xf numFmtId="0" fontId="104" fillId="19" borderId="58" xfId="1" applyFont="1" applyFill="1" applyBorder="1" applyAlignment="1">
      <alignment horizontal="center" vertical="center" wrapText="1"/>
    </xf>
    <xf numFmtId="0" fontId="104" fillId="19" borderId="16" xfId="1" applyFont="1" applyFill="1" applyBorder="1" applyAlignment="1">
      <alignment horizontal="center" vertical="center" wrapText="1"/>
    </xf>
    <xf numFmtId="0" fontId="104" fillId="19" borderId="57" xfId="1" applyFont="1" applyFill="1" applyBorder="1" applyAlignment="1">
      <alignment horizontal="center" vertical="center" wrapText="1"/>
    </xf>
    <xf numFmtId="0" fontId="102" fillId="16" borderId="17" xfId="1" applyFont="1" applyFill="1" applyBorder="1" applyAlignment="1">
      <alignment horizontal="center"/>
    </xf>
    <xf numFmtId="0" fontId="102" fillId="16" borderId="18" xfId="1" applyFont="1" applyFill="1" applyBorder="1" applyAlignment="1">
      <alignment horizontal="center"/>
    </xf>
    <xf numFmtId="0" fontId="102" fillId="16" borderId="16" xfId="1" applyFont="1" applyFill="1" applyBorder="1" applyAlignment="1">
      <alignment horizontal="center"/>
    </xf>
    <xf numFmtId="0" fontId="102" fillId="16" borderId="57" xfId="1" applyFont="1" applyFill="1" applyBorder="1" applyAlignment="1">
      <alignment horizontal="center"/>
    </xf>
    <xf numFmtId="1" fontId="13" fillId="0" borderId="11" xfId="1" applyNumberFormat="1" applyFont="1" applyBorder="1" applyAlignment="1">
      <alignment horizontal="center"/>
    </xf>
    <xf numFmtId="1" fontId="13" fillId="0" borderId="8" xfId="1" applyNumberFormat="1" applyFont="1" applyBorder="1" applyAlignment="1">
      <alignment horizontal="center"/>
    </xf>
    <xf numFmtId="1" fontId="13" fillId="0" borderId="13" xfId="1" applyNumberFormat="1" applyFont="1" applyBorder="1" applyAlignment="1">
      <alignment horizontal="center"/>
    </xf>
    <xf numFmtId="1" fontId="13" fillId="0" borderId="9" xfId="1" applyNumberFormat="1" applyFont="1" applyBorder="1" applyAlignment="1">
      <alignment horizontal="center"/>
    </xf>
    <xf numFmtId="0" fontId="15" fillId="0" borderId="1" xfId="1" applyFont="1" applyBorder="1" applyAlignment="1">
      <alignment horizontal="center" wrapText="1"/>
    </xf>
    <xf numFmtId="14" fontId="13" fillId="3" borderId="1" xfId="1" applyNumberFormat="1" applyFont="1" applyFill="1" applyBorder="1" applyAlignment="1">
      <alignment horizontal="center"/>
    </xf>
    <xf numFmtId="166" fontId="6" fillId="3" borderId="1" xfId="1" applyNumberFormat="1" applyFill="1" applyBorder="1" applyAlignment="1">
      <alignment horizontal="center"/>
    </xf>
    <xf numFmtId="0" fontId="6" fillId="3" borderId="1" xfId="1" applyFill="1" applyBorder="1" applyAlignment="1">
      <alignment horizontal="center"/>
    </xf>
    <xf numFmtId="9" fontId="6" fillId="0" borderId="1" xfId="1" applyNumberFormat="1" applyBorder="1" applyAlignment="1">
      <alignment horizontal="center"/>
    </xf>
    <xf numFmtId="0" fontId="7" fillId="0" borderId="0" xfId="1" applyFont="1" applyAlignment="1">
      <alignment horizontal="right"/>
    </xf>
    <xf numFmtId="0" fontId="8" fillId="11" borderId="27" xfId="1" applyFont="1" applyFill="1" applyBorder="1" applyAlignment="1">
      <alignment horizontal="center" wrapText="1"/>
    </xf>
    <xf numFmtId="0" fontId="8" fillId="11" borderId="26" xfId="1" applyFont="1" applyFill="1" applyBorder="1" applyAlignment="1">
      <alignment horizontal="center" wrapText="1"/>
    </xf>
    <xf numFmtId="0" fontId="8" fillId="11" borderId="28" xfId="1" applyFont="1" applyFill="1" applyBorder="1" applyAlignment="1">
      <alignment horizontal="center" wrapText="1"/>
    </xf>
    <xf numFmtId="0" fontId="8" fillId="11" borderId="31" xfId="1" applyFont="1" applyFill="1" applyBorder="1" applyAlignment="1">
      <alignment horizontal="center" wrapText="1"/>
    </xf>
    <xf numFmtId="0" fontId="8" fillId="11" borderId="25" xfId="1" applyFont="1" applyFill="1" applyBorder="1" applyAlignment="1">
      <alignment horizontal="center" wrapText="1"/>
    </xf>
    <xf numFmtId="0" fontId="8" fillId="11" borderId="0" xfId="1" applyFont="1" applyFill="1" applyAlignment="1">
      <alignment horizontal="center" wrapText="1"/>
    </xf>
    <xf numFmtId="9" fontId="6" fillId="0" borderId="5" xfId="1" applyNumberFormat="1" applyBorder="1" applyAlignment="1">
      <alignment horizontal="center"/>
    </xf>
    <xf numFmtId="0" fontId="6" fillId="0" borderId="0" xfId="1" applyAlignment="1">
      <alignment horizontal="center"/>
    </xf>
    <xf numFmtId="0" fontId="6" fillId="0" borderId="0" xfId="0" applyFont="1" applyAlignment="1">
      <alignment horizontal="center"/>
    </xf>
    <xf numFmtId="0" fontId="0" fillId="0" borderId="0" xfId="0" applyAlignment="1">
      <alignment horizontal="left"/>
    </xf>
    <xf numFmtId="0" fontId="6" fillId="0" borderId="15" xfId="1" applyBorder="1" applyAlignment="1">
      <alignment horizontal="center"/>
    </xf>
    <xf numFmtId="0" fontId="15" fillId="0" borderId="10" xfId="1" applyFont="1" applyBorder="1" applyAlignment="1">
      <alignment horizontal="center" wrapText="1"/>
    </xf>
    <xf numFmtId="14" fontId="13" fillId="3" borderId="10" xfId="1" applyNumberFormat="1" applyFont="1" applyFill="1" applyBorder="1" applyAlignment="1">
      <alignment horizontal="center"/>
    </xf>
    <xf numFmtId="166" fontId="6" fillId="3" borderId="10" xfId="1" applyNumberFormat="1" applyFill="1" applyBorder="1" applyAlignment="1">
      <alignment horizontal="center"/>
    </xf>
    <xf numFmtId="0" fontId="6" fillId="3" borderId="10" xfId="1" applyFill="1" applyBorder="1" applyAlignment="1">
      <alignment horizontal="center"/>
    </xf>
    <xf numFmtId="9" fontId="6" fillId="0" borderId="10" xfId="1" applyNumberFormat="1" applyBorder="1" applyAlignment="1">
      <alignment horizontal="center"/>
    </xf>
    <xf numFmtId="9" fontId="6" fillId="0" borderId="7" xfId="1" applyNumberFormat="1" applyBorder="1" applyAlignment="1">
      <alignment horizontal="center"/>
    </xf>
    <xf numFmtId="0" fontId="13" fillId="4" borderId="1" xfId="62" applyFont="1" applyFill="1" applyBorder="1" applyAlignment="1">
      <alignment horizontal="center"/>
    </xf>
    <xf numFmtId="3" fontId="13" fillId="0" borderId="13" xfId="62" applyNumberFormat="1" applyFont="1" applyBorder="1" applyAlignment="1">
      <alignment horizontal="center"/>
    </xf>
    <xf numFmtId="3" fontId="13" fillId="0" borderId="34" xfId="62" applyNumberFormat="1" applyFont="1" applyBorder="1" applyAlignment="1">
      <alignment horizontal="center"/>
    </xf>
    <xf numFmtId="3" fontId="6" fillId="4" borderId="25" xfId="62" applyNumberFormat="1" applyFill="1" applyBorder="1" applyAlignment="1">
      <alignment horizontal="center"/>
    </xf>
    <xf numFmtId="0" fontId="6" fillId="4" borderId="25" xfId="62" applyFill="1" applyBorder="1" applyAlignment="1">
      <alignment horizontal="center"/>
    </xf>
    <xf numFmtId="0" fontId="15" fillId="4" borderId="0" xfId="62" applyFont="1" applyFill="1" applyAlignment="1">
      <alignment horizontal="center" vertical="center" wrapText="1"/>
    </xf>
    <xf numFmtId="0" fontId="15" fillId="4" borderId="89" xfId="62" applyFont="1" applyFill="1" applyBorder="1" applyAlignment="1">
      <alignment horizontal="center" vertical="center" wrapText="1"/>
    </xf>
    <xf numFmtId="0" fontId="6" fillId="4" borderId="92" xfId="62" applyFill="1" applyBorder="1" applyAlignment="1">
      <alignment horizontal="center"/>
    </xf>
    <xf numFmtId="0" fontId="9" fillId="4" borderId="0" xfId="62" applyFont="1" applyFill="1" applyAlignment="1">
      <alignment horizontal="right" vertical="center"/>
    </xf>
    <xf numFmtId="14" fontId="6" fillId="4" borderId="93" xfId="62" applyNumberFormat="1" applyFill="1" applyBorder="1" applyAlignment="1">
      <alignment horizontal="center"/>
    </xf>
    <xf numFmtId="0" fontId="6" fillId="4" borderId="95" xfId="62" applyFill="1" applyBorder="1" applyAlignment="1">
      <alignment horizontal="center"/>
    </xf>
    <xf numFmtId="15" fontId="6" fillId="0" borderId="93" xfId="62" applyNumberFormat="1" applyBorder="1" applyAlignment="1">
      <alignment horizontal="center"/>
    </xf>
    <xf numFmtId="15" fontId="6" fillId="0" borderId="94" xfId="62" applyNumberFormat="1" applyBorder="1" applyAlignment="1">
      <alignment horizontal="center"/>
    </xf>
    <xf numFmtId="0" fontId="6" fillId="4" borderId="0" xfId="62" applyFill="1" applyAlignment="1">
      <alignment horizontal="center"/>
    </xf>
    <xf numFmtId="0" fontId="8" fillId="4" borderId="38" xfId="62" applyFont="1" applyFill="1" applyBorder="1" applyAlignment="1">
      <alignment horizontal="center" vertical="center" wrapText="1"/>
    </xf>
    <xf numFmtId="0" fontId="8" fillId="4" borderId="1" xfId="62" applyFont="1" applyFill="1" applyBorder="1" applyAlignment="1">
      <alignment horizontal="center" vertical="center" wrapText="1"/>
    </xf>
    <xf numFmtId="0" fontId="8" fillId="4" borderId="13" xfId="62" applyFont="1" applyFill="1" applyBorder="1" applyAlignment="1">
      <alignment horizontal="center" vertical="center" wrapText="1"/>
    </xf>
    <xf numFmtId="0" fontId="16" fillId="4" borderId="88" xfId="62" applyFont="1" applyFill="1" applyBorder="1" applyAlignment="1">
      <alignment horizontal="left"/>
    </xf>
    <xf numFmtId="0" fontId="16" fillId="4" borderId="0" xfId="62" applyFont="1" applyFill="1" applyAlignment="1">
      <alignment horizontal="left"/>
    </xf>
    <xf numFmtId="0" fontId="7" fillId="4" borderId="95" xfId="62" applyFont="1" applyFill="1" applyBorder="1" applyAlignment="1">
      <alignment horizontal="left"/>
    </xf>
    <xf numFmtId="0" fontId="7" fillId="4" borderId="93" xfId="62" applyFont="1" applyFill="1" applyBorder="1" applyAlignment="1">
      <alignment horizontal="left"/>
    </xf>
    <xf numFmtId="14" fontId="6" fillId="4" borderId="93" xfId="62" applyNumberFormat="1" applyFill="1" applyBorder="1" applyAlignment="1">
      <alignment horizontal="left"/>
    </xf>
    <xf numFmtId="14" fontId="6" fillId="4" borderId="94" xfId="62" applyNumberFormat="1" applyFill="1" applyBorder="1" applyAlignment="1">
      <alignment horizontal="left"/>
    </xf>
    <xf numFmtId="4" fontId="13" fillId="4" borderId="97" xfId="62" applyNumberFormat="1" applyFont="1" applyFill="1" applyBorder="1" applyAlignment="1">
      <alignment horizontal="center" wrapText="1"/>
    </xf>
    <xf numFmtId="4" fontId="13" fillId="4" borderId="104" xfId="62" applyNumberFormat="1" applyFont="1" applyFill="1" applyBorder="1" applyAlignment="1">
      <alignment horizontal="center" wrapText="1"/>
    </xf>
    <xf numFmtId="4" fontId="13" fillId="4" borderId="0" xfId="62" applyNumberFormat="1" applyFont="1" applyFill="1" applyAlignment="1">
      <alignment horizontal="center" wrapText="1"/>
    </xf>
    <xf numFmtId="4" fontId="13" fillId="4" borderId="89" xfId="62" applyNumberFormat="1" applyFont="1" applyFill="1" applyBorder="1" applyAlignment="1">
      <alignment horizontal="center" wrapText="1"/>
    </xf>
    <xf numFmtId="3" fontId="16" fillId="4" borderId="88" xfId="62" applyNumberFormat="1" applyFont="1" applyFill="1" applyBorder="1" applyAlignment="1">
      <alignment horizontal="left"/>
    </xf>
    <xf numFmtId="0" fontId="6" fillId="34" borderId="0" xfId="62" applyFill="1" applyAlignment="1">
      <alignment horizontal="center"/>
    </xf>
    <xf numFmtId="0" fontId="6" fillId="19" borderId="15" xfId="62" applyFill="1" applyBorder="1" applyAlignment="1">
      <alignment horizontal="center"/>
    </xf>
    <xf numFmtId="0" fontId="6" fillId="19" borderId="21" xfId="62" applyFill="1" applyBorder="1" applyAlignment="1">
      <alignment horizontal="center"/>
    </xf>
    <xf numFmtId="0" fontId="111" fillId="4" borderId="0" xfId="62" applyFont="1" applyFill="1" applyAlignment="1">
      <alignment horizontal="center"/>
    </xf>
    <xf numFmtId="0" fontId="112" fillId="4" borderId="0" xfId="62" applyFont="1" applyFill="1" applyAlignment="1">
      <alignment horizontal="center" vertical="top"/>
    </xf>
    <xf numFmtId="4" fontId="6" fillId="4" borderId="88" xfId="62" applyNumberFormat="1" applyFill="1" applyBorder="1" applyAlignment="1">
      <alignment horizontal="center"/>
    </xf>
    <xf numFmtId="4" fontId="6" fillId="4" borderId="0" xfId="62" applyNumberFormat="1" applyFill="1" applyAlignment="1">
      <alignment horizontal="center"/>
    </xf>
    <xf numFmtId="4" fontId="6" fillId="4" borderId="89" xfId="62" applyNumberFormat="1" applyFill="1" applyBorder="1" applyAlignment="1">
      <alignment horizontal="center"/>
    </xf>
    <xf numFmtId="3" fontId="6" fillId="0" borderId="6" xfId="2" applyNumberFormat="1" applyFont="1" applyBorder="1" applyAlignment="1">
      <alignment horizontal="center" vertical="center"/>
    </xf>
    <xf numFmtId="3" fontId="6" fillId="0" borderId="10" xfId="2" applyNumberFormat="1" applyFont="1" applyBorder="1" applyAlignment="1">
      <alignment horizontal="center" vertical="center"/>
    </xf>
    <xf numFmtId="0" fontId="27" fillId="3" borderId="46" xfId="2" applyFont="1" applyFill="1" applyBorder="1" applyAlignment="1">
      <alignment horizontal="center" wrapText="1"/>
    </xf>
    <xf numFmtId="0" fontId="27" fillId="3" borderId="44" xfId="2" applyFont="1" applyFill="1" applyBorder="1" applyAlignment="1">
      <alignment horizontal="center" wrapText="1"/>
    </xf>
    <xf numFmtId="0" fontId="27" fillId="3" borderId="45" xfId="2" applyFont="1" applyFill="1" applyBorder="1" applyAlignment="1">
      <alignment horizontal="center" wrapText="1"/>
    </xf>
    <xf numFmtId="0" fontId="7" fillId="0" borderId="13" xfId="2" applyFont="1" applyBorder="1" applyAlignment="1">
      <alignment horizontal="center" vertical="center"/>
    </xf>
    <xf numFmtId="0" fontId="7" fillId="0" borderId="9" xfId="2" applyFont="1" applyBorder="1" applyAlignment="1">
      <alignment horizontal="center" vertical="center"/>
    </xf>
    <xf numFmtId="164" fontId="15" fillId="3" borderId="13" xfId="2" applyNumberFormat="1" applyFont="1" applyFill="1" applyBorder="1" applyAlignment="1">
      <alignment horizontal="center" wrapText="1"/>
    </xf>
    <xf numFmtId="164" fontId="15" fillId="3" borderId="34" xfId="2" applyNumberFormat="1" applyFont="1" applyFill="1" applyBorder="1" applyAlignment="1">
      <alignment horizontal="center" wrapText="1"/>
    </xf>
    <xf numFmtId="164" fontId="15" fillId="3" borderId="9" xfId="2" applyNumberFormat="1" applyFont="1" applyFill="1" applyBorder="1" applyAlignment="1">
      <alignment horizontal="center" wrapText="1"/>
    </xf>
    <xf numFmtId="0" fontId="19" fillId="3" borderId="10" xfId="2" applyFill="1" applyBorder="1" applyAlignment="1">
      <alignment horizontal="center"/>
    </xf>
    <xf numFmtId="0" fontId="7" fillId="3" borderId="46" xfId="2" applyFont="1" applyFill="1" applyBorder="1" applyAlignment="1">
      <alignment horizontal="center" vertical="center"/>
    </xf>
    <xf numFmtId="0" fontId="7" fillId="3" borderId="44" xfId="2" applyFont="1" applyFill="1" applyBorder="1" applyAlignment="1">
      <alignment horizontal="center" vertical="center"/>
    </xf>
    <xf numFmtId="0" fontId="7" fillId="3" borderId="45" xfId="2" applyFont="1" applyFill="1" applyBorder="1" applyAlignment="1">
      <alignment horizontal="center" vertical="center"/>
    </xf>
    <xf numFmtId="0" fontId="7" fillId="0" borderId="46" xfId="2" applyFont="1" applyBorder="1" applyAlignment="1">
      <alignment horizontal="center" wrapText="1"/>
    </xf>
    <xf numFmtId="0" fontId="7" fillId="0" borderId="44" xfId="2" applyFont="1" applyBorder="1" applyAlignment="1">
      <alignment horizontal="center" wrapText="1"/>
    </xf>
    <xf numFmtId="0" fontId="7" fillId="0" borderId="45" xfId="2" applyFont="1" applyBorder="1" applyAlignment="1">
      <alignment horizontal="center" wrapText="1"/>
    </xf>
    <xf numFmtId="0" fontId="7" fillId="0" borderId="47" xfId="2" applyFont="1" applyBorder="1" applyAlignment="1">
      <alignment horizontal="center" wrapText="1"/>
    </xf>
    <xf numFmtId="3" fontId="6" fillId="0" borderId="4" xfId="2" applyNumberFormat="1" applyFont="1" applyBorder="1" applyAlignment="1">
      <alignment horizontal="center" vertical="center"/>
    </xf>
    <xf numFmtId="3" fontId="6" fillId="0" borderId="1" xfId="2" applyNumberFormat="1" applyFont="1" applyBorder="1" applyAlignment="1">
      <alignment horizontal="center" vertical="center"/>
    </xf>
    <xf numFmtId="0" fontId="27" fillId="3" borderId="13" xfId="2" applyFont="1" applyFill="1" applyBorder="1" applyAlignment="1">
      <alignment horizontal="center" wrapText="1"/>
    </xf>
    <xf numFmtId="0" fontId="27" fillId="3" borderId="34" xfId="2" applyFont="1" applyFill="1" applyBorder="1" applyAlignment="1">
      <alignment horizontal="center" wrapText="1"/>
    </xf>
    <xf numFmtId="0" fontId="27" fillId="3" borderId="9" xfId="2" applyFont="1" applyFill="1" applyBorder="1" applyAlignment="1">
      <alignment horizontal="center" wrapText="1"/>
    </xf>
    <xf numFmtId="0" fontId="19" fillId="3" borderId="1" xfId="2" applyFill="1" applyBorder="1" applyAlignment="1">
      <alignment horizontal="center"/>
    </xf>
    <xf numFmtId="0" fontId="7" fillId="3" borderId="13" xfId="2" applyFont="1" applyFill="1" applyBorder="1" applyAlignment="1">
      <alignment horizontal="center" vertical="center"/>
    </xf>
    <xf numFmtId="0" fontId="7" fillId="3" borderId="34" xfId="2" applyFont="1" applyFill="1" applyBorder="1" applyAlignment="1">
      <alignment horizontal="center" vertical="center"/>
    </xf>
    <xf numFmtId="0" fontId="7" fillId="3" borderId="9" xfId="2" applyFont="1" applyFill="1" applyBorder="1" applyAlignment="1">
      <alignment horizontal="center" vertical="center"/>
    </xf>
    <xf numFmtId="0" fontId="7" fillId="0" borderId="13" xfId="2" applyFont="1" applyBorder="1" applyAlignment="1">
      <alignment horizontal="center" wrapText="1"/>
    </xf>
    <xf numFmtId="0" fontId="7" fillId="0" borderId="34" xfId="2" applyFont="1" applyBorder="1" applyAlignment="1">
      <alignment horizontal="center" wrapText="1"/>
    </xf>
    <xf numFmtId="0" fontId="7" fillId="0" borderId="9" xfId="2" applyFont="1" applyBorder="1" applyAlignment="1">
      <alignment horizontal="center" wrapText="1"/>
    </xf>
    <xf numFmtId="0" fontId="7" fillId="0" borderId="14" xfId="2" applyFont="1" applyBorder="1" applyAlignment="1">
      <alignment horizontal="center" wrapText="1"/>
    </xf>
    <xf numFmtId="0" fontId="7" fillId="32" borderId="17" xfId="2" applyFont="1" applyFill="1" applyBorder="1" applyAlignment="1">
      <alignment horizontal="center" vertical="center"/>
    </xf>
    <xf numFmtId="0" fontId="7" fillId="32" borderId="18" xfId="2" applyFont="1" applyFill="1" applyBorder="1" applyAlignment="1">
      <alignment horizontal="center" vertical="center"/>
    </xf>
    <xf numFmtId="0" fontId="7" fillId="32" borderId="19" xfId="2" applyFont="1" applyFill="1" applyBorder="1" applyAlignment="1">
      <alignment horizontal="center" vertical="center"/>
    </xf>
    <xf numFmtId="0" fontId="13" fillId="0" borderId="2" xfId="2" applyFont="1" applyBorder="1" applyAlignment="1">
      <alignment horizontal="center" vertical="center"/>
    </xf>
    <xf numFmtId="0" fontId="13" fillId="0" borderId="59" xfId="2" applyFont="1" applyBorder="1" applyAlignment="1">
      <alignment horizontal="center" vertical="center"/>
    </xf>
    <xf numFmtId="0" fontId="13" fillId="3" borderId="11" xfId="2" applyFont="1" applyFill="1" applyBorder="1" applyAlignment="1">
      <alignment horizontal="center" vertical="center"/>
    </xf>
    <xf numFmtId="0" fontId="13" fillId="3" borderId="42" xfId="2" applyFont="1" applyFill="1" applyBorder="1" applyAlignment="1">
      <alignment horizontal="center" vertical="center"/>
    </xf>
    <xf numFmtId="0" fontId="13" fillId="3" borderId="8" xfId="2" applyFont="1" applyFill="1" applyBorder="1" applyAlignment="1">
      <alignment horizontal="center" vertical="center"/>
    </xf>
    <xf numFmtId="0" fontId="13" fillId="0" borderId="11" xfId="2" applyFont="1" applyBorder="1" applyAlignment="1">
      <alignment horizontal="center" vertical="center"/>
    </xf>
    <xf numFmtId="0" fontId="13" fillId="0" borderId="42" xfId="2" applyFont="1" applyBorder="1" applyAlignment="1">
      <alignment horizontal="center" vertical="center"/>
    </xf>
    <xf numFmtId="0" fontId="13" fillId="0" borderId="11" xfId="2" applyFont="1" applyBorder="1" applyAlignment="1">
      <alignment horizontal="center" vertical="center" wrapText="1"/>
    </xf>
    <xf numFmtId="0" fontId="13" fillId="0" borderId="42" xfId="2" applyFont="1" applyBorder="1" applyAlignment="1">
      <alignment horizontal="center" vertical="center" wrapText="1"/>
    </xf>
    <xf numFmtId="0" fontId="13" fillId="0" borderId="8" xfId="2" applyFont="1" applyBorder="1" applyAlignment="1">
      <alignment horizontal="center" vertical="center" wrapText="1"/>
    </xf>
    <xf numFmtId="0" fontId="6" fillId="0" borderId="59" xfId="2" applyFont="1" applyBorder="1" applyAlignment="1">
      <alignment horizontal="center" vertical="center" wrapText="1"/>
    </xf>
    <xf numFmtId="0" fontId="6" fillId="0" borderId="3" xfId="2" applyFont="1" applyBorder="1" applyAlignment="1">
      <alignment horizontal="center" vertical="center" wrapText="1"/>
    </xf>
    <xf numFmtId="0" fontId="7" fillId="33" borderId="38" xfId="2" applyFont="1" applyFill="1" applyBorder="1" applyAlignment="1">
      <alignment horizontal="center" vertical="center" textRotation="90"/>
    </xf>
    <xf numFmtId="0" fontId="7" fillId="33" borderId="67" xfId="2" applyFont="1" applyFill="1" applyBorder="1" applyAlignment="1">
      <alignment horizontal="center" vertical="center" textRotation="90"/>
    </xf>
    <xf numFmtId="0" fontId="7" fillId="33" borderId="69" xfId="2" applyFont="1" applyFill="1" applyBorder="1" applyAlignment="1">
      <alignment horizontal="center" vertical="center" textRotation="90"/>
    </xf>
    <xf numFmtId="0" fontId="11" fillId="1" borderId="17" xfId="2" applyFont="1" applyFill="1" applyBorder="1" applyAlignment="1">
      <alignment horizontal="center"/>
    </xf>
    <xf numFmtId="0" fontId="11" fillId="1" borderId="18" xfId="2" applyFont="1" applyFill="1" applyBorder="1" applyAlignment="1">
      <alignment horizontal="center"/>
    </xf>
    <xf numFmtId="0" fontId="11" fillId="1" borderId="19" xfId="2" applyFont="1" applyFill="1" applyBorder="1" applyAlignment="1">
      <alignment horizontal="center"/>
    </xf>
    <xf numFmtId="0" fontId="15" fillId="0" borderId="20" xfId="2" applyFont="1" applyBorder="1" applyAlignment="1">
      <alignment horizontal="center"/>
    </xf>
    <xf numFmtId="0" fontId="15" fillId="0" borderId="15" xfId="2" applyFont="1" applyBorder="1" applyAlignment="1">
      <alignment horizontal="center"/>
    </xf>
    <xf numFmtId="0" fontId="15" fillId="0" borderId="21" xfId="2" applyFont="1" applyBorder="1" applyAlignment="1">
      <alignment horizontal="center"/>
    </xf>
    <xf numFmtId="0" fontId="15" fillId="0" borderId="22" xfId="2" applyFont="1" applyBorder="1" applyAlignment="1">
      <alignment horizontal="center"/>
    </xf>
    <xf numFmtId="0" fontId="15" fillId="0" borderId="23" xfId="2" applyFont="1" applyBorder="1" applyAlignment="1">
      <alignment horizontal="center"/>
    </xf>
    <xf numFmtId="0" fontId="20" fillId="0" borderId="0" xfId="2" applyFont="1" applyAlignment="1">
      <alignment horizontal="center"/>
    </xf>
    <xf numFmtId="0" fontId="7" fillId="0" borderId="22" xfId="2" applyFont="1" applyBorder="1" applyAlignment="1">
      <alignment horizontal="center"/>
    </xf>
    <xf numFmtId="0" fontId="7" fillId="0" borderId="21" xfId="2" applyFont="1" applyBorder="1" applyAlignment="1">
      <alignment horizontal="center"/>
    </xf>
    <xf numFmtId="0" fontId="15" fillId="0" borderId="25" xfId="2" applyFont="1" applyBorder="1" applyAlignment="1">
      <alignment horizontal="center"/>
    </xf>
    <xf numFmtId="0" fontId="15" fillId="4" borderId="25" xfId="2" applyFont="1" applyFill="1" applyBorder="1" applyAlignment="1">
      <alignment horizontal="center"/>
    </xf>
    <xf numFmtId="0" fontId="15" fillId="4" borderId="29" xfId="2" applyFont="1" applyFill="1" applyBorder="1" applyAlignment="1">
      <alignment horizontal="center"/>
    </xf>
    <xf numFmtId="0" fontId="7" fillId="4" borderId="22" xfId="2" applyFont="1" applyFill="1" applyBorder="1" applyAlignment="1">
      <alignment horizontal="center"/>
    </xf>
    <xf numFmtId="0" fontId="7" fillId="4" borderId="23" xfId="2" applyFont="1" applyFill="1" applyBorder="1" applyAlignment="1">
      <alignment horizontal="center"/>
    </xf>
    <xf numFmtId="0" fontId="7" fillId="0" borderId="38" xfId="2" applyFont="1" applyBorder="1" applyAlignment="1">
      <alignment horizontal="center" vertical="center"/>
    </xf>
    <xf numFmtId="0" fontId="15" fillId="0" borderId="41" xfId="2" applyFont="1" applyBorder="1" applyAlignment="1">
      <alignment horizontal="center" vertical="center"/>
    </xf>
    <xf numFmtId="0" fontId="15" fillId="0" borderId="42" xfId="2" applyFont="1" applyBorder="1" applyAlignment="1">
      <alignment horizontal="center" vertical="center"/>
    </xf>
    <xf numFmtId="0" fontId="15" fillId="0" borderId="8" xfId="2" applyFont="1" applyBorder="1" applyAlignment="1">
      <alignment horizontal="center" vertical="center"/>
    </xf>
    <xf numFmtId="0" fontId="15" fillId="0" borderId="11" xfId="2" applyFont="1" applyBorder="1" applyAlignment="1">
      <alignment horizontal="center" vertical="center"/>
    </xf>
    <xf numFmtId="0" fontId="15" fillId="0" borderId="48" xfId="2" applyFont="1" applyBorder="1" applyAlignment="1">
      <alignment horizontal="center" vertical="center"/>
    </xf>
    <xf numFmtId="0" fontId="15" fillId="0" borderId="16" xfId="2" applyFont="1" applyBorder="1" applyAlignment="1">
      <alignment horizontal="center" vertical="center"/>
    </xf>
    <xf numFmtId="0" fontId="15" fillId="0" borderId="49" xfId="2" applyFont="1" applyBorder="1" applyAlignment="1">
      <alignment horizontal="center" vertical="center"/>
    </xf>
    <xf numFmtId="0" fontId="15" fillId="0" borderId="12" xfId="2" applyFont="1" applyBorder="1" applyAlignment="1">
      <alignment horizontal="center" vertical="center"/>
    </xf>
    <xf numFmtId="0" fontId="6" fillId="3" borderId="13" xfId="2" applyFont="1" applyFill="1" applyBorder="1" applyAlignment="1">
      <alignment horizontal="center" vertical="center"/>
    </xf>
    <xf numFmtId="0" fontId="6" fillId="3" borderId="34" xfId="2" applyFont="1" applyFill="1" applyBorder="1" applyAlignment="1">
      <alignment horizontal="center" vertical="center"/>
    </xf>
    <xf numFmtId="0" fontId="6" fillId="3" borderId="9" xfId="2" applyFont="1" applyFill="1" applyBorder="1" applyAlignment="1">
      <alignment horizontal="center" vertical="center"/>
    </xf>
    <xf numFmtId="0" fontId="6" fillId="3" borderId="14" xfId="2" applyFont="1" applyFill="1" applyBorder="1" applyAlignment="1">
      <alignment horizontal="center" vertical="center"/>
    </xf>
    <xf numFmtId="0" fontId="15" fillId="0" borderId="24" xfId="2" applyFont="1" applyBorder="1" applyAlignment="1">
      <alignment horizontal="center" vertical="center" wrapText="1"/>
    </xf>
    <xf numFmtId="0" fontId="15" fillId="0" borderId="25" xfId="2" applyFont="1" applyBorder="1" applyAlignment="1">
      <alignment horizontal="center" vertical="center" wrapText="1"/>
    </xf>
    <xf numFmtId="0" fontId="15" fillId="0" borderId="26" xfId="2" applyFont="1" applyBorder="1" applyAlignment="1">
      <alignment horizontal="center" vertical="center" wrapText="1"/>
    </xf>
    <xf numFmtId="0" fontId="15" fillId="0" borderId="35"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7" xfId="2" applyFont="1" applyBorder="1" applyAlignment="1">
      <alignment horizontal="center" vertical="center" wrapText="1"/>
    </xf>
    <xf numFmtId="0" fontId="6" fillId="3" borderId="1" xfId="2" applyFont="1" applyFill="1" applyBorder="1" applyAlignment="1">
      <alignment horizontal="center" vertical="center"/>
    </xf>
    <xf numFmtId="0" fontId="7" fillId="3" borderId="39" xfId="2" applyFont="1" applyFill="1" applyBorder="1" applyAlignment="1">
      <alignment horizontal="center" vertical="center"/>
    </xf>
    <xf numFmtId="0" fontId="7" fillId="3" borderId="37" xfId="2" applyFont="1" applyFill="1" applyBorder="1" applyAlignment="1">
      <alignment horizontal="center" vertical="center"/>
    </xf>
    <xf numFmtId="0" fontId="26" fillId="0" borderId="24" xfId="2" applyFont="1" applyBorder="1" applyAlignment="1">
      <alignment horizontal="center" vertical="center" wrapText="1"/>
    </xf>
    <xf numFmtId="0" fontId="26" fillId="0" borderId="25" xfId="2" applyFont="1" applyBorder="1" applyAlignment="1">
      <alignment horizontal="center" vertical="center" wrapText="1"/>
    </xf>
    <xf numFmtId="0" fontId="26" fillId="0" borderId="26" xfId="2" applyFont="1" applyBorder="1" applyAlignment="1">
      <alignment horizontal="center" vertical="center" wrapText="1"/>
    </xf>
    <xf numFmtId="0" fontId="26" fillId="0" borderId="30" xfId="2" applyFont="1" applyBorder="1" applyAlignment="1">
      <alignment horizontal="center" vertical="center" wrapText="1"/>
    </xf>
    <xf numFmtId="0" fontId="26" fillId="0" borderId="0" xfId="2" applyFont="1" applyAlignment="1">
      <alignment horizontal="center" vertical="center" wrapText="1"/>
    </xf>
    <xf numFmtId="0" fontId="26" fillId="0" borderId="31" xfId="2" applyFont="1" applyBorder="1" applyAlignment="1">
      <alignment horizontal="center" vertical="center" wrapText="1"/>
    </xf>
    <xf numFmtId="0" fontId="26" fillId="0" borderId="20" xfId="2" applyFont="1" applyBorder="1" applyAlignment="1">
      <alignment horizontal="center" vertical="center" wrapText="1"/>
    </xf>
    <xf numFmtId="0" fontId="26" fillId="0" borderId="15" xfId="2" applyFont="1" applyBorder="1" applyAlignment="1">
      <alignment horizontal="center" vertical="center" wrapText="1"/>
    </xf>
    <xf numFmtId="0" fontId="26" fillId="0" borderId="21" xfId="2" applyFont="1" applyBorder="1" applyAlignment="1">
      <alignment horizontal="center" vertical="center" wrapText="1"/>
    </xf>
    <xf numFmtId="0" fontId="7" fillId="4" borderId="27" xfId="2" applyFont="1" applyFill="1" applyBorder="1" applyAlignment="1">
      <alignment horizontal="center" vertical="center" wrapText="1"/>
    </xf>
    <xf numFmtId="0" fontId="7" fillId="4" borderId="25" xfId="2" applyFont="1" applyFill="1" applyBorder="1" applyAlignment="1">
      <alignment horizontal="center" vertical="center" wrapText="1"/>
    </xf>
    <xf numFmtId="0" fontId="7" fillId="4" borderId="29" xfId="2" applyFont="1" applyFill="1" applyBorder="1" applyAlignment="1">
      <alignment horizontal="center" vertical="center" wrapText="1"/>
    </xf>
    <xf numFmtId="0" fontId="7" fillId="4" borderId="28" xfId="2" applyFont="1" applyFill="1" applyBorder="1" applyAlignment="1">
      <alignment horizontal="center" vertical="center" wrapText="1"/>
    </xf>
    <xf numFmtId="0" fontId="7" fillId="4" borderId="0" xfId="2" applyFont="1" applyFill="1" applyAlignment="1">
      <alignment horizontal="center" vertical="center" wrapText="1"/>
    </xf>
    <xf numFmtId="0" fontId="7" fillId="4" borderId="32" xfId="2" applyFont="1" applyFill="1" applyBorder="1" applyAlignment="1">
      <alignment horizontal="center" vertical="center" wrapText="1"/>
    </xf>
    <xf numFmtId="0" fontId="7" fillId="4" borderId="22" xfId="2" applyFont="1" applyFill="1" applyBorder="1" applyAlignment="1">
      <alignment horizontal="center" vertical="center" wrapText="1"/>
    </xf>
    <xf numFmtId="0" fontId="7" fillId="4" borderId="15" xfId="2" applyFont="1" applyFill="1" applyBorder="1" applyAlignment="1">
      <alignment horizontal="center" vertical="center" wrapText="1"/>
    </xf>
    <xf numFmtId="0" fontId="7" fillId="4" borderId="23" xfId="2" applyFont="1" applyFill="1" applyBorder="1" applyAlignment="1">
      <alignment horizontal="center" vertical="center" wrapText="1"/>
    </xf>
    <xf numFmtId="0" fontId="15" fillId="0" borderId="33" xfId="2" applyFont="1" applyBorder="1" applyAlignment="1">
      <alignment horizontal="center" vertical="center"/>
    </xf>
    <xf numFmtId="0" fontId="15" fillId="0" borderId="34" xfId="2" applyFont="1" applyBorder="1" applyAlignment="1">
      <alignment horizontal="center" vertical="center"/>
    </xf>
    <xf numFmtId="0" fontId="15" fillId="0" borderId="9" xfId="2" applyFont="1" applyBorder="1" applyAlignment="1">
      <alignment horizontal="center" vertical="center"/>
    </xf>
    <xf numFmtId="0" fontId="15" fillId="0" borderId="13" xfId="2" applyFont="1" applyBorder="1" applyAlignment="1">
      <alignment horizontal="center" vertical="center"/>
    </xf>
    <xf numFmtId="0" fontId="15" fillId="0" borderId="21" xfId="2" applyFont="1" applyBorder="1" applyAlignment="1">
      <alignment horizontal="center" vertical="center"/>
    </xf>
    <xf numFmtId="0" fontId="15" fillId="0" borderId="14" xfId="2" applyFont="1" applyBorder="1" applyAlignment="1">
      <alignment horizontal="center" vertical="center"/>
    </xf>
    <xf numFmtId="0" fontId="26" fillId="0" borderId="27" xfId="2" applyFont="1" applyBorder="1" applyAlignment="1">
      <alignment horizontal="center" vertical="center"/>
    </xf>
    <xf numFmtId="0" fontId="26" fillId="0" borderId="25" xfId="2" applyFont="1" applyBorder="1" applyAlignment="1">
      <alignment horizontal="center" vertical="center"/>
    </xf>
    <xf numFmtId="0" fontId="26" fillId="0" borderId="26" xfId="2" applyFont="1" applyBorder="1" applyAlignment="1">
      <alignment horizontal="center" vertical="center"/>
    </xf>
    <xf numFmtId="0" fontId="26" fillId="0" borderId="39" xfId="2" applyFont="1" applyBorder="1" applyAlignment="1">
      <alignment horizontal="center" vertical="center"/>
    </xf>
    <xf numFmtId="0" fontId="26" fillId="0" borderId="36" xfId="2" applyFont="1" applyBorder="1" applyAlignment="1">
      <alignment horizontal="center" vertical="center"/>
    </xf>
    <xf numFmtId="0" fontId="26" fillId="0" borderId="37" xfId="2" applyFont="1" applyBorder="1" applyAlignment="1">
      <alignment horizontal="center" vertical="center"/>
    </xf>
    <xf numFmtId="4" fontId="26" fillId="0" borderId="27" xfId="2" applyNumberFormat="1" applyFont="1" applyBorder="1" applyAlignment="1">
      <alignment horizontal="center" vertical="center"/>
    </xf>
    <xf numFmtId="4" fontId="26" fillId="0" borderId="25" xfId="2" applyNumberFormat="1" applyFont="1" applyBorder="1" applyAlignment="1">
      <alignment horizontal="center" vertical="center"/>
    </xf>
    <xf numFmtId="4" fontId="26" fillId="0" borderId="29" xfId="2" applyNumberFormat="1" applyFont="1" applyBorder="1" applyAlignment="1">
      <alignment horizontal="center" vertical="center"/>
    </xf>
    <xf numFmtId="4" fontId="26" fillId="0" borderId="39" xfId="2" applyNumberFormat="1" applyFont="1" applyBorder="1" applyAlignment="1">
      <alignment horizontal="center" vertical="center"/>
    </xf>
    <xf numFmtId="4" fontId="26" fillId="0" borderId="36" xfId="2" applyNumberFormat="1" applyFont="1" applyBorder="1" applyAlignment="1">
      <alignment horizontal="center" vertical="center"/>
    </xf>
    <xf numFmtId="4" fontId="26" fillId="0" borderId="40" xfId="2" applyNumberFormat="1" applyFont="1" applyBorder="1" applyAlignment="1">
      <alignment horizontal="center" vertical="center"/>
    </xf>
    <xf numFmtId="0" fontId="6" fillId="0" borderId="27" xfId="2" applyFont="1" applyBorder="1" applyAlignment="1">
      <alignment horizontal="center" vertical="center" wrapText="1"/>
    </xf>
    <xf numFmtId="0" fontId="6" fillId="0" borderId="25" xfId="2" applyFont="1" applyBorder="1" applyAlignment="1">
      <alignment horizontal="center" vertical="center" wrapText="1"/>
    </xf>
    <xf numFmtId="0" fontId="6" fillId="0" borderId="29" xfId="2" applyFont="1" applyBorder="1" applyAlignment="1">
      <alignment horizontal="center" vertical="center" wrapText="1"/>
    </xf>
    <xf numFmtId="0" fontId="6" fillId="0" borderId="39" xfId="2" applyFont="1" applyBorder="1" applyAlignment="1">
      <alignment horizontal="center" vertical="center" wrapText="1"/>
    </xf>
    <xf numFmtId="0" fontId="6" fillId="0" borderId="36" xfId="2" applyFont="1" applyBorder="1" applyAlignment="1">
      <alignment horizontal="center" vertical="center" wrapText="1"/>
    </xf>
    <xf numFmtId="0" fontId="6" fillId="0" borderId="40" xfId="2" applyFont="1" applyBorder="1" applyAlignment="1">
      <alignment horizontal="center" vertical="center" wrapText="1"/>
    </xf>
    <xf numFmtId="0" fontId="6" fillId="0" borderId="38" xfId="2" applyFont="1" applyBorder="1" applyAlignment="1">
      <alignment horizontal="center" vertical="center"/>
    </xf>
    <xf numFmtId="0" fontId="7" fillId="4" borderId="38" xfId="2" applyFont="1" applyFill="1" applyBorder="1" applyAlignment="1">
      <alignment horizontal="center" vertical="center"/>
    </xf>
    <xf numFmtId="0" fontId="15" fillId="0" borderId="33" xfId="2" applyFont="1" applyBorder="1" applyAlignment="1">
      <alignment horizontal="center"/>
    </xf>
    <xf numFmtId="0" fontId="15" fillId="0" borderId="34" xfId="2" applyFont="1" applyBorder="1" applyAlignment="1">
      <alignment horizontal="center"/>
    </xf>
    <xf numFmtId="0" fontId="15" fillId="0" borderId="13" xfId="2" applyFont="1" applyBorder="1" applyAlignment="1">
      <alignment horizontal="center"/>
    </xf>
    <xf numFmtId="0" fontId="15" fillId="0" borderId="9" xfId="2" applyFont="1" applyBorder="1" applyAlignment="1">
      <alignment horizontal="center"/>
    </xf>
    <xf numFmtId="0" fontId="15" fillId="0" borderId="14" xfId="2" applyFont="1" applyBorder="1" applyAlignment="1">
      <alignment horizontal="center"/>
    </xf>
    <xf numFmtId="4" fontId="27" fillId="3" borderId="24" xfId="1" applyNumberFormat="1" applyFont="1" applyFill="1" applyBorder="1" applyAlignment="1">
      <alignment horizontal="center" vertical="top" wrapText="1"/>
    </xf>
    <xf numFmtId="4" fontId="27" fillId="3" borderId="25" xfId="1" applyNumberFormat="1" applyFont="1" applyFill="1" applyBorder="1" applyAlignment="1">
      <alignment horizontal="center" vertical="top" wrapText="1"/>
    </xf>
    <xf numFmtId="4" fontId="27" fillId="3" borderId="26" xfId="1" applyNumberFormat="1" applyFont="1" applyFill="1" applyBorder="1" applyAlignment="1">
      <alignment horizontal="center" vertical="top" wrapText="1"/>
    </xf>
    <xf numFmtId="4" fontId="27" fillId="3" borderId="20" xfId="1" applyNumberFormat="1" applyFont="1" applyFill="1" applyBorder="1" applyAlignment="1">
      <alignment horizontal="center" vertical="top" wrapText="1"/>
    </xf>
    <xf numFmtId="4" fontId="27" fillId="3" borderId="15" xfId="1" applyNumberFormat="1" applyFont="1" applyFill="1" applyBorder="1" applyAlignment="1">
      <alignment horizontal="center" vertical="top" wrapText="1"/>
    </xf>
    <xf numFmtId="4" fontId="27" fillId="3" borderId="21" xfId="1" applyNumberFormat="1" applyFont="1" applyFill="1" applyBorder="1" applyAlignment="1">
      <alignment horizontal="center" vertical="top" wrapText="1"/>
    </xf>
    <xf numFmtId="4" fontId="11" fillId="0" borderId="27" xfId="2" applyNumberFormat="1" applyFont="1" applyBorder="1" applyAlignment="1">
      <alignment horizontal="center" vertical="center" shrinkToFit="1"/>
    </xf>
    <xf numFmtId="4" fontId="11" fillId="0" borderId="25" xfId="2" applyNumberFormat="1" applyFont="1" applyBorder="1" applyAlignment="1">
      <alignment horizontal="center" vertical="center" shrinkToFit="1"/>
    </xf>
    <xf numFmtId="4" fontId="11" fillId="0" borderId="26" xfId="2" applyNumberFormat="1" applyFont="1" applyBorder="1" applyAlignment="1">
      <alignment horizontal="center" vertical="center" shrinkToFit="1"/>
    </xf>
    <xf numFmtId="4" fontId="11" fillId="0" borderId="22" xfId="2" applyNumberFormat="1" applyFont="1" applyBorder="1" applyAlignment="1">
      <alignment horizontal="center" vertical="center" shrinkToFit="1"/>
    </xf>
    <xf numFmtId="4" fontId="11" fillId="0" borderId="15" xfId="2" applyNumberFormat="1" applyFont="1" applyBorder="1" applyAlignment="1">
      <alignment horizontal="center" vertical="center" shrinkToFit="1"/>
    </xf>
    <xf numFmtId="4" fontId="11" fillId="0" borderId="21" xfId="2" applyNumberFormat="1" applyFont="1" applyBorder="1" applyAlignment="1">
      <alignment horizontal="center" vertical="center" shrinkToFit="1"/>
    </xf>
    <xf numFmtId="4" fontId="6" fillId="0" borderId="27" xfId="2" applyNumberFormat="1" applyFont="1" applyBorder="1" applyAlignment="1">
      <alignment horizontal="center" wrapText="1"/>
    </xf>
    <xf numFmtId="0" fontId="6" fillId="0" borderId="25" xfId="2" applyFont="1" applyBorder="1" applyAlignment="1">
      <alignment horizontal="center" wrapText="1"/>
    </xf>
    <xf numFmtId="0" fontId="6" fillId="0" borderId="29" xfId="2" applyFont="1" applyBorder="1" applyAlignment="1">
      <alignment horizontal="center" wrapText="1"/>
    </xf>
    <xf numFmtId="0" fontId="6" fillId="0" borderId="22" xfId="2" applyFont="1" applyBorder="1" applyAlignment="1">
      <alignment horizontal="center" wrapText="1"/>
    </xf>
    <xf numFmtId="0" fontId="6" fillId="0" borderId="15" xfId="2" applyFont="1" applyBorder="1" applyAlignment="1">
      <alignment horizontal="center" wrapText="1"/>
    </xf>
    <xf numFmtId="0" fontId="6" fillId="0" borderId="23" xfId="2" applyFont="1" applyBorder="1" applyAlignment="1">
      <alignment horizontal="center" wrapText="1"/>
    </xf>
    <xf numFmtId="0" fontId="15" fillId="0" borderId="0" xfId="2" applyFont="1" applyAlignment="1">
      <alignment horizontal="center"/>
    </xf>
    <xf numFmtId="0" fontId="15" fillId="0" borderId="32" xfId="2" applyFont="1" applyBorder="1" applyAlignment="1">
      <alignment horizontal="center"/>
    </xf>
    <xf numFmtId="0" fontId="7" fillId="0" borderId="28" xfId="2" applyFont="1" applyBorder="1" applyAlignment="1">
      <alignment horizontal="center" vertical="center"/>
    </xf>
    <xf numFmtId="0" fontId="7" fillId="0" borderId="31" xfId="2" applyFont="1" applyBorder="1" applyAlignment="1">
      <alignment horizontal="center" vertical="center"/>
    </xf>
    <xf numFmtId="0" fontId="7" fillId="0" borderId="22" xfId="2" applyFont="1" applyBorder="1" applyAlignment="1">
      <alignment horizontal="center" vertical="center"/>
    </xf>
    <xf numFmtId="0" fontId="7" fillId="0" borderId="21" xfId="2" applyFont="1" applyBorder="1" applyAlignment="1">
      <alignment horizontal="center" vertical="center"/>
    </xf>
    <xf numFmtId="0" fontId="15" fillId="0" borderId="25" xfId="2" applyFont="1" applyBorder="1" applyAlignment="1">
      <alignment horizontal="center" vertical="center"/>
    </xf>
    <xf numFmtId="0" fontId="11" fillId="5" borderId="17" xfId="2" applyFont="1" applyFill="1" applyBorder="1" applyAlignment="1">
      <alignment horizontal="center"/>
    </xf>
    <xf numFmtId="0" fontId="11" fillId="5" borderId="18" xfId="2" applyFont="1" applyFill="1" applyBorder="1" applyAlignment="1">
      <alignment horizontal="center"/>
    </xf>
    <xf numFmtId="0" fontId="11" fillId="5" borderId="19" xfId="2" applyFont="1" applyFill="1" applyBorder="1" applyAlignment="1">
      <alignment horizontal="center"/>
    </xf>
    <xf numFmtId="0" fontId="15" fillId="0" borderId="22" xfId="2" applyFont="1" applyBorder="1" applyAlignment="1">
      <alignment horizontal="center" vertical="center"/>
    </xf>
    <xf numFmtId="0" fontId="15" fillId="0" borderId="15" xfId="2" applyFont="1" applyBorder="1" applyAlignment="1">
      <alignment horizontal="center" vertical="center"/>
    </xf>
    <xf numFmtId="0" fontId="30" fillId="0" borderId="22" xfId="2" applyFont="1" applyBorder="1" applyAlignment="1">
      <alignment horizontal="center" vertical="center"/>
    </xf>
    <xf numFmtId="0" fontId="30" fillId="0" borderId="15" xfId="2" applyFont="1" applyBorder="1" applyAlignment="1">
      <alignment horizontal="center" vertical="center"/>
    </xf>
    <xf numFmtId="0" fontId="30" fillId="0" borderId="21" xfId="2" applyFont="1" applyBorder="1" applyAlignment="1">
      <alignment horizontal="center" vertical="center"/>
    </xf>
    <xf numFmtId="0" fontId="27" fillId="0" borderId="22" xfId="2" applyFont="1" applyBorder="1" applyAlignment="1">
      <alignment horizontal="center" vertical="center"/>
    </xf>
    <xf numFmtId="0" fontId="27" fillId="0" borderId="15" xfId="2" applyFont="1" applyBorder="1" applyAlignment="1">
      <alignment horizontal="center" vertical="center"/>
    </xf>
    <xf numFmtId="0" fontId="27" fillId="0" borderId="23" xfId="2" applyFont="1" applyBorder="1" applyAlignment="1">
      <alignment horizontal="center" vertical="center"/>
    </xf>
    <xf numFmtId="4" fontId="19" fillId="0" borderId="27" xfId="2" applyNumberFormat="1" applyBorder="1" applyAlignment="1">
      <alignment horizontal="center"/>
    </xf>
    <xf numFmtId="0" fontId="19" fillId="0" borderId="25" xfId="2" applyBorder="1" applyAlignment="1">
      <alignment horizontal="center"/>
    </xf>
    <xf numFmtId="0" fontId="19" fillId="0" borderId="26" xfId="2" applyBorder="1" applyAlignment="1">
      <alignment horizontal="center"/>
    </xf>
    <xf numFmtId="0" fontId="19" fillId="0" borderId="28" xfId="2" applyBorder="1" applyAlignment="1">
      <alignment horizontal="center"/>
    </xf>
    <xf numFmtId="0" fontId="19" fillId="0" borderId="0" xfId="2" applyAlignment="1">
      <alignment horizontal="center"/>
    </xf>
    <xf numFmtId="0" fontId="19" fillId="0" borderId="31" xfId="2" applyBorder="1" applyAlignment="1">
      <alignment horizontal="center"/>
    </xf>
    <xf numFmtId="0" fontId="19" fillId="0" borderId="22" xfId="2" applyBorder="1" applyAlignment="1">
      <alignment horizontal="center"/>
    </xf>
    <xf numFmtId="0" fontId="19" fillId="0" borderId="15" xfId="2" applyBorder="1" applyAlignment="1">
      <alignment horizontal="center"/>
    </xf>
    <xf numFmtId="0" fontId="19" fillId="0" borderId="21" xfId="2" applyBorder="1" applyAlignment="1">
      <alignment horizontal="center"/>
    </xf>
    <xf numFmtId="4" fontId="28" fillId="0" borderId="27" xfId="2" applyNumberFormat="1" applyFont="1" applyBorder="1" applyAlignment="1">
      <alignment horizontal="center" vertical="center"/>
    </xf>
    <xf numFmtId="4" fontId="28" fillId="0" borderId="25" xfId="2" applyNumberFormat="1" applyFont="1" applyBorder="1" applyAlignment="1">
      <alignment horizontal="center" vertical="center"/>
    </xf>
    <xf numFmtId="4" fontId="28" fillId="0" borderId="26" xfId="2" applyNumberFormat="1" applyFont="1" applyBorder="1" applyAlignment="1">
      <alignment horizontal="center" vertical="center"/>
    </xf>
    <xf numFmtId="0" fontId="11" fillId="3" borderId="0" xfId="1" applyFont="1" applyFill="1" applyAlignment="1">
      <alignment horizontal="center" shrinkToFit="1"/>
    </xf>
    <xf numFmtId="0" fontId="15" fillId="3" borderId="13" xfId="2" applyFont="1" applyFill="1" applyBorder="1" applyAlignment="1">
      <alignment horizontal="center"/>
    </xf>
    <xf numFmtId="0" fontId="15" fillId="3" borderId="34" xfId="2" applyFont="1" applyFill="1" applyBorder="1" applyAlignment="1">
      <alignment horizontal="center"/>
    </xf>
    <xf numFmtId="0" fontId="15" fillId="3" borderId="14" xfId="2" applyFont="1" applyFill="1" applyBorder="1" applyAlignment="1">
      <alignment horizontal="center"/>
    </xf>
    <xf numFmtId="0" fontId="6" fillId="0" borderId="24" xfId="2" applyFont="1" applyBorder="1" applyAlignment="1">
      <alignment horizontal="center" vertical="center"/>
    </xf>
    <xf numFmtId="0" fontId="6" fillId="0" borderId="25" xfId="2" applyFont="1" applyBorder="1" applyAlignment="1">
      <alignment horizontal="center" vertical="center"/>
    </xf>
    <xf numFmtId="0" fontId="6" fillId="0" borderId="35" xfId="2" applyFont="1" applyBorder="1" applyAlignment="1">
      <alignment horizontal="center" vertical="center"/>
    </xf>
    <xf numFmtId="0" fontId="6" fillId="0" borderId="36" xfId="2" applyFont="1" applyBorder="1" applyAlignment="1">
      <alignment horizontal="center" vertical="center"/>
    </xf>
    <xf numFmtId="0" fontId="15" fillId="27" borderId="2" xfId="2" applyFont="1" applyFill="1" applyBorder="1" applyAlignment="1">
      <alignment horizontal="center"/>
    </xf>
    <xf numFmtId="0" fontId="15" fillId="27" borderId="59" xfId="2" applyFont="1" applyFill="1" applyBorder="1" applyAlignment="1">
      <alignment horizontal="center"/>
    </xf>
    <xf numFmtId="0" fontId="15" fillId="27" borderId="3" xfId="2" applyFont="1" applyFill="1" applyBorder="1" applyAlignment="1">
      <alignment horizontal="center"/>
    </xf>
    <xf numFmtId="3" fontId="10" fillId="0" borderId="24" xfId="2" applyNumberFormat="1" applyFont="1" applyBorder="1" applyAlignment="1">
      <alignment horizontal="center" vertical="center" shrinkToFit="1"/>
    </xf>
    <xf numFmtId="0" fontId="10" fillId="0" borderId="25" xfId="2" applyFont="1" applyBorder="1" applyAlignment="1">
      <alignment horizontal="center" vertical="center" shrinkToFit="1"/>
    </xf>
    <xf numFmtId="0" fontId="10" fillId="0" borderId="26" xfId="2" applyFont="1" applyBorder="1" applyAlignment="1">
      <alignment horizontal="center" vertical="center" shrinkToFit="1"/>
    </xf>
    <xf numFmtId="0" fontId="10" fillId="0" borderId="20" xfId="2" applyFont="1" applyBorder="1" applyAlignment="1">
      <alignment horizontal="center" vertical="center" shrinkToFit="1"/>
    </xf>
    <xf numFmtId="0" fontId="10" fillId="0" borderId="15" xfId="2" applyFont="1" applyBorder="1" applyAlignment="1">
      <alignment horizontal="center" vertical="center" shrinkToFit="1"/>
    </xf>
    <xf numFmtId="0" fontId="10" fillId="0" borderId="21" xfId="2" applyFont="1" applyBorder="1" applyAlignment="1">
      <alignment horizontal="center" vertical="center" shrinkToFit="1"/>
    </xf>
    <xf numFmtId="0" fontId="10" fillId="0" borderId="1" xfId="2" applyFont="1" applyBorder="1" applyAlignment="1">
      <alignment horizontal="center" vertical="center"/>
    </xf>
    <xf numFmtId="0" fontId="10" fillId="0" borderId="10" xfId="2" applyFont="1" applyBorder="1" applyAlignment="1">
      <alignment horizontal="center" vertical="center"/>
    </xf>
    <xf numFmtId="0" fontId="19" fillId="0" borderId="27" xfId="2" applyBorder="1" applyAlignment="1">
      <alignment horizontal="center"/>
    </xf>
    <xf numFmtId="14" fontId="10" fillId="0" borderId="28" xfId="2" applyNumberFormat="1" applyFont="1" applyBorder="1" applyAlignment="1">
      <alignment horizontal="center"/>
    </xf>
    <xf numFmtId="14" fontId="10" fillId="0" borderId="0" xfId="2" applyNumberFormat="1" applyFont="1" applyAlignment="1">
      <alignment horizontal="center"/>
    </xf>
    <xf numFmtId="14" fontId="10" fillId="0" borderId="31" xfId="2" applyNumberFormat="1" applyFont="1" applyBorder="1" applyAlignment="1">
      <alignment horizontal="center"/>
    </xf>
    <xf numFmtId="0" fontId="15" fillId="0" borderId="43" xfId="2" applyFont="1" applyBorder="1" applyAlignment="1">
      <alignment horizontal="center"/>
    </xf>
    <xf numFmtId="0" fontId="15" fillId="0" borderId="44" xfId="2" applyFont="1" applyBorder="1" applyAlignment="1">
      <alignment horizontal="center"/>
    </xf>
    <xf numFmtId="0" fontId="11" fillId="0" borderId="44" xfId="2" applyFont="1" applyBorder="1" applyAlignment="1">
      <alignment horizontal="center"/>
    </xf>
    <xf numFmtId="0" fontId="11" fillId="0" borderId="45" xfId="2" applyFont="1" applyBorder="1" applyAlignment="1">
      <alignment horizontal="center"/>
    </xf>
    <xf numFmtId="0" fontId="6" fillId="0" borderId="24" xfId="2" applyFont="1" applyBorder="1" applyAlignment="1">
      <alignment horizontal="center" vertical="center" wrapText="1"/>
    </xf>
    <xf numFmtId="0" fontId="6" fillId="0" borderId="26" xfId="2" applyFont="1" applyBorder="1" applyAlignment="1">
      <alignment horizontal="center" vertical="center" wrapText="1"/>
    </xf>
    <xf numFmtId="0" fontId="6" fillId="0" borderId="20" xfId="2" applyFont="1" applyBorder="1" applyAlignment="1">
      <alignment horizontal="center" vertical="center" wrapText="1"/>
    </xf>
    <xf numFmtId="0" fontId="6" fillId="0" borderId="15" xfId="2" applyFont="1" applyBorder="1" applyAlignment="1">
      <alignment horizontal="center" vertical="center" wrapText="1"/>
    </xf>
    <xf numFmtId="0" fontId="6" fillId="0" borderId="21" xfId="2" applyFont="1" applyBorder="1" applyAlignment="1">
      <alignment horizontal="center" vertical="center" wrapText="1"/>
    </xf>
    <xf numFmtId="0" fontId="6" fillId="0" borderId="28" xfId="2" applyFont="1" applyBorder="1" applyAlignment="1">
      <alignment horizontal="center" vertical="center"/>
    </xf>
    <xf numFmtId="0" fontId="6" fillId="0" borderId="0" xfId="2" applyFont="1" applyAlignment="1">
      <alignment horizontal="center" vertical="center"/>
    </xf>
    <xf numFmtId="0" fontId="6" fillId="0" borderId="31" xfId="2" applyFont="1" applyBorder="1" applyAlignment="1">
      <alignment horizontal="center" vertical="center"/>
    </xf>
    <xf numFmtId="0" fontId="6" fillId="0" borderId="22" xfId="2" applyFont="1" applyBorder="1" applyAlignment="1">
      <alignment horizontal="center" vertical="center"/>
    </xf>
    <xf numFmtId="0" fontId="6" fillId="0" borderId="15" xfId="2" applyFont="1" applyBorder="1" applyAlignment="1">
      <alignment horizontal="center" vertical="center"/>
    </xf>
    <xf numFmtId="0" fontId="15" fillId="0" borderId="4" xfId="2" applyFont="1" applyBorder="1" applyAlignment="1">
      <alignment horizontal="center" vertical="center"/>
    </xf>
    <xf numFmtId="0" fontId="15" fillId="0" borderId="1" xfId="2" applyFont="1" applyBorder="1" applyAlignment="1">
      <alignment horizontal="center" vertical="center"/>
    </xf>
    <xf numFmtId="0" fontId="19" fillId="0" borderId="32" xfId="2" applyBorder="1" applyAlignment="1">
      <alignment horizontal="center"/>
    </xf>
    <xf numFmtId="0" fontId="19" fillId="0" borderId="23" xfId="2" applyBorder="1" applyAlignment="1">
      <alignment horizontal="center"/>
    </xf>
    <xf numFmtId="0" fontId="19" fillId="0" borderId="0" xfId="2" applyAlignment="1">
      <alignment horizontal="center" vertical="center"/>
    </xf>
    <xf numFmtId="0" fontId="7" fillId="0" borderId="27" xfId="2" applyFont="1" applyBorder="1" applyAlignment="1">
      <alignment horizontal="center" vertical="center"/>
    </xf>
    <xf numFmtId="0" fontId="7" fillId="0" borderId="25" xfId="2" applyFont="1" applyBorder="1" applyAlignment="1">
      <alignment horizontal="center" vertical="center"/>
    </xf>
    <xf numFmtId="0" fontId="7" fillId="0" borderId="26" xfId="2" applyFont="1" applyBorder="1" applyAlignment="1">
      <alignment horizontal="center" vertical="center"/>
    </xf>
    <xf numFmtId="0" fontId="7" fillId="0" borderId="0" xfId="2" applyFont="1" applyAlignment="1">
      <alignment horizontal="center" vertical="center"/>
    </xf>
    <xf numFmtId="0" fontId="15" fillId="0" borderId="27" xfId="2" applyFont="1" applyBorder="1" applyAlignment="1">
      <alignment horizontal="center" vertical="center"/>
    </xf>
    <xf numFmtId="0" fontId="11" fillId="0" borderId="0" xfId="0" applyFont="1" applyAlignment="1">
      <alignment horizontal="right" vertical="justify"/>
    </xf>
    <xf numFmtId="0" fontId="19" fillId="0" borderId="46" xfId="2" applyBorder="1" applyAlignment="1">
      <alignment horizontal="center"/>
    </xf>
    <xf numFmtId="0" fontId="19" fillId="0" borderId="44" xfId="2" applyBorder="1" applyAlignment="1">
      <alignment horizontal="center"/>
    </xf>
    <xf numFmtId="0" fontId="19" fillId="0" borderId="47" xfId="2" applyBorder="1" applyAlignment="1">
      <alignment horizontal="center"/>
    </xf>
    <xf numFmtId="0" fontId="15" fillId="4" borderId="27" xfId="2" applyFont="1" applyFill="1" applyBorder="1" applyAlignment="1">
      <alignment horizontal="center" vertical="center"/>
    </xf>
    <xf numFmtId="0" fontId="15" fillId="4" borderId="25" xfId="2" applyFont="1" applyFill="1" applyBorder="1" applyAlignment="1">
      <alignment horizontal="center" vertical="center"/>
    </xf>
    <xf numFmtId="0" fontId="15" fillId="4" borderId="26" xfId="2" applyFont="1" applyFill="1" applyBorder="1" applyAlignment="1">
      <alignment horizontal="center" vertical="center"/>
    </xf>
    <xf numFmtId="0" fontId="15" fillId="4" borderId="22" xfId="2" applyFont="1" applyFill="1" applyBorder="1" applyAlignment="1">
      <alignment horizontal="center" vertical="center"/>
    </xf>
    <xf numFmtId="0" fontId="15" fillId="4" borderId="15" xfId="2" applyFont="1" applyFill="1" applyBorder="1" applyAlignment="1">
      <alignment horizontal="center" vertical="center"/>
    </xf>
    <xf numFmtId="0" fontId="15" fillId="4" borderId="21" xfId="2" applyFont="1" applyFill="1" applyBorder="1" applyAlignment="1">
      <alignment horizontal="center" vertical="center"/>
    </xf>
    <xf numFmtId="0" fontId="15" fillId="0" borderId="27" xfId="2" applyFont="1" applyBorder="1" applyAlignment="1">
      <alignment horizontal="center" vertical="center" wrapText="1"/>
    </xf>
    <xf numFmtId="0" fontId="15" fillId="0" borderId="29" xfId="2" applyFont="1" applyBorder="1" applyAlignment="1">
      <alignment horizontal="center" vertical="center" wrapText="1"/>
    </xf>
    <xf numFmtId="0" fontId="15" fillId="0" borderId="22" xfId="2" applyFont="1" applyBorder="1" applyAlignment="1">
      <alignment horizontal="center" vertical="center" wrapText="1"/>
    </xf>
    <xf numFmtId="0" fontId="15" fillId="0" borderId="15" xfId="2" applyFont="1" applyBorder="1" applyAlignment="1">
      <alignment horizontal="center" vertical="center" wrapText="1"/>
    </xf>
    <xf numFmtId="0" fontId="15" fillId="0" borderId="23" xfId="2" applyFont="1" applyBorder="1" applyAlignment="1">
      <alignment horizontal="center" vertical="center" wrapText="1"/>
    </xf>
    <xf numFmtId="0" fontId="15" fillId="0" borderId="29" xfId="2" applyFont="1" applyBorder="1" applyAlignment="1">
      <alignment horizontal="center" vertical="center"/>
    </xf>
    <xf numFmtId="0" fontId="7" fillId="0" borderId="27" xfId="2" applyFont="1" applyBorder="1" applyAlignment="1">
      <alignment horizontal="center" wrapText="1"/>
    </xf>
    <xf numFmtId="0" fontId="7" fillId="0" borderId="25" xfId="2" applyFont="1" applyBorder="1" applyAlignment="1">
      <alignment horizontal="center" wrapText="1"/>
    </xf>
    <xf numFmtId="0" fontId="7" fillId="0" borderId="29" xfId="2" applyFont="1" applyBorder="1" applyAlignment="1">
      <alignment horizontal="center" wrapText="1"/>
    </xf>
    <xf numFmtId="0" fontId="7" fillId="0" borderId="22" xfId="2" applyFont="1" applyBorder="1" applyAlignment="1">
      <alignment horizontal="center" wrapText="1"/>
    </xf>
    <xf numFmtId="0" fontId="7" fillId="0" borderId="15" xfId="2" applyFont="1" applyBorder="1" applyAlignment="1">
      <alignment horizontal="center" wrapText="1"/>
    </xf>
    <xf numFmtId="0" fontId="7" fillId="0" borderId="23" xfId="2" applyFont="1" applyBorder="1" applyAlignment="1">
      <alignment horizontal="center" wrapText="1"/>
    </xf>
    <xf numFmtId="0" fontId="15" fillId="0" borderId="28" xfId="2" applyFont="1" applyBorder="1" applyAlignment="1">
      <alignment horizontal="center"/>
    </xf>
    <xf numFmtId="0" fontId="6" fillId="0" borderId="17" xfId="2" applyFont="1" applyBorder="1" applyAlignment="1">
      <alignment horizontal="center" vertical="justify"/>
    </xf>
    <xf numFmtId="0" fontId="6" fillId="0" borderId="18" xfId="2" applyFont="1" applyBorder="1" applyAlignment="1">
      <alignment horizontal="center" vertical="justify"/>
    </xf>
    <xf numFmtId="0" fontId="6" fillId="0" borderId="19" xfId="2" applyFont="1" applyBorder="1" applyAlignment="1">
      <alignment horizontal="center" vertical="justify"/>
    </xf>
    <xf numFmtId="0" fontId="15" fillId="0" borderId="33" xfId="2" applyFont="1" applyBorder="1" applyAlignment="1">
      <alignment horizontal="left" vertical="center"/>
    </xf>
    <xf numFmtId="0" fontId="15" fillId="0" borderId="34" xfId="2" applyFont="1" applyBorder="1" applyAlignment="1">
      <alignment horizontal="left" vertical="center"/>
    </xf>
    <xf numFmtId="0" fontId="15" fillId="0" borderId="9" xfId="2" applyFont="1" applyBorder="1" applyAlignment="1">
      <alignment horizontal="left" vertical="center"/>
    </xf>
    <xf numFmtId="0" fontId="7" fillId="0" borderId="15" xfId="2" applyFont="1" applyBorder="1" applyAlignment="1">
      <alignment horizontal="center" vertical="center"/>
    </xf>
    <xf numFmtId="3" fontId="25" fillId="3" borderId="24" xfId="2" applyNumberFormat="1" applyFont="1" applyFill="1" applyBorder="1" applyAlignment="1">
      <alignment horizontal="center" vertical="center"/>
    </xf>
    <xf numFmtId="3" fontId="25" fillId="3" borderId="25" xfId="2" applyNumberFormat="1" applyFont="1" applyFill="1" applyBorder="1" applyAlignment="1">
      <alignment horizontal="center" vertical="center"/>
    </xf>
    <xf numFmtId="3" fontId="25" fillId="3" borderId="26" xfId="2" applyNumberFormat="1" applyFont="1" applyFill="1" applyBorder="1" applyAlignment="1">
      <alignment horizontal="center" vertical="center"/>
    </xf>
    <xf numFmtId="3" fontId="25" fillId="3" borderId="20" xfId="2" applyNumberFormat="1" applyFont="1" applyFill="1" applyBorder="1" applyAlignment="1">
      <alignment horizontal="center" vertical="center"/>
    </xf>
    <xf numFmtId="3" fontId="25" fillId="3" borderId="15" xfId="2" applyNumberFormat="1" applyFont="1" applyFill="1" applyBorder="1" applyAlignment="1">
      <alignment horizontal="center" vertical="center"/>
    </xf>
    <xf numFmtId="3" fontId="25" fillId="3" borderId="21" xfId="2" applyNumberFormat="1" applyFont="1" applyFill="1" applyBorder="1" applyAlignment="1">
      <alignment horizontal="center" vertical="center"/>
    </xf>
    <xf numFmtId="0" fontId="26" fillId="3" borderId="27" xfId="2" applyFont="1" applyFill="1" applyBorder="1" applyAlignment="1">
      <alignment horizontal="center" vertical="center" wrapText="1"/>
    </xf>
    <xf numFmtId="0" fontId="26" fillId="3" borderId="25" xfId="2" applyFont="1" applyFill="1" applyBorder="1" applyAlignment="1">
      <alignment horizontal="center" vertical="center" wrapText="1"/>
    </xf>
    <xf numFmtId="0" fontId="26" fillId="3" borderId="26" xfId="2" applyFont="1" applyFill="1" applyBorder="1" applyAlignment="1">
      <alignment horizontal="center" vertical="center" wrapText="1"/>
    </xf>
    <xf numFmtId="0" fontId="26" fillId="3" borderId="22" xfId="2" applyFont="1" applyFill="1" applyBorder="1" applyAlignment="1">
      <alignment horizontal="center" vertical="center" wrapText="1"/>
    </xf>
    <xf numFmtId="0" fontId="26" fillId="3" borderId="15" xfId="2" applyFont="1" applyFill="1" applyBorder="1" applyAlignment="1">
      <alignment horizontal="center" vertical="center" wrapText="1"/>
    </xf>
    <xf numFmtId="0" fontId="26" fillId="3" borderId="21" xfId="2" applyFont="1" applyFill="1" applyBorder="1" applyAlignment="1">
      <alignment horizontal="center" vertical="center" wrapText="1"/>
    </xf>
    <xf numFmtId="0" fontId="24" fillId="28" borderId="17" xfId="2" applyFont="1" applyFill="1" applyBorder="1" applyAlignment="1">
      <alignment horizontal="center"/>
    </xf>
    <xf numFmtId="0" fontId="24" fillId="28" borderId="18" xfId="2" applyFont="1" applyFill="1" applyBorder="1" applyAlignment="1">
      <alignment horizontal="center"/>
    </xf>
    <xf numFmtId="0" fontId="24" fillId="28" borderId="36" xfId="2" applyFont="1" applyFill="1" applyBorder="1" applyAlignment="1">
      <alignment horizontal="center"/>
    </xf>
    <xf numFmtId="0" fontId="24" fillId="28" borderId="19" xfId="2" applyFont="1" applyFill="1" applyBorder="1" applyAlignment="1">
      <alignment horizontal="center"/>
    </xf>
    <xf numFmtId="3" fontId="15" fillId="3" borderId="33" xfId="2" applyNumberFormat="1" applyFont="1" applyFill="1" applyBorder="1" applyAlignment="1">
      <alignment horizontal="center"/>
    </xf>
    <xf numFmtId="3" fontId="15" fillId="3" borderId="34" xfId="2" applyNumberFormat="1" applyFont="1" applyFill="1" applyBorder="1" applyAlignment="1">
      <alignment horizontal="center"/>
    </xf>
    <xf numFmtId="3" fontId="15" fillId="3" borderId="9" xfId="2" applyNumberFormat="1" applyFont="1" applyFill="1" applyBorder="1" applyAlignment="1">
      <alignment horizontal="center"/>
    </xf>
    <xf numFmtId="0" fontId="15" fillId="3" borderId="9" xfId="2" applyFont="1" applyFill="1" applyBorder="1" applyAlignment="1">
      <alignment horizontal="center"/>
    </xf>
    <xf numFmtId="0" fontId="0" fillId="0" borderId="25" xfId="0" applyBorder="1" applyAlignment="1">
      <alignment horizontal="center"/>
    </xf>
    <xf numFmtId="0" fontId="31" fillId="0" borderId="0" xfId="0" applyFont="1" applyAlignment="1">
      <alignment horizontal="justify" vertical="top" wrapText="1"/>
    </xf>
    <xf numFmtId="3" fontId="4" fillId="0" borderId="0" xfId="0" applyNumberFormat="1" applyFont="1" applyAlignment="1">
      <alignment horizontal="center"/>
    </xf>
    <xf numFmtId="0" fontId="4" fillId="0" borderId="0" xfId="0" applyFont="1" applyAlignment="1">
      <alignment horizontal="center"/>
    </xf>
    <xf numFmtId="0" fontId="3" fillId="0" borderId="0" xfId="0" applyFont="1" applyAlignment="1">
      <alignment horizontal="center" vertical="top"/>
    </xf>
    <xf numFmtId="0" fontId="0" fillId="0" borderId="0" xfId="0" applyAlignment="1">
      <alignment horizontal="center" wrapText="1"/>
    </xf>
    <xf numFmtId="184" fontId="31" fillId="0" borderId="0" xfId="0" applyNumberFormat="1" applyFont="1" applyAlignment="1">
      <alignment horizontal="justify" vertical="top"/>
    </xf>
    <xf numFmtId="0" fontId="31" fillId="0" borderId="0" xfId="0" applyFont="1" applyAlignment="1">
      <alignment horizontal="justify" vertical="top"/>
    </xf>
    <xf numFmtId="0" fontId="36" fillId="9" borderId="13" xfId="0" applyFont="1" applyFill="1" applyBorder="1" applyAlignment="1">
      <alignment horizontal="center"/>
    </xf>
    <xf numFmtId="0" fontId="36" fillId="9" borderId="34" xfId="0" applyFont="1" applyFill="1" applyBorder="1" applyAlignment="1">
      <alignment horizontal="center"/>
    </xf>
    <xf numFmtId="0" fontId="36" fillId="9" borderId="9" xfId="0" applyFont="1" applyFill="1" applyBorder="1" applyAlignment="1">
      <alignment horizontal="center"/>
    </xf>
    <xf numFmtId="0" fontId="93" fillId="2" borderId="13" xfId="0" applyFont="1" applyFill="1" applyBorder="1" applyAlignment="1">
      <alignment horizontal="center"/>
    </xf>
    <xf numFmtId="0" fontId="93" fillId="2" borderId="34" xfId="0" applyFont="1" applyFill="1" applyBorder="1" applyAlignment="1">
      <alignment horizontal="center"/>
    </xf>
    <xf numFmtId="0" fontId="93" fillId="2" borderId="9" xfId="0" applyFont="1" applyFill="1" applyBorder="1" applyAlignment="1">
      <alignment horizontal="center"/>
    </xf>
    <xf numFmtId="0" fontId="35" fillId="0" borderId="28" xfId="0" applyFont="1" applyBorder="1" applyAlignment="1">
      <alignment horizontal="center"/>
    </xf>
    <xf numFmtId="0" fontId="35" fillId="0" borderId="0" xfId="0" applyFont="1" applyAlignment="1">
      <alignment horizontal="center"/>
    </xf>
    <xf numFmtId="14" fontId="17" fillId="0" borderId="0" xfId="0" applyNumberFormat="1" applyFont="1" applyAlignment="1">
      <alignment horizontal="left" shrinkToFit="1"/>
    </xf>
    <xf numFmtId="14" fontId="36" fillId="0" borderId="0" xfId="0" applyNumberFormat="1" applyFont="1" applyAlignment="1">
      <alignment horizontal="center" shrinkToFit="1"/>
    </xf>
    <xf numFmtId="3" fontId="22" fillId="0" borderId="15" xfId="0" applyNumberFormat="1" applyFont="1" applyBorder="1" applyAlignment="1">
      <alignment horizontal="left"/>
    </xf>
    <xf numFmtId="4" fontId="36" fillId="0" borderId="22" xfId="0" applyNumberFormat="1" applyFont="1" applyBorder="1" applyAlignment="1">
      <alignment horizontal="left" vertical="center" shrinkToFit="1"/>
    </xf>
    <xf numFmtId="4" fontId="36" fillId="0" borderId="15" xfId="0" applyNumberFormat="1" applyFont="1" applyBorder="1" applyAlignment="1">
      <alignment horizontal="left" vertical="center" shrinkToFit="1"/>
    </xf>
    <xf numFmtId="4" fontId="36" fillId="0" borderId="21" xfId="0" applyNumberFormat="1" applyFont="1" applyBorder="1" applyAlignment="1">
      <alignment horizontal="left" vertical="center" shrinkToFit="1"/>
    </xf>
    <xf numFmtId="0" fontId="36" fillId="0" borderId="27" xfId="0" applyFont="1" applyBorder="1" applyAlignment="1">
      <alignment horizontal="justify" vertical="center"/>
    </xf>
    <xf numFmtId="0" fontId="36" fillId="0" borderId="25" xfId="0" applyFont="1" applyBorder="1" applyAlignment="1">
      <alignment horizontal="justify" vertical="center"/>
    </xf>
    <xf numFmtId="0" fontId="36" fillId="0" borderId="26" xfId="0" applyFont="1" applyBorder="1" applyAlignment="1">
      <alignment horizontal="justify" vertical="center"/>
    </xf>
    <xf numFmtId="0" fontId="36" fillId="0" borderId="22" xfId="0" applyFont="1" applyBorder="1" applyAlignment="1">
      <alignment horizontal="justify" vertical="center"/>
    </xf>
    <xf numFmtId="0" fontId="36" fillId="0" borderId="15" xfId="0" applyFont="1" applyBorder="1" applyAlignment="1">
      <alignment horizontal="justify" vertical="center"/>
    </xf>
    <xf numFmtId="0" fontId="36" fillId="0" borderId="21" xfId="0" applyFont="1" applyBorder="1" applyAlignment="1">
      <alignment horizontal="justify" vertical="center"/>
    </xf>
    <xf numFmtId="0" fontId="36" fillId="0" borderId="22" xfId="0" applyFont="1" applyBorder="1" applyAlignment="1">
      <alignment horizontal="center"/>
    </xf>
    <xf numFmtId="0" fontId="36" fillId="0" borderId="15" xfId="0" applyFont="1" applyBorder="1" applyAlignment="1">
      <alignment horizontal="center"/>
    </xf>
    <xf numFmtId="0" fontId="36" fillId="0" borderId="21" xfId="0" applyFont="1" applyBorder="1" applyAlignment="1">
      <alignment horizontal="center"/>
    </xf>
    <xf numFmtId="0" fontId="93" fillId="2" borderId="13" xfId="0" applyFont="1" applyFill="1" applyBorder="1" applyAlignment="1">
      <alignment horizontal="left"/>
    </xf>
    <xf numFmtId="0" fontId="93" fillId="2" borderId="34" xfId="0" applyFont="1" applyFill="1" applyBorder="1" applyAlignment="1">
      <alignment horizontal="left"/>
    </xf>
    <xf numFmtId="0" fontId="93" fillId="2" borderId="9" xfId="0" applyFont="1" applyFill="1" applyBorder="1" applyAlignment="1">
      <alignment horizontal="left"/>
    </xf>
    <xf numFmtId="0" fontId="36" fillId="0" borderId="0" xfId="0" applyFont="1" applyAlignment="1">
      <alignment horizontal="left"/>
    </xf>
    <xf numFmtId="0" fontId="36" fillId="0" borderId="34" xfId="0" applyFont="1" applyBorder="1" applyAlignment="1">
      <alignment horizontal="center"/>
    </xf>
    <xf numFmtId="49" fontId="36" fillId="0" borderId="34" xfId="0" applyNumberFormat="1" applyFont="1" applyBorder="1" applyAlignment="1">
      <alignment horizontal="center"/>
    </xf>
    <xf numFmtId="0" fontId="99" fillId="0" borderId="0" xfId="0" applyFont="1" applyAlignment="1">
      <alignment horizontal="left"/>
    </xf>
    <xf numFmtId="0" fontId="92" fillId="0" borderId="27" xfId="0" applyFont="1" applyBorder="1" applyAlignment="1">
      <alignment horizontal="justify" vertical="top"/>
    </xf>
    <xf numFmtId="0" fontId="92" fillId="0" borderId="25" xfId="0" applyFont="1" applyBorder="1" applyAlignment="1">
      <alignment horizontal="justify" vertical="top"/>
    </xf>
    <xf numFmtId="0" fontId="92" fillId="0" borderId="26" xfId="0" applyFont="1" applyBorder="1" applyAlignment="1">
      <alignment horizontal="justify" vertical="top"/>
    </xf>
    <xf numFmtId="0" fontId="92" fillId="0" borderId="28" xfId="0" applyFont="1" applyBorder="1" applyAlignment="1">
      <alignment horizontal="justify" vertical="top"/>
    </xf>
    <xf numFmtId="0" fontId="92" fillId="0" borderId="0" xfId="0" applyFont="1" applyAlignment="1">
      <alignment horizontal="justify" vertical="top"/>
    </xf>
    <xf numFmtId="0" fontId="92" fillId="0" borderId="31" xfId="0" applyFont="1" applyBorder="1" applyAlignment="1">
      <alignment horizontal="justify" vertical="top"/>
    </xf>
    <xf numFmtId="0" fontId="94" fillId="0" borderId="15" xfId="0" applyFont="1" applyBorder="1" applyAlignment="1">
      <alignment horizontal="left"/>
    </xf>
    <xf numFmtId="4" fontId="70" fillId="0" borderId="25" xfId="0" applyNumberFormat="1" applyFont="1" applyBorder="1" applyAlignment="1">
      <alignment horizontal="justify" vertical="top" wrapText="1"/>
    </xf>
    <xf numFmtId="4" fontId="70" fillId="0" borderId="26" xfId="0" applyNumberFormat="1" applyFont="1" applyBorder="1" applyAlignment="1">
      <alignment horizontal="justify" vertical="top" wrapText="1"/>
    </xf>
    <xf numFmtId="4" fontId="70" fillId="0" borderId="15" xfId="0" applyNumberFormat="1" applyFont="1" applyBorder="1" applyAlignment="1">
      <alignment horizontal="justify" vertical="top" wrapText="1"/>
    </xf>
    <xf numFmtId="4" fontId="70" fillId="0" borderId="21" xfId="0" applyNumberFormat="1" applyFont="1" applyBorder="1" applyAlignment="1">
      <alignment horizontal="justify" vertical="top" wrapText="1"/>
    </xf>
    <xf numFmtId="0" fontId="42" fillId="0" borderId="0" xfId="0" applyFont="1" applyAlignment="1">
      <alignment horizontal="justify" vertical="top"/>
    </xf>
    <xf numFmtId="0" fontId="42" fillId="0" borderId="31" xfId="0" applyFont="1" applyBorder="1" applyAlignment="1">
      <alignment horizontal="justify" vertical="top"/>
    </xf>
    <xf numFmtId="0" fontId="42" fillId="0" borderId="15" xfId="0" applyFont="1" applyBorder="1" applyAlignment="1">
      <alignment horizontal="justify" vertical="top"/>
    </xf>
    <xf numFmtId="0" fontId="42" fillId="0" borderId="21" xfId="0" applyFont="1" applyBorder="1" applyAlignment="1">
      <alignment horizontal="justify" vertical="top"/>
    </xf>
    <xf numFmtId="0" fontId="22" fillId="0" borderId="0" xfId="0" applyFont="1" applyAlignment="1">
      <alignment horizontal="center"/>
    </xf>
    <xf numFmtId="4" fontId="95" fillId="0" borderId="0" xfId="0" applyNumberFormat="1" applyFont="1" applyAlignment="1">
      <alignment horizontal="justify" vertical="center" wrapText="1"/>
    </xf>
    <xf numFmtId="4" fontId="95" fillId="0" borderId="15" xfId="0" applyNumberFormat="1" applyFont="1" applyBorder="1" applyAlignment="1">
      <alignment horizontal="justify" vertical="center" wrapText="1"/>
    </xf>
    <xf numFmtId="0" fontId="36" fillId="0" borderId="0" xfId="0" applyFont="1" applyAlignment="1">
      <alignment horizontal="center"/>
    </xf>
    <xf numFmtId="0" fontId="99" fillId="0" borderId="0" xfId="0" applyFont="1" applyAlignment="1">
      <alignment horizontal="center"/>
    </xf>
    <xf numFmtId="4" fontId="18" fillId="0" borderId="0" xfId="0" applyNumberFormat="1" applyFont="1" applyAlignment="1">
      <alignment horizontal="center" vertical="center" wrapText="1"/>
    </xf>
    <xf numFmtId="14" fontId="36" fillId="0" borderId="25" xfId="0" applyNumberFormat="1" applyFont="1" applyBorder="1" applyAlignment="1">
      <alignment horizontal="center"/>
    </xf>
    <xf numFmtId="0" fontId="36" fillId="0" borderId="25" xfId="0" applyFont="1" applyBorder="1" applyAlignment="1">
      <alignment horizontal="center"/>
    </xf>
    <xf numFmtId="0" fontId="94" fillId="0" borderId="15" xfId="0" applyFont="1" applyBorder="1" applyAlignment="1">
      <alignment horizontal="center"/>
    </xf>
    <xf numFmtId="0" fontId="94" fillId="0" borderId="0" xfId="0" applyFont="1" applyAlignment="1">
      <alignment horizontal="center"/>
    </xf>
    <xf numFmtId="0" fontId="37" fillId="0" borderId="0" xfId="0" applyFont="1" applyAlignment="1">
      <alignment horizontal="center"/>
    </xf>
    <xf numFmtId="0" fontId="93" fillId="0" borderId="0" xfId="0" applyFont="1" applyAlignment="1">
      <alignment horizontal="center"/>
    </xf>
    <xf numFmtId="0" fontId="37" fillId="0" borderId="27" xfId="0" applyFont="1" applyBorder="1" applyAlignment="1">
      <alignment horizontal="left" vertical="center"/>
    </xf>
    <xf numFmtId="0" fontId="37" fillId="0" borderId="25" xfId="0" applyFont="1" applyBorder="1" applyAlignment="1">
      <alignment horizontal="left" vertical="center"/>
    </xf>
    <xf numFmtId="0" fontId="37" fillId="0" borderId="26" xfId="0" applyFont="1" applyBorder="1" applyAlignment="1">
      <alignment horizontal="left" vertical="center"/>
    </xf>
    <xf numFmtId="3" fontId="94" fillId="0" borderId="0" xfId="0" applyNumberFormat="1" applyFont="1" applyAlignment="1">
      <alignment horizontal="left"/>
    </xf>
    <xf numFmtId="3" fontId="94" fillId="0" borderId="15" xfId="0" applyNumberFormat="1" applyFont="1" applyBorder="1" applyAlignment="1">
      <alignment horizontal="left"/>
    </xf>
    <xf numFmtId="0" fontId="36" fillId="0" borderId="0" xfId="0" applyFont="1" applyAlignment="1">
      <alignment horizontal="center" wrapText="1"/>
    </xf>
    <xf numFmtId="0" fontId="95" fillId="0" borderId="27" xfId="0" applyFont="1" applyBorder="1" applyAlignment="1">
      <alignment horizontal="left"/>
    </xf>
    <xf numFmtId="0" fontId="95" fillId="0" borderId="25" xfId="0" applyFont="1" applyBorder="1" applyAlignment="1">
      <alignment horizontal="left"/>
    </xf>
    <xf numFmtId="4" fontId="36" fillId="0" borderId="22" xfId="0" applyNumberFormat="1" applyFont="1" applyBorder="1" applyAlignment="1">
      <alignment horizontal="center"/>
    </xf>
    <xf numFmtId="0" fontId="95" fillId="0" borderId="27" xfId="0" applyFont="1" applyBorder="1" applyAlignment="1">
      <alignment horizontal="center"/>
    </xf>
    <xf numFmtId="0" fontId="95" fillId="0" borderId="25" xfId="0" applyFont="1" applyBorder="1" applyAlignment="1">
      <alignment horizontal="center"/>
    </xf>
    <xf numFmtId="0" fontId="94" fillId="0" borderId="0" xfId="0" applyFont="1" applyAlignment="1">
      <alignment horizontal="left"/>
    </xf>
    <xf numFmtId="3" fontId="95" fillId="0" borderId="15" xfId="0" applyNumberFormat="1" applyFont="1" applyBorder="1" applyAlignment="1">
      <alignment horizontal="left"/>
    </xf>
    <xf numFmtId="0" fontId="95" fillId="0" borderId="15" xfId="0" applyFont="1" applyBorder="1" applyAlignment="1">
      <alignment horizontal="left"/>
    </xf>
    <xf numFmtId="0" fontId="72" fillId="0" borderId="0" xfId="0" applyFont="1" applyAlignment="1">
      <alignment horizontal="center" wrapText="1"/>
    </xf>
    <xf numFmtId="0" fontId="11" fillId="2" borderId="1" xfId="1" applyFont="1" applyFill="1" applyBorder="1" applyAlignment="1">
      <alignment horizontal="center" vertical="center" wrapText="1"/>
    </xf>
    <xf numFmtId="0" fontId="94" fillId="3" borderId="1" xfId="1" applyFont="1" applyFill="1" applyBorder="1" applyAlignment="1">
      <alignment horizontal="center" vertical="center" wrapText="1"/>
    </xf>
    <xf numFmtId="3" fontId="11" fillId="2" borderId="1" xfId="1" applyNumberFormat="1" applyFont="1" applyFill="1" applyBorder="1" applyAlignment="1">
      <alignment horizontal="center" vertical="center" wrapText="1"/>
    </xf>
    <xf numFmtId="3" fontId="94" fillId="3" borderId="1" xfId="1" applyNumberFormat="1" applyFont="1" applyFill="1" applyBorder="1" applyAlignment="1">
      <alignment horizontal="center" vertical="center" wrapText="1"/>
    </xf>
    <xf numFmtId="0" fontId="0" fillId="0" borderId="0" xfId="0" applyAlignment="1">
      <alignment horizontal="center"/>
    </xf>
    <xf numFmtId="183" fontId="0" fillId="0" borderId="0" xfId="0" applyNumberFormat="1" applyAlignment="1">
      <alignment horizontal="right"/>
    </xf>
    <xf numFmtId="0" fontId="76" fillId="0" borderId="0" xfId="0" applyFont="1" applyAlignment="1">
      <alignment horizontal="justify" vertical="justify" wrapText="1"/>
    </xf>
    <xf numFmtId="0" fontId="3" fillId="0" borderId="0" xfId="0" applyFont="1" applyAlignment="1">
      <alignment horizontal="left"/>
    </xf>
    <xf numFmtId="0" fontId="0" fillId="0" borderId="0" xfId="0" applyAlignment="1">
      <alignment horizontal="left" wrapText="1"/>
    </xf>
    <xf numFmtId="0" fontId="31" fillId="0" borderId="0" xfId="0" applyFont="1" applyAlignment="1">
      <alignment horizontal="justify" vertical="justify" wrapText="1"/>
    </xf>
    <xf numFmtId="0" fontId="0" fillId="2" borderId="1" xfId="0" applyFill="1" applyBorder="1" applyAlignment="1">
      <alignment horizontal="center"/>
    </xf>
    <xf numFmtId="0" fontId="115" fillId="7" borderId="60" xfId="61" applyFont="1" applyFill="1" applyBorder="1" applyAlignment="1">
      <alignment horizontal="center"/>
    </xf>
    <xf numFmtId="0" fontId="115" fillId="7" borderId="18" xfId="61" applyFont="1" applyFill="1" applyBorder="1" applyAlignment="1">
      <alignment horizontal="center"/>
    </xf>
    <xf numFmtId="0" fontId="115" fillId="7" borderId="19" xfId="61" applyFont="1" applyFill="1" applyBorder="1" applyAlignment="1">
      <alignment horizontal="center"/>
    </xf>
    <xf numFmtId="0" fontId="116" fillId="0" borderId="0" xfId="61" applyFont="1" applyAlignment="1">
      <alignment horizontal="center"/>
    </xf>
    <xf numFmtId="0" fontId="13" fillId="3" borderId="27" xfId="61" applyFont="1" applyFill="1" applyBorder="1" applyAlignment="1">
      <alignment horizontal="center" vertical="center" wrapText="1"/>
    </xf>
    <xf numFmtId="0" fontId="13" fillId="3" borderId="25" xfId="61" applyFont="1" applyFill="1" applyBorder="1" applyAlignment="1">
      <alignment horizontal="center" vertical="center" wrapText="1"/>
    </xf>
    <xf numFmtId="0" fontId="13" fillId="3" borderId="26" xfId="61" applyFont="1" applyFill="1" applyBorder="1" applyAlignment="1">
      <alignment horizontal="center" vertical="center" wrapText="1"/>
    </xf>
    <xf numFmtId="0" fontId="13" fillId="3" borderId="22" xfId="61" applyFont="1" applyFill="1" applyBorder="1" applyAlignment="1">
      <alignment horizontal="center" vertical="center" wrapText="1"/>
    </xf>
    <xf numFmtId="0" fontId="13" fillId="3" borderId="15" xfId="61" applyFont="1" applyFill="1" applyBorder="1" applyAlignment="1">
      <alignment horizontal="center" vertical="center" wrapText="1"/>
    </xf>
    <xf numFmtId="0" fontId="13" fillId="3" borderId="21" xfId="61" applyFont="1" applyFill="1" applyBorder="1" applyAlignment="1">
      <alignment horizontal="center" vertical="center" wrapText="1"/>
    </xf>
    <xf numFmtId="0" fontId="6" fillId="0" borderId="4" xfId="61" applyFont="1" applyBorder="1" applyAlignment="1">
      <alignment horizontal="left" indent="5"/>
    </xf>
    <xf numFmtId="0" fontId="6" fillId="0" borderId="1" xfId="61" applyFont="1" applyBorder="1" applyAlignment="1">
      <alignment horizontal="left" indent="5"/>
    </xf>
    <xf numFmtId="0" fontId="6" fillId="0" borderId="5" xfId="61" applyFont="1" applyBorder="1" applyAlignment="1">
      <alignment horizontal="left" indent="5"/>
    </xf>
    <xf numFmtId="0" fontId="16" fillId="16" borderId="35" xfId="61" applyFont="1" applyFill="1" applyBorder="1" applyAlignment="1">
      <alignment horizontal="center" vertical="center" wrapText="1"/>
    </xf>
    <xf numFmtId="0" fontId="16" fillId="16" borderId="36" xfId="61" applyFont="1" applyFill="1" applyBorder="1" applyAlignment="1">
      <alignment horizontal="center" vertical="center" wrapText="1"/>
    </xf>
    <xf numFmtId="0" fontId="16" fillId="16" borderId="37" xfId="61" applyFont="1" applyFill="1" applyBorder="1" applyAlignment="1">
      <alignment horizontal="center" vertical="center" wrapText="1"/>
    </xf>
    <xf numFmtId="0" fontId="81" fillId="5" borderId="58" xfId="61" applyFont="1" applyFill="1" applyBorder="1" applyAlignment="1">
      <alignment horizontal="center"/>
    </xf>
    <xf numFmtId="0" fontId="81" fillId="5" borderId="16" xfId="61" applyFont="1" applyFill="1" applyBorder="1" applyAlignment="1">
      <alignment horizontal="center"/>
    </xf>
    <xf numFmtId="0" fontId="81" fillId="5" borderId="57" xfId="61" applyFont="1" applyFill="1" applyBorder="1" applyAlignment="1">
      <alignment horizontal="center"/>
    </xf>
    <xf numFmtId="0" fontId="6" fillId="0" borderId="2" xfId="61" applyFont="1" applyBorder="1" applyAlignment="1">
      <alignment horizontal="left"/>
    </xf>
    <xf numFmtId="0" fontId="6" fillId="0" borderId="59" xfId="61" applyFont="1" applyBorder="1" applyAlignment="1">
      <alignment horizontal="left"/>
    </xf>
    <xf numFmtId="0" fontId="6" fillId="0" borderId="3" xfId="61" applyFont="1" applyBorder="1" applyAlignment="1">
      <alignment horizontal="left"/>
    </xf>
    <xf numFmtId="0" fontId="11" fillId="0" borderId="4" xfId="61" applyFont="1" applyBorder="1" applyAlignment="1">
      <alignment horizontal="left" indent="3"/>
    </xf>
    <xf numFmtId="0" fontId="11" fillId="0" borderId="1" xfId="61" applyFont="1" applyBorder="1" applyAlignment="1">
      <alignment horizontal="left" indent="3"/>
    </xf>
    <xf numFmtId="0" fontId="11" fillId="0" borderId="5" xfId="61" applyFont="1" applyBorder="1" applyAlignment="1">
      <alignment horizontal="left" indent="3"/>
    </xf>
    <xf numFmtId="0" fontId="6" fillId="0" borderId="33" xfId="61" applyFont="1" applyBorder="1" applyAlignment="1">
      <alignment horizontal="left" indent="5"/>
    </xf>
    <xf numFmtId="0" fontId="6" fillId="0" borderId="34" xfId="61" applyFont="1" applyBorder="1" applyAlignment="1">
      <alignment horizontal="left" indent="5"/>
    </xf>
    <xf numFmtId="0" fontId="6" fillId="0" borderId="14" xfId="61" applyFont="1" applyBorder="1" applyAlignment="1">
      <alignment horizontal="left" indent="5"/>
    </xf>
    <xf numFmtId="0" fontId="29" fillId="0" borderId="33" xfId="61" applyFont="1" applyBorder="1" applyAlignment="1">
      <alignment horizontal="center"/>
    </xf>
    <xf numFmtId="0" fontId="29" fillId="0" borderId="34" xfId="61" applyFont="1" applyBorder="1" applyAlignment="1">
      <alignment horizontal="center"/>
    </xf>
    <xf numFmtId="0" fontId="29" fillId="0" borderId="14" xfId="61" applyFont="1" applyBorder="1" applyAlignment="1">
      <alignment horizontal="center"/>
    </xf>
    <xf numFmtId="0" fontId="6" fillId="0" borderId="4" xfId="61" applyFont="1" applyBorder="1" applyAlignment="1">
      <alignment horizontal="left" indent="3"/>
    </xf>
    <xf numFmtId="0" fontId="6" fillId="0" borderId="1" xfId="61" applyFont="1" applyBorder="1" applyAlignment="1">
      <alignment horizontal="left" indent="3"/>
    </xf>
    <xf numFmtId="0" fontId="6" fillId="0" borderId="5" xfId="61" applyFont="1" applyBorder="1" applyAlignment="1">
      <alignment horizontal="left" indent="3"/>
    </xf>
    <xf numFmtId="3" fontId="10" fillId="5" borderId="66" xfId="61" applyNumberFormat="1" applyFont="1" applyFill="1" applyBorder="1" applyAlignment="1">
      <alignment horizontal="center" vertical="center" wrapText="1"/>
    </xf>
    <xf numFmtId="3" fontId="10" fillId="5" borderId="67" xfId="61" applyNumberFormat="1" applyFont="1" applyFill="1" applyBorder="1" applyAlignment="1">
      <alignment horizontal="center" vertical="center" wrapText="1"/>
    </xf>
    <xf numFmtId="0" fontId="26" fillId="5" borderId="67" xfId="61" applyFont="1" applyFill="1" applyBorder="1" applyAlignment="1">
      <alignment horizontal="center" vertical="center" wrapText="1"/>
    </xf>
    <xf numFmtId="0" fontId="10" fillId="5" borderId="28" xfId="61" applyFont="1" applyFill="1" applyBorder="1" applyAlignment="1">
      <alignment horizontal="center" vertical="center" wrapText="1"/>
    </xf>
    <xf numFmtId="0" fontId="10" fillId="5" borderId="0" xfId="61" applyFont="1" applyFill="1" applyAlignment="1">
      <alignment horizontal="center" vertical="center" wrapText="1"/>
    </xf>
    <xf numFmtId="0" fontId="10" fillId="5" borderId="32" xfId="61" applyFont="1" applyFill="1" applyBorder="1" applyAlignment="1">
      <alignment horizontal="center" vertical="center" wrapText="1"/>
    </xf>
    <xf numFmtId="3" fontId="2" fillId="0" borderId="0" xfId="0" applyNumberFormat="1" applyFont="1" applyAlignment="1">
      <alignment horizontal="left"/>
    </xf>
    <xf numFmtId="3" fontId="91" fillId="3" borderId="0" xfId="0" applyNumberFormat="1" applyFont="1" applyFill="1" applyAlignment="1">
      <alignment horizontal="center"/>
    </xf>
    <xf numFmtId="0" fontId="91" fillId="0" borderId="0" xfId="0" applyFont="1" applyAlignment="1">
      <alignment horizontal="center"/>
    </xf>
    <xf numFmtId="0" fontId="2" fillId="0" borderId="0" xfId="0" applyFont="1" applyAlignment="1">
      <alignment horizontal="center"/>
    </xf>
    <xf numFmtId="3" fontId="2" fillId="0" borderId="0" xfId="0" applyNumberFormat="1" applyFont="1" applyAlignment="1">
      <alignment horizontal="center"/>
    </xf>
    <xf numFmtId="14" fontId="91" fillId="0" borderId="0" xfId="0" applyNumberFormat="1" applyFont="1" applyAlignment="1">
      <alignment horizontal="left"/>
    </xf>
    <xf numFmtId="0" fontId="0" fillId="0" borderId="0" xfId="0" applyAlignment="1">
      <alignment horizontal="left" indent="2"/>
    </xf>
    <xf numFmtId="0" fontId="2" fillId="0" borderId="0" xfId="0" applyFont="1" applyAlignment="1">
      <alignment horizontal="center" vertical="top" wrapText="1"/>
    </xf>
    <xf numFmtId="0" fontId="31" fillId="0" borderId="0" xfId="0" applyFont="1" applyAlignment="1">
      <alignment horizontal="center"/>
    </xf>
    <xf numFmtId="183" fontId="76" fillId="0" borderId="0" xfId="0" applyNumberFormat="1" applyFont="1" applyAlignment="1">
      <alignment horizontal="right"/>
    </xf>
    <xf numFmtId="0" fontId="89" fillId="3" borderId="17" xfId="0" applyFont="1" applyFill="1" applyBorder="1" applyAlignment="1">
      <alignment horizontal="center"/>
    </xf>
    <xf numFmtId="0" fontId="89" fillId="3" borderId="18" xfId="0" applyFont="1" applyFill="1" applyBorder="1" applyAlignment="1">
      <alignment horizontal="center"/>
    </xf>
    <xf numFmtId="0" fontId="89" fillId="3" borderId="19" xfId="0" applyFont="1" applyFill="1" applyBorder="1" applyAlignment="1">
      <alignment horizontal="center"/>
    </xf>
    <xf numFmtId="0" fontId="109" fillId="0" borderId="0" xfId="0" applyFont="1" applyAlignment="1">
      <alignment horizontal="center" wrapText="1"/>
    </xf>
    <xf numFmtId="0" fontId="76" fillId="0" borderId="0" xfId="0" applyFont="1" applyAlignment="1">
      <alignment horizontal="center"/>
    </xf>
    <xf numFmtId="3" fontId="71" fillId="0" borderId="0" xfId="0" applyNumberFormat="1" applyFont="1" applyAlignment="1">
      <alignment horizontal="center" wrapText="1"/>
    </xf>
    <xf numFmtId="0" fontId="71" fillId="0" borderId="0" xfId="0" applyFont="1" applyAlignment="1">
      <alignment horizontal="center" wrapText="1"/>
    </xf>
    <xf numFmtId="4" fontId="6" fillId="0" borderId="9" xfId="6" applyNumberFormat="1" applyBorder="1" applyAlignment="1">
      <alignment horizontal="justify" vertical="top" wrapText="1"/>
    </xf>
    <xf numFmtId="4" fontId="6" fillId="0" borderId="1" xfId="6" applyNumberFormat="1" applyBorder="1" applyAlignment="1">
      <alignment horizontal="justify" vertical="top" wrapText="1"/>
    </xf>
    <xf numFmtId="3" fontId="55" fillId="0" borderId="0" xfId="6" applyNumberFormat="1" applyFont="1" applyAlignment="1">
      <alignment horizontal="center"/>
    </xf>
    <xf numFmtId="0" fontId="56" fillId="0" borderId="0" xfId="6" applyFont="1" applyAlignment="1">
      <alignment horizontal="left"/>
    </xf>
    <xf numFmtId="4" fontId="60" fillId="0" borderId="0" xfId="6" applyNumberFormat="1" applyFont="1" applyAlignment="1">
      <alignment horizontal="center"/>
    </xf>
    <xf numFmtId="0" fontId="53" fillId="0" borderId="0" xfId="6" applyFont="1" applyAlignment="1">
      <alignment horizontal="left"/>
    </xf>
    <xf numFmtId="0" fontId="45" fillId="0" borderId="0" xfId="6" applyFont="1" applyAlignment="1">
      <alignment horizontal="center"/>
    </xf>
    <xf numFmtId="3" fontId="56" fillId="0" borderId="0" xfId="6" applyNumberFormat="1" applyFont="1" applyAlignment="1">
      <alignment horizontal="center"/>
    </xf>
    <xf numFmtId="10" fontId="53" fillId="0" borderId="0" xfId="6" applyNumberFormat="1" applyFont="1" applyAlignment="1">
      <alignment horizontal="center"/>
    </xf>
    <xf numFmtId="0" fontId="53" fillId="0" borderId="0" xfId="6" applyFont="1" applyAlignment="1">
      <alignment horizontal="center"/>
    </xf>
    <xf numFmtId="4" fontId="53" fillId="0" borderId="0" xfId="6" applyNumberFormat="1" applyFont="1" applyAlignment="1">
      <alignment horizontal="center"/>
    </xf>
    <xf numFmtId="4" fontId="55" fillId="0" borderId="0" xfId="6" applyNumberFormat="1" applyFont="1" applyAlignment="1">
      <alignment horizontal="center"/>
    </xf>
    <xf numFmtId="0" fontId="55" fillId="0" borderId="0" xfId="6" applyFont="1" applyAlignment="1">
      <alignment horizontal="center"/>
    </xf>
    <xf numFmtId="0" fontId="56" fillId="0" borderId="0" xfId="6" applyFont="1" applyAlignment="1">
      <alignment horizontal="center"/>
    </xf>
    <xf numFmtId="1" fontId="53" fillId="0" borderId="0" xfId="6" applyNumberFormat="1" applyFont="1" applyAlignment="1">
      <alignment horizontal="center"/>
    </xf>
    <xf numFmtId="12" fontId="53" fillId="0" borderId="0" xfId="6" applyNumberFormat="1" applyFont="1" applyAlignment="1">
      <alignment horizontal="center"/>
    </xf>
    <xf numFmtId="0" fontId="45" fillId="0" borderId="0" xfId="6" applyFont="1" applyAlignment="1">
      <alignment horizontal="center" vertical="center"/>
    </xf>
    <xf numFmtId="0" fontId="56" fillId="0" borderId="0" xfId="6" applyFont="1" applyAlignment="1">
      <alignment horizontal="center" vertical="center"/>
    </xf>
    <xf numFmtId="4" fontId="56" fillId="0" borderId="0" xfId="6" applyNumberFormat="1" applyFont="1" applyAlignment="1">
      <alignment horizontal="center" vertical="center"/>
    </xf>
    <xf numFmtId="0" fontId="58" fillId="0" borderId="0" xfId="6" applyFont="1" applyAlignment="1">
      <alignment horizontal="center" vertical="center"/>
    </xf>
    <xf numFmtId="0" fontId="6" fillId="0" borderId="15" xfId="6" applyBorder="1" applyAlignment="1">
      <alignment horizontal="center" vertical="center"/>
    </xf>
    <xf numFmtId="3" fontId="10" fillId="0" borderId="0" xfId="6" applyNumberFormat="1" applyFont="1" applyAlignment="1">
      <alignment horizontal="center"/>
    </xf>
    <xf numFmtId="0" fontId="6" fillId="0" borderId="0" xfId="6" applyAlignment="1">
      <alignment horizontal="center" vertical="center"/>
    </xf>
    <xf numFmtId="0" fontId="7" fillId="0" borderId="0" xfId="6" applyFont="1" applyAlignment="1">
      <alignment horizontal="center" vertical="center"/>
    </xf>
    <xf numFmtId="0" fontId="13" fillId="0" borderId="0" xfId="6" applyFont="1" applyAlignment="1">
      <alignment horizontal="center" vertical="center"/>
    </xf>
    <xf numFmtId="0" fontId="11" fillId="0" borderId="0" xfId="6" applyFont="1" applyAlignment="1">
      <alignment horizontal="justify"/>
    </xf>
    <xf numFmtId="0" fontId="6" fillId="0" borderId="0" xfId="6" applyAlignment="1">
      <alignment horizontal="center"/>
    </xf>
    <xf numFmtId="0" fontId="11" fillId="0" borderId="0" xfId="6" applyFont="1" applyAlignment="1">
      <alignment horizontal="center"/>
    </xf>
    <xf numFmtId="4" fontId="11" fillId="0" borderId="0" xfId="6" applyNumberFormat="1" applyFont="1" applyAlignment="1">
      <alignment horizontal="center"/>
    </xf>
    <xf numFmtId="0" fontId="54" fillId="0" borderId="0" xfId="6" applyFont="1" applyAlignment="1">
      <alignment horizontal="center"/>
    </xf>
    <xf numFmtId="0" fontId="11" fillId="0" borderId="0" xfId="6" applyFont="1" applyAlignment="1">
      <alignment horizontal="justify" vertical="top"/>
    </xf>
    <xf numFmtId="0" fontId="6" fillId="0" borderId="25" xfId="6" applyBorder="1" applyAlignment="1">
      <alignment horizontal="center" vertical="top" wrapText="1"/>
    </xf>
    <xf numFmtId="0" fontId="6" fillId="0" borderId="0" xfId="6" applyAlignment="1">
      <alignment horizontal="center" vertical="top" wrapText="1"/>
    </xf>
    <xf numFmtId="0" fontId="8" fillId="0" borderId="0" xfId="6" applyFont="1" applyAlignment="1">
      <alignment horizontal="center" vertical="center"/>
    </xf>
    <xf numFmtId="0" fontId="52" fillId="0" borderId="0" xfId="6" applyFont="1" applyAlignment="1">
      <alignment horizontal="center"/>
    </xf>
    <xf numFmtId="0" fontId="45" fillId="0" borderId="53" xfId="6" applyFont="1" applyBorder="1" applyAlignment="1">
      <alignment horizontal="right"/>
    </xf>
    <xf numFmtId="0" fontId="45" fillId="0" borderId="54" xfId="6" applyFont="1" applyBorder="1" applyAlignment="1">
      <alignment horizontal="right"/>
    </xf>
    <xf numFmtId="0" fontId="45" fillId="0" borderId="1" xfId="6" applyFont="1" applyBorder="1" applyAlignment="1">
      <alignment horizontal="left"/>
    </xf>
    <xf numFmtId="0" fontId="6" fillId="0" borderId="41" xfId="6" applyBorder="1" applyAlignment="1">
      <alignment horizontal="right" vertical="center" wrapText="1"/>
    </xf>
    <xf numFmtId="0" fontId="6" fillId="0" borderId="8" xfId="6" applyBorder="1" applyAlignment="1">
      <alignment horizontal="right" vertical="center" wrapText="1"/>
    </xf>
    <xf numFmtId="14" fontId="7" fillId="10" borderId="52" xfId="6" applyNumberFormat="1" applyFont="1" applyFill="1" applyBorder="1" applyAlignment="1">
      <alignment horizontal="left" vertical="center"/>
    </xf>
    <xf numFmtId="14" fontId="7" fillId="10" borderId="61" xfId="6" applyNumberFormat="1" applyFont="1" applyFill="1" applyBorder="1" applyAlignment="1">
      <alignment horizontal="left" vertical="center"/>
    </xf>
    <xf numFmtId="0" fontId="6" fillId="0" borderId="1" xfId="6" applyBorder="1" applyAlignment="1">
      <alignment horizontal="left"/>
    </xf>
    <xf numFmtId="0" fontId="6" fillId="0" borderId="4" xfId="6" applyBorder="1" applyAlignment="1">
      <alignment horizontal="right" vertical="center"/>
    </xf>
    <xf numFmtId="0" fontId="6" fillId="0" borderId="1" xfId="6" applyBorder="1" applyAlignment="1">
      <alignment horizontal="right" vertical="center"/>
    </xf>
    <xf numFmtId="3" fontId="48" fillId="0" borderId="1" xfId="6" applyNumberFormat="1" applyFont="1" applyBorder="1" applyAlignment="1">
      <alignment horizontal="left"/>
    </xf>
    <xf numFmtId="3" fontId="48" fillId="0" borderId="5" xfId="6" applyNumberFormat="1" applyFont="1" applyBorder="1" applyAlignment="1">
      <alignment horizontal="left"/>
    </xf>
    <xf numFmtId="0" fontId="6" fillId="0" borderId="24" xfId="6" applyBorder="1" applyAlignment="1">
      <alignment horizontal="right"/>
    </xf>
    <xf numFmtId="0" fontId="6" fillId="0" borderId="26" xfId="6" applyBorder="1" applyAlignment="1">
      <alignment horizontal="right"/>
    </xf>
    <xf numFmtId="169" fontId="6" fillId="0" borderId="27" xfId="6" applyNumberFormat="1" applyBorder="1" applyAlignment="1">
      <alignment horizontal="left"/>
    </xf>
    <xf numFmtId="169" fontId="6" fillId="0" borderId="25" xfId="6" applyNumberFormat="1" applyBorder="1" applyAlignment="1">
      <alignment horizontal="left"/>
    </xf>
    <xf numFmtId="169" fontId="6" fillId="0" borderId="29" xfId="6" applyNumberFormat="1" applyBorder="1" applyAlignment="1">
      <alignment horizontal="left"/>
    </xf>
    <xf numFmtId="0" fontId="15" fillId="0" borderId="4" xfId="6" applyFont="1" applyBorder="1" applyAlignment="1">
      <alignment horizontal="right" vertical="center"/>
    </xf>
    <xf numFmtId="0" fontId="15" fillId="0" borderId="1" xfId="6" applyFont="1" applyBorder="1" applyAlignment="1">
      <alignment horizontal="right" vertical="center"/>
    </xf>
    <xf numFmtId="166" fontId="49" fillId="3" borderId="1" xfId="6" applyNumberFormat="1" applyFont="1" applyFill="1" applyBorder="1" applyAlignment="1">
      <alignment horizontal="left"/>
    </xf>
    <xf numFmtId="166" fontId="49" fillId="3" borderId="5" xfId="6" applyNumberFormat="1" applyFont="1" applyFill="1" applyBorder="1" applyAlignment="1">
      <alignment horizontal="left"/>
    </xf>
    <xf numFmtId="0" fontId="7" fillId="3" borderId="1" xfId="6" applyFont="1" applyFill="1" applyBorder="1" applyAlignment="1">
      <alignment horizontal="left" vertical="center"/>
    </xf>
    <xf numFmtId="0" fontId="7" fillId="3" borderId="5" xfId="6" applyFont="1" applyFill="1" applyBorder="1" applyAlignment="1">
      <alignment horizontal="left" vertical="center"/>
    </xf>
    <xf numFmtId="0" fontId="6" fillId="0" borderId="62" xfId="6" applyBorder="1" applyAlignment="1">
      <alignment horizontal="right"/>
    </xf>
    <xf numFmtId="0" fontId="6" fillId="0" borderId="38" xfId="6" applyBorder="1" applyAlignment="1">
      <alignment horizontal="right"/>
    </xf>
    <xf numFmtId="4" fontId="7" fillId="3" borderId="38" xfId="6" applyNumberFormat="1" applyFont="1" applyFill="1" applyBorder="1" applyAlignment="1">
      <alignment horizontal="left" vertical="center"/>
    </xf>
    <xf numFmtId="4" fontId="7" fillId="3" borderId="63" xfId="6" applyNumberFormat="1" applyFont="1" applyFill="1" applyBorder="1" applyAlignment="1">
      <alignment horizontal="left" vertical="center"/>
    </xf>
    <xf numFmtId="0" fontId="34" fillId="3" borderId="1" xfId="0" applyFont="1" applyFill="1" applyBorder="1" applyAlignment="1">
      <alignment horizontal="left" wrapText="1"/>
    </xf>
    <xf numFmtId="3" fontId="34" fillId="0" borderId="1" xfId="0" applyNumberFormat="1" applyFont="1" applyBorder="1" applyAlignment="1">
      <alignment horizontal="center" wrapText="1"/>
    </xf>
    <xf numFmtId="0" fontId="34" fillId="0" borderId="1" xfId="0" applyFont="1" applyBorder="1" applyAlignment="1">
      <alignment horizontal="left" wrapText="1"/>
    </xf>
    <xf numFmtId="0" fontId="0" fillId="0" borderId="0" xfId="0" applyAlignment="1">
      <alignment horizontal="right"/>
    </xf>
    <xf numFmtId="0" fontId="2" fillId="6" borderId="13" xfId="0" applyFont="1" applyFill="1" applyBorder="1" applyAlignment="1">
      <alignment horizontal="center" wrapText="1"/>
    </xf>
    <xf numFmtId="0" fontId="2" fillId="6" borderId="9" xfId="0" applyFont="1" applyFill="1" applyBorder="1" applyAlignment="1">
      <alignment horizontal="center" wrapText="1"/>
    </xf>
    <xf numFmtId="0" fontId="82" fillId="0" borderId="0" xfId="0" applyFont="1" applyAlignment="1">
      <alignment horizontal="left"/>
    </xf>
    <xf numFmtId="0" fontId="0" fillId="0" borderId="0" xfId="0" applyAlignment="1">
      <alignment horizontal="justify" vertical="top" wrapText="1"/>
    </xf>
    <xf numFmtId="0" fontId="0" fillId="0" borderId="15" xfId="0" applyBorder="1" applyAlignment="1">
      <alignment horizontal="justify" vertical="top" wrapText="1"/>
    </xf>
    <xf numFmtId="0" fontId="57" fillId="0" borderId="0" xfId="0" applyFont="1" applyAlignment="1">
      <alignment horizontal="left"/>
    </xf>
    <xf numFmtId="0" fontId="97" fillId="0" borderId="0" xfId="0" applyFont="1" applyAlignment="1">
      <alignment horizontal="justify" wrapText="1"/>
    </xf>
    <xf numFmtId="0" fontId="13" fillId="3" borderId="13" xfId="1" applyFont="1" applyFill="1" applyBorder="1" applyAlignment="1">
      <alignment horizontal="center" vertical="center" wrapText="1"/>
    </xf>
    <xf numFmtId="0" fontId="13" fillId="3" borderId="34" xfId="1" applyFont="1" applyFill="1" applyBorder="1" applyAlignment="1">
      <alignment horizontal="center" vertical="center" wrapText="1"/>
    </xf>
    <xf numFmtId="0" fontId="13" fillId="3" borderId="9" xfId="1" applyFont="1" applyFill="1" applyBorder="1" applyAlignment="1">
      <alignment horizontal="center" vertical="center" wrapText="1"/>
    </xf>
    <xf numFmtId="3" fontId="0" fillId="3" borderId="1" xfId="0" applyNumberFormat="1" applyFill="1" applyBorder="1" applyAlignment="1">
      <alignment horizontal="center"/>
    </xf>
    <xf numFmtId="0" fontId="89" fillId="18" borderId="13" xfId="0" applyFont="1" applyFill="1" applyBorder="1" applyAlignment="1">
      <alignment horizontal="center"/>
    </xf>
    <xf numFmtId="0" fontId="89" fillId="18" borderId="34" xfId="0" applyFont="1" applyFill="1" applyBorder="1" applyAlignment="1">
      <alignment horizontal="center"/>
    </xf>
    <xf numFmtId="0" fontId="89" fillId="18" borderId="9" xfId="0" applyFont="1" applyFill="1" applyBorder="1" applyAlignment="1">
      <alignment horizontal="center"/>
    </xf>
    <xf numFmtId="0" fontId="13" fillId="2" borderId="13" xfId="1" applyFont="1" applyFill="1" applyBorder="1" applyAlignment="1">
      <alignment horizontal="center" vertical="center" wrapText="1"/>
    </xf>
    <xf numFmtId="0" fontId="13" fillId="2" borderId="34" xfId="1" applyFont="1" applyFill="1" applyBorder="1" applyAlignment="1">
      <alignment horizontal="center" vertical="center" wrapText="1"/>
    </xf>
    <xf numFmtId="0" fontId="13" fillId="2" borderId="9" xfId="1" applyFont="1" applyFill="1" applyBorder="1" applyAlignment="1">
      <alignment horizontal="center" vertical="center" wrapText="1"/>
    </xf>
    <xf numFmtId="3" fontId="13" fillId="2" borderId="13" xfId="1" applyNumberFormat="1" applyFont="1" applyFill="1" applyBorder="1" applyAlignment="1">
      <alignment horizontal="center" vertical="center" wrapText="1"/>
    </xf>
    <xf numFmtId="3" fontId="13" fillId="2" borderId="34" xfId="1" applyNumberFormat="1" applyFont="1" applyFill="1" applyBorder="1" applyAlignment="1">
      <alignment horizontal="center" vertical="center" wrapText="1"/>
    </xf>
    <xf numFmtId="3" fontId="13" fillId="2" borderId="9" xfId="1" applyNumberFormat="1" applyFont="1" applyFill="1" applyBorder="1" applyAlignment="1">
      <alignment horizontal="center" vertical="center" wrapText="1"/>
    </xf>
    <xf numFmtId="0" fontId="34" fillId="3" borderId="15" xfId="0" applyFont="1" applyFill="1" applyBorder="1" applyAlignment="1">
      <alignment horizontal="center" wrapText="1"/>
    </xf>
    <xf numFmtId="0" fontId="34" fillId="3" borderId="21" xfId="0" applyFont="1" applyFill="1" applyBorder="1" applyAlignment="1">
      <alignment horizontal="center" wrapText="1"/>
    </xf>
    <xf numFmtId="0" fontId="34" fillId="3" borderId="20" xfId="0" applyFont="1" applyFill="1" applyBorder="1" applyAlignment="1">
      <alignment horizontal="center" wrapText="1"/>
    </xf>
    <xf numFmtId="0" fontId="34" fillId="3" borderId="33" xfId="0" applyFont="1" applyFill="1" applyBorder="1" applyAlignment="1">
      <alignment horizontal="left" wrapText="1"/>
    </xf>
    <xf numFmtId="0" fontId="34" fillId="3" borderId="34" xfId="0" applyFont="1" applyFill="1" applyBorder="1" applyAlignment="1">
      <alignment horizontal="left" wrapText="1"/>
    </xf>
    <xf numFmtId="0" fontId="34" fillId="3" borderId="9" xfId="0" applyFont="1" applyFill="1" applyBorder="1" applyAlignment="1">
      <alignment horizontal="left" wrapText="1"/>
    </xf>
    <xf numFmtId="0" fontId="13" fillId="2" borderId="73" xfId="1" applyFont="1" applyFill="1" applyBorder="1" applyAlignment="1">
      <alignment horizontal="center" vertical="center" wrapText="1"/>
    </xf>
    <xf numFmtId="0" fontId="13" fillId="2" borderId="74" xfId="1" applyFont="1" applyFill="1" applyBorder="1" applyAlignment="1">
      <alignment horizontal="center" vertical="center" wrapText="1"/>
    </xf>
    <xf numFmtId="0" fontId="13" fillId="2" borderId="75" xfId="1" applyFont="1" applyFill="1" applyBorder="1" applyAlignment="1">
      <alignment horizontal="center" vertical="center" wrapText="1"/>
    </xf>
    <xf numFmtId="0" fontId="13" fillId="2" borderId="76" xfId="1" applyFont="1" applyFill="1" applyBorder="1" applyAlignment="1">
      <alignment horizontal="center" vertical="center" wrapText="1"/>
    </xf>
    <xf numFmtId="0" fontId="34" fillId="3" borderId="13" xfId="0" applyFont="1" applyFill="1" applyBorder="1" applyAlignment="1">
      <alignment horizontal="justify" wrapText="1"/>
    </xf>
    <xf numFmtId="0" fontId="34" fillId="3" borderId="34" xfId="0" applyFont="1" applyFill="1" applyBorder="1" applyAlignment="1">
      <alignment horizontal="justify" wrapText="1"/>
    </xf>
    <xf numFmtId="0" fontId="34" fillId="3" borderId="9" xfId="0" applyFont="1" applyFill="1" applyBorder="1" applyAlignment="1">
      <alignment horizontal="justify" wrapText="1"/>
    </xf>
    <xf numFmtId="3" fontId="34" fillId="3" borderId="52" xfId="0" applyNumberFormat="1" applyFont="1" applyFill="1" applyBorder="1" applyAlignment="1">
      <alignment horizontal="center"/>
    </xf>
    <xf numFmtId="3" fontId="34" fillId="3" borderId="61" xfId="0" applyNumberFormat="1" applyFont="1" applyFill="1" applyBorder="1" applyAlignment="1">
      <alignment horizontal="center"/>
    </xf>
    <xf numFmtId="3" fontId="34" fillId="3" borderId="13" xfId="0" applyNumberFormat="1" applyFont="1" applyFill="1" applyBorder="1" applyAlignment="1">
      <alignment horizontal="center" wrapText="1"/>
    </xf>
    <xf numFmtId="3" fontId="34" fillId="3" borderId="34" xfId="0" applyNumberFormat="1" applyFont="1" applyFill="1" applyBorder="1" applyAlignment="1">
      <alignment horizontal="center" wrapText="1"/>
    </xf>
    <xf numFmtId="3" fontId="34" fillId="3" borderId="9" xfId="0" applyNumberFormat="1" applyFont="1" applyFill="1" applyBorder="1" applyAlignment="1">
      <alignment horizontal="center" wrapText="1"/>
    </xf>
    <xf numFmtId="0" fontId="89" fillId="18" borderId="77" xfId="0" applyFont="1" applyFill="1" applyBorder="1" applyAlignment="1">
      <alignment horizontal="center"/>
    </xf>
    <xf numFmtId="0" fontId="89" fillId="18" borderId="78" xfId="0" applyFont="1" applyFill="1" applyBorder="1" applyAlignment="1">
      <alignment horizontal="center"/>
    </xf>
    <xf numFmtId="0" fontId="89" fillId="18" borderId="79" xfId="0" applyFont="1" applyFill="1" applyBorder="1" applyAlignment="1">
      <alignment horizontal="center"/>
    </xf>
    <xf numFmtId="0" fontId="0" fillId="3" borderId="1" xfId="0" applyFill="1" applyBorder="1" applyAlignment="1">
      <alignment horizontal="center"/>
    </xf>
    <xf numFmtId="3" fontId="44" fillId="3" borderId="1" xfId="0" applyNumberFormat="1" applyFont="1" applyFill="1" applyBorder="1" applyAlignment="1">
      <alignment horizontal="center"/>
    </xf>
    <xf numFmtId="0" fontId="13" fillId="2" borderId="1" xfId="1" applyFont="1" applyFill="1" applyBorder="1" applyAlignment="1">
      <alignment horizontal="center" vertical="center" wrapText="1"/>
    </xf>
    <xf numFmtId="3" fontId="13" fillId="2" borderId="1" xfId="1" applyNumberFormat="1" applyFont="1" applyFill="1" applyBorder="1" applyAlignment="1">
      <alignment horizontal="center" vertical="center" wrapText="1"/>
    </xf>
    <xf numFmtId="0" fontId="13" fillId="3" borderId="1" xfId="1" applyFont="1" applyFill="1" applyBorder="1" applyAlignment="1">
      <alignment horizontal="left" vertical="center" wrapText="1"/>
    </xf>
    <xf numFmtId="3" fontId="0" fillId="0" borderId="1" xfId="0" applyNumberFormat="1" applyBorder="1" applyAlignment="1">
      <alignment horizontal="center"/>
    </xf>
    <xf numFmtId="3" fontId="13" fillId="3" borderId="1" xfId="1" applyNumberFormat="1" applyFont="1" applyFill="1" applyBorder="1" applyAlignment="1">
      <alignment horizontal="center" vertical="center" wrapText="1"/>
    </xf>
    <xf numFmtId="3" fontId="15" fillId="3" borderId="1" xfId="1" applyNumberFormat="1" applyFont="1" applyFill="1" applyBorder="1" applyAlignment="1">
      <alignment horizontal="center" vertical="center" wrapText="1"/>
    </xf>
    <xf numFmtId="0" fontId="2" fillId="0" borderId="0" xfId="0" applyFont="1" applyAlignment="1">
      <alignment horizontal="left" wrapText="1"/>
    </xf>
    <xf numFmtId="0" fontId="85" fillId="0" borderId="0" xfId="0" applyFont="1" applyAlignment="1">
      <alignment horizontal="right"/>
    </xf>
    <xf numFmtId="0" fontId="0" fillId="0" borderId="15" xfId="0" applyBorder="1" applyAlignment="1">
      <alignment horizontal="center"/>
    </xf>
    <xf numFmtId="164" fontId="2" fillId="0" borderId="0" xfId="0" applyNumberFormat="1" applyFont="1" applyAlignment="1">
      <alignment horizontal="center"/>
    </xf>
    <xf numFmtId="164" fontId="86" fillId="0" borderId="0" xfId="0" applyNumberFormat="1" applyFont="1" applyAlignment="1">
      <alignment horizontal="center"/>
    </xf>
    <xf numFmtId="0" fontId="0" fillId="0" borderId="15" xfId="0" applyBorder="1" applyAlignment="1">
      <alignment horizontal="left"/>
    </xf>
    <xf numFmtId="0" fontId="86" fillId="0" borderId="0" xfId="0" applyFont="1" applyAlignment="1">
      <alignment horizontal="center"/>
    </xf>
    <xf numFmtId="0" fontId="86" fillId="0" borderId="0" xfId="0" applyFont="1" applyAlignment="1">
      <alignment horizontal="justify"/>
    </xf>
    <xf numFmtId="0" fontId="83" fillId="0" borderId="0" xfId="0" applyFont="1" applyAlignment="1">
      <alignment horizontal="center"/>
    </xf>
    <xf numFmtId="0" fontId="84" fillId="0" borderId="0" xfId="0" applyFont="1" applyAlignment="1">
      <alignment horizontal="center"/>
    </xf>
    <xf numFmtId="4" fontId="0" fillId="0" borderId="15" xfId="0" applyNumberFormat="1" applyBorder="1" applyAlignment="1">
      <alignment horizontal="left" indent="1"/>
    </xf>
    <xf numFmtId="3" fontId="135" fillId="0" borderId="0" xfId="0" applyNumberFormat="1" applyFont="1" applyAlignment="1">
      <alignment horizontal="center" wrapText="1"/>
    </xf>
    <xf numFmtId="3" fontId="135" fillId="0" borderId="15" xfId="0" applyNumberFormat="1" applyFont="1" applyBorder="1" applyAlignment="1">
      <alignment horizontal="center" wrapText="1"/>
    </xf>
    <xf numFmtId="3" fontId="13" fillId="2" borderId="71" xfId="1" applyNumberFormat="1" applyFont="1" applyFill="1" applyBorder="1" applyAlignment="1">
      <alignment horizontal="center" vertical="center" wrapText="1"/>
    </xf>
    <xf numFmtId="3" fontId="13" fillId="2" borderId="72" xfId="1" applyNumberFormat="1" applyFont="1" applyFill="1" applyBorder="1" applyAlignment="1">
      <alignment horizontal="center" vertical="center" wrapText="1"/>
    </xf>
    <xf numFmtId="0" fontId="13" fillId="2" borderId="52" xfId="1" applyFont="1" applyFill="1" applyBorder="1" applyAlignment="1">
      <alignment horizontal="center" vertical="center" wrapText="1"/>
    </xf>
    <xf numFmtId="3" fontId="13" fillId="2" borderId="52" xfId="1" applyNumberFormat="1" applyFont="1" applyFill="1" applyBorder="1" applyAlignment="1">
      <alignment horizontal="center" vertical="center" wrapText="1"/>
    </xf>
    <xf numFmtId="3" fontId="34" fillId="3" borderId="1" xfId="0" applyNumberFormat="1" applyFont="1" applyFill="1" applyBorder="1" applyAlignment="1">
      <alignment horizontal="center"/>
    </xf>
    <xf numFmtId="0" fontId="0" fillId="3" borderId="13" xfId="0" applyFill="1" applyBorder="1" applyAlignment="1">
      <alignment horizontal="center"/>
    </xf>
    <xf numFmtId="0" fontId="0" fillId="3" borderId="34" xfId="0" applyFill="1" applyBorder="1" applyAlignment="1">
      <alignment horizontal="center"/>
    </xf>
    <xf numFmtId="0" fontId="0" fillId="3" borderId="9" xfId="0" applyFill="1" applyBorder="1" applyAlignment="1">
      <alignment horizontal="center"/>
    </xf>
    <xf numFmtId="3" fontId="0" fillId="3" borderId="13" xfId="0" applyNumberFormat="1" applyFill="1" applyBorder="1" applyAlignment="1">
      <alignment horizontal="center"/>
    </xf>
    <xf numFmtId="3" fontId="0" fillId="3" borderId="34" xfId="0" applyNumberFormat="1" applyFill="1" applyBorder="1" applyAlignment="1">
      <alignment horizontal="center"/>
    </xf>
    <xf numFmtId="3" fontId="0" fillId="3" borderId="9" xfId="0" applyNumberFormat="1" applyFill="1" applyBorder="1" applyAlignment="1">
      <alignment horizontal="center"/>
    </xf>
    <xf numFmtId="3" fontId="44" fillId="3" borderId="13" xfId="0" applyNumberFormat="1" applyFont="1" applyFill="1" applyBorder="1" applyAlignment="1">
      <alignment horizontal="center"/>
    </xf>
    <xf numFmtId="3" fontId="44" fillId="3" borderId="34" xfId="0" applyNumberFormat="1" applyFont="1" applyFill="1" applyBorder="1" applyAlignment="1">
      <alignment horizontal="center"/>
    </xf>
    <xf numFmtId="3" fontId="44" fillId="3" borderId="9" xfId="0" applyNumberFormat="1" applyFont="1" applyFill="1" applyBorder="1" applyAlignment="1">
      <alignment horizontal="center"/>
    </xf>
    <xf numFmtId="0" fontId="0" fillId="10" borderId="1" xfId="0" applyFill="1" applyBorder="1" applyAlignment="1">
      <alignment horizontal="center"/>
    </xf>
    <xf numFmtId="0" fontId="17" fillId="10" borderId="38" xfId="1" applyFont="1" applyFill="1" applyBorder="1" applyAlignment="1">
      <alignment horizontal="center" vertical="center" shrinkToFit="1"/>
    </xf>
    <xf numFmtId="0" fontId="17" fillId="10" borderId="27" xfId="1" applyFont="1" applyFill="1" applyBorder="1" applyAlignment="1">
      <alignment horizontal="center" vertical="center" shrinkToFit="1"/>
    </xf>
    <xf numFmtId="0" fontId="127" fillId="3" borderId="0" xfId="0" applyFont="1" applyFill="1" applyAlignment="1">
      <alignment horizontal="center" wrapText="1"/>
    </xf>
    <xf numFmtId="3" fontId="3" fillId="0" borderId="0" xfId="0" applyNumberFormat="1" applyFont="1" applyAlignment="1">
      <alignment horizontal="center" vertical="top" wrapText="1"/>
    </xf>
    <xf numFmtId="0" fontId="3" fillId="0" borderId="0" xfId="0" applyFont="1" applyAlignment="1">
      <alignment horizontal="center" vertical="top" wrapText="1"/>
    </xf>
    <xf numFmtId="0" fontId="74" fillId="0" borderId="0" xfId="0" applyFont="1" applyAlignment="1">
      <alignment horizontal="justify" vertical="justify" wrapText="1"/>
    </xf>
    <xf numFmtId="0" fontId="74" fillId="10" borderId="15" xfId="0" applyFont="1" applyFill="1" applyBorder="1" applyAlignment="1">
      <alignment horizontal="center"/>
    </xf>
    <xf numFmtId="0" fontId="2" fillId="0" borderId="0" xfId="0" applyFont="1" applyAlignment="1">
      <alignment horizontal="right"/>
    </xf>
    <xf numFmtId="3" fontId="128" fillId="0" borderId="0" xfId="0" applyNumberFormat="1" applyFont="1" applyAlignment="1">
      <alignment horizontal="center" wrapText="1"/>
    </xf>
    <xf numFmtId="0" fontId="128" fillId="0" borderId="0" xfId="0" applyFont="1" applyAlignment="1">
      <alignment horizontal="center" wrapText="1"/>
    </xf>
    <xf numFmtId="0" fontId="31" fillId="0" borderId="0" xfId="0" applyFont="1" applyAlignment="1">
      <alignment horizontal="left"/>
    </xf>
    <xf numFmtId="0" fontId="31" fillId="0" borderId="0" xfId="0" applyFont="1" applyAlignment="1">
      <alignment horizontal="left" wrapText="1"/>
    </xf>
    <xf numFmtId="0" fontId="120" fillId="0" borderId="98" xfId="0" applyFont="1" applyBorder="1" applyAlignment="1">
      <alignment horizontal="center" vertical="top" wrapText="1"/>
    </xf>
    <xf numFmtId="0" fontId="120" fillId="0" borderId="102" xfId="0" applyFont="1" applyBorder="1" applyAlignment="1">
      <alignment horizontal="center" vertical="top" wrapText="1"/>
    </xf>
    <xf numFmtId="0" fontId="120" fillId="0" borderId="85" xfId="0" applyFont="1" applyBorder="1" applyAlignment="1">
      <alignment horizontal="center" vertical="top" wrapText="1"/>
    </xf>
    <xf numFmtId="0" fontId="0" fillId="10" borderId="13" xfId="0" applyFill="1" applyBorder="1" applyAlignment="1">
      <alignment horizontal="center"/>
    </xf>
    <xf numFmtId="0" fontId="0" fillId="10" borderId="34" xfId="0" applyFill="1" applyBorder="1" applyAlignment="1">
      <alignment horizontal="center"/>
    </xf>
    <xf numFmtId="0" fontId="0" fillId="10" borderId="9" xfId="0" applyFill="1" applyBorder="1" applyAlignment="1">
      <alignment horizontal="center"/>
    </xf>
    <xf numFmtId="0" fontId="0" fillId="0" borderId="34" xfId="0" applyBorder="1" applyAlignment="1">
      <alignment horizontal="center"/>
    </xf>
    <xf numFmtId="0" fontId="0" fillId="0" borderId="9" xfId="0" applyBorder="1" applyAlignment="1">
      <alignment horizontal="center"/>
    </xf>
    <xf numFmtId="0" fontId="0" fillId="0" borderId="13" xfId="0" applyBorder="1" applyAlignment="1">
      <alignment horizontal="center"/>
    </xf>
    <xf numFmtId="0" fontId="2" fillId="6" borderId="1" xfId="0" applyFont="1" applyFill="1" applyBorder="1" applyAlignment="1">
      <alignment horizontal="center" wrapText="1"/>
    </xf>
    <xf numFmtId="0" fontId="0" fillId="0" borderId="1" xfId="0" applyBorder="1" applyAlignment="1">
      <alignment horizontal="center"/>
    </xf>
    <xf numFmtId="0" fontId="11" fillId="0" borderId="0" xfId="6" applyFont="1" applyAlignment="1">
      <alignment horizontal="justify" vertical="top" wrapText="1"/>
    </xf>
    <xf numFmtId="0" fontId="126" fillId="0" borderId="0" xfId="0" applyFont="1" applyAlignment="1">
      <alignment horizontal="center"/>
    </xf>
    <xf numFmtId="0" fontId="6" fillId="0" borderId="16" xfId="6" applyBorder="1" applyAlignment="1">
      <alignment horizontal="center" vertical="center" textRotation="90" wrapText="1"/>
    </xf>
    <xf numFmtId="0" fontId="6" fillId="0" borderId="0" xfId="6" applyAlignment="1">
      <alignment horizontal="center" vertical="center" textRotation="90" wrapText="1"/>
    </xf>
    <xf numFmtId="14" fontId="9" fillId="10" borderId="52" xfId="6" applyNumberFormat="1" applyFont="1" applyFill="1" applyBorder="1" applyAlignment="1">
      <alignment horizontal="left" vertical="center"/>
    </xf>
    <xf numFmtId="14" fontId="9" fillId="10" borderId="61" xfId="6" applyNumberFormat="1" applyFont="1" applyFill="1" applyBorder="1" applyAlignment="1">
      <alignment horizontal="left" vertical="center"/>
    </xf>
  </cellXfs>
  <cellStyles count="68">
    <cellStyle name="args.style" xfId="10" xr:uid="{00000000-0005-0000-0000-000000000000}"/>
    <cellStyle name="Calc Currency (0)" xfId="11" xr:uid="{00000000-0005-0000-0000-000001000000}"/>
    <cellStyle name="Comma [0]_!!!GO" xfId="12" xr:uid="{00000000-0005-0000-0000-000002000000}"/>
    <cellStyle name="Comma_!!!GO" xfId="13" xr:uid="{00000000-0005-0000-0000-000003000000}"/>
    <cellStyle name="Copied" xfId="14" xr:uid="{00000000-0005-0000-0000-000004000000}"/>
    <cellStyle name="COST1" xfId="15" xr:uid="{00000000-0005-0000-0000-000005000000}"/>
    <cellStyle name="Currency [0]_!!!GO" xfId="16" xr:uid="{00000000-0005-0000-0000-000006000000}"/>
    <cellStyle name="Currency_!!!GO" xfId="17" xr:uid="{00000000-0005-0000-0000-000007000000}"/>
    <cellStyle name="Entered" xfId="18" xr:uid="{00000000-0005-0000-0000-000008000000}"/>
    <cellStyle name="Euro" xfId="4" xr:uid="{00000000-0005-0000-0000-000009000000}"/>
    <cellStyle name="G.C." xfId="19" xr:uid="{00000000-0005-0000-0000-00000A000000}"/>
    <cellStyle name="Grey" xfId="20" xr:uid="{00000000-0005-0000-0000-00000B000000}"/>
    <cellStyle name="Header1" xfId="21" xr:uid="{00000000-0005-0000-0000-00000C000000}"/>
    <cellStyle name="Header2" xfId="22" xr:uid="{00000000-0005-0000-0000-00000D000000}"/>
    <cellStyle name="Hipervínculo" xfId="60" builtinId="8"/>
    <cellStyle name="Hipervínculo 2" xfId="65" xr:uid="{00000000-0005-0000-0000-00000F000000}"/>
    <cellStyle name="Input [yellow]" xfId="23" xr:uid="{00000000-0005-0000-0000-000010000000}"/>
    <cellStyle name="Input Cells" xfId="24" xr:uid="{00000000-0005-0000-0000-000011000000}"/>
    <cellStyle name="Komma [0]_RESULTS" xfId="25" xr:uid="{00000000-0005-0000-0000-000012000000}"/>
    <cellStyle name="Komma_RESULTS" xfId="26" xr:uid="{00000000-0005-0000-0000-000013000000}"/>
    <cellStyle name="Linked Cells" xfId="27" xr:uid="{00000000-0005-0000-0000-000014000000}"/>
    <cellStyle name="Millares 12" xfId="28" xr:uid="{00000000-0005-0000-0000-000015000000}"/>
    <cellStyle name="Millares 13" xfId="29" xr:uid="{00000000-0005-0000-0000-000016000000}"/>
    <cellStyle name="Millares 2" xfId="30" xr:uid="{00000000-0005-0000-0000-000017000000}"/>
    <cellStyle name="Millares 2 2" xfId="31" xr:uid="{00000000-0005-0000-0000-000018000000}"/>
    <cellStyle name="Millares 7" xfId="32" xr:uid="{00000000-0005-0000-0000-000019000000}"/>
    <cellStyle name="Milliers [0]_!!!GO" xfId="33" xr:uid="{00000000-0005-0000-0000-00001A000000}"/>
    <cellStyle name="Milliers_!!!GO" xfId="34" xr:uid="{00000000-0005-0000-0000-00001B000000}"/>
    <cellStyle name="Moneda 2" xfId="66" xr:uid="{00000000-0005-0000-0000-00001C000000}"/>
    <cellStyle name="Monétaire [0]_!!!GO" xfId="35" xr:uid="{00000000-0005-0000-0000-00001D000000}"/>
    <cellStyle name="Monétaire_!!!GO" xfId="36" xr:uid="{00000000-0005-0000-0000-00001E000000}"/>
    <cellStyle name="Normal" xfId="0" builtinId="0"/>
    <cellStyle name="Normal - Style1" xfId="37" xr:uid="{00000000-0005-0000-0000-000020000000}"/>
    <cellStyle name="Normal 10" xfId="7" xr:uid="{00000000-0005-0000-0000-000021000000}"/>
    <cellStyle name="Normal 11" xfId="38" xr:uid="{00000000-0005-0000-0000-000022000000}"/>
    <cellStyle name="Normal 12" xfId="39" xr:uid="{00000000-0005-0000-0000-000023000000}"/>
    <cellStyle name="Normal 13" xfId="40" xr:uid="{00000000-0005-0000-0000-000024000000}"/>
    <cellStyle name="Normal 14" xfId="41" xr:uid="{00000000-0005-0000-0000-000025000000}"/>
    <cellStyle name="Normal 15" xfId="62" xr:uid="{00000000-0005-0000-0000-000026000000}"/>
    <cellStyle name="Normal 16" xfId="67" xr:uid="{00000000-0005-0000-0000-000027000000}"/>
    <cellStyle name="Normal 2" xfId="1" xr:uid="{00000000-0005-0000-0000-000028000000}"/>
    <cellStyle name="Normal 2 2" xfId="8" xr:uid="{00000000-0005-0000-0000-000029000000}"/>
    <cellStyle name="Normal 2 2 2" xfId="64" xr:uid="{00000000-0005-0000-0000-00002A000000}"/>
    <cellStyle name="Normal 2 3" xfId="42" xr:uid="{00000000-0005-0000-0000-00002B000000}"/>
    <cellStyle name="Normal 2_Loc 12-A Sisdem" xfId="43" xr:uid="{00000000-0005-0000-0000-00002C000000}"/>
    <cellStyle name="Normal 3" xfId="2" xr:uid="{00000000-0005-0000-0000-00002D000000}"/>
    <cellStyle name="Normal 4" xfId="5" xr:uid="{00000000-0005-0000-0000-00002E000000}"/>
    <cellStyle name="Normal 5" xfId="9" xr:uid="{00000000-0005-0000-0000-00002F000000}"/>
    <cellStyle name="Normal 5 2" xfId="61" xr:uid="{00000000-0005-0000-0000-000030000000}"/>
    <cellStyle name="Normal 5 3" xfId="63" xr:uid="{00000000-0005-0000-0000-000031000000}"/>
    <cellStyle name="Normal 6" xfId="44" xr:uid="{00000000-0005-0000-0000-000032000000}"/>
    <cellStyle name="Normal 7" xfId="45" xr:uid="{00000000-0005-0000-0000-000033000000}"/>
    <cellStyle name="Normal 8" xfId="46" xr:uid="{00000000-0005-0000-0000-000034000000}"/>
    <cellStyle name="Normal 9" xfId="47" xr:uid="{00000000-0005-0000-0000-000035000000}"/>
    <cellStyle name="Normal_PERSONAL PROGESI" xfId="3" xr:uid="{00000000-0005-0000-0000-000036000000}"/>
    <cellStyle name="Normal_RESPALDO DE LIQUIDACION" xfId="6" xr:uid="{00000000-0005-0000-0000-000037000000}"/>
    <cellStyle name="Œ…‹æØ‚è [0.00]_Region Orders (2)" xfId="48" xr:uid="{00000000-0005-0000-0000-000038000000}"/>
    <cellStyle name="Œ…‹æØ‚è_Region Orders (2)" xfId="49" xr:uid="{00000000-0005-0000-0000-000039000000}"/>
    <cellStyle name="per.style" xfId="50" xr:uid="{00000000-0005-0000-0000-00003A000000}"/>
    <cellStyle name="Percent [2]" xfId="51" xr:uid="{00000000-0005-0000-0000-00003B000000}"/>
    <cellStyle name="Porcentual 2" xfId="52" xr:uid="{00000000-0005-0000-0000-00003C000000}"/>
    <cellStyle name="Porcentual 3" xfId="53" xr:uid="{00000000-0005-0000-0000-00003D000000}"/>
    <cellStyle name="pricing" xfId="54" xr:uid="{00000000-0005-0000-0000-00003E000000}"/>
    <cellStyle name="PSChar" xfId="55" xr:uid="{00000000-0005-0000-0000-00003F000000}"/>
    <cellStyle name="RevList" xfId="56" xr:uid="{00000000-0005-0000-0000-000040000000}"/>
    <cellStyle name="Subtotal" xfId="57" xr:uid="{00000000-0005-0000-0000-000041000000}"/>
    <cellStyle name="Valuta [0]_RESULTS" xfId="58" xr:uid="{00000000-0005-0000-0000-000042000000}"/>
    <cellStyle name="Valuta_RESULTS" xfId="59" xr:uid="{00000000-0005-0000-0000-000043000000}"/>
  </cellStyles>
  <dxfs count="0"/>
  <tableStyles count="0" defaultTableStyle="TableStyleMedium9" defaultPivotStyle="PivotStyleLight16"/>
  <colors>
    <mruColors>
      <color rgb="FFFFFF00"/>
      <color rgb="FFF9FCD4"/>
      <color rgb="FFF6F8D8"/>
      <color rgb="FF0D3F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8" Type="http://schemas.openxmlformats.org/officeDocument/2006/relationships/image" Target="../media/image25.png"/><Relationship Id="rId13" Type="http://schemas.openxmlformats.org/officeDocument/2006/relationships/image" Target="../media/image30.png"/><Relationship Id="rId3" Type="http://schemas.openxmlformats.org/officeDocument/2006/relationships/image" Target="../media/image20.png"/><Relationship Id="rId7" Type="http://schemas.openxmlformats.org/officeDocument/2006/relationships/image" Target="../media/image24.png"/><Relationship Id="rId12" Type="http://schemas.openxmlformats.org/officeDocument/2006/relationships/image" Target="../media/image29.png"/><Relationship Id="rId2" Type="http://schemas.openxmlformats.org/officeDocument/2006/relationships/image" Target="../media/image19.png"/><Relationship Id="rId16" Type="http://schemas.openxmlformats.org/officeDocument/2006/relationships/image" Target="../media/image32.png"/><Relationship Id="rId1" Type="http://schemas.openxmlformats.org/officeDocument/2006/relationships/image" Target="../media/image18.png"/><Relationship Id="rId6" Type="http://schemas.openxmlformats.org/officeDocument/2006/relationships/image" Target="../media/image23.png"/><Relationship Id="rId11" Type="http://schemas.openxmlformats.org/officeDocument/2006/relationships/image" Target="../media/image28.png"/><Relationship Id="rId5" Type="http://schemas.openxmlformats.org/officeDocument/2006/relationships/image" Target="../media/image22.png"/><Relationship Id="rId15" Type="http://schemas.openxmlformats.org/officeDocument/2006/relationships/image" Target="../media/image11.jpeg"/><Relationship Id="rId10" Type="http://schemas.openxmlformats.org/officeDocument/2006/relationships/image" Target="../media/image27.png"/><Relationship Id="rId4" Type="http://schemas.openxmlformats.org/officeDocument/2006/relationships/image" Target="../media/image21.png"/><Relationship Id="rId9" Type="http://schemas.openxmlformats.org/officeDocument/2006/relationships/image" Target="../media/image26.png"/><Relationship Id="rId14" Type="http://schemas.openxmlformats.org/officeDocument/2006/relationships/image" Target="../media/image3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4.png"/><Relationship Id="rId1" Type="http://schemas.openxmlformats.org/officeDocument/2006/relationships/image" Target="../media/image33.jpeg"/><Relationship Id="rId5" Type="http://schemas.openxmlformats.org/officeDocument/2006/relationships/image" Target="../media/image37.png"/><Relationship Id="rId4" Type="http://schemas.openxmlformats.org/officeDocument/2006/relationships/image" Target="../media/image3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8.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gif"/></Relationships>
</file>

<file path=xl/drawings/_rels/drawing8.xml.rels><?xml version="1.0" encoding="UTF-8" standalone="yes"?>
<Relationships xmlns="http://schemas.openxmlformats.org/package/2006/relationships"><Relationship Id="rId8" Type="http://schemas.openxmlformats.org/officeDocument/2006/relationships/image" Target="../media/image11.jpe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jpe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2</xdr:col>
      <xdr:colOff>447675</xdr:colOff>
      <xdr:row>33</xdr:row>
      <xdr:rowOff>114300</xdr:rowOff>
    </xdr:from>
    <xdr:to>
      <xdr:col>2</xdr:col>
      <xdr:colOff>723900</xdr:colOff>
      <xdr:row>35</xdr:row>
      <xdr:rowOff>0</xdr:rowOff>
    </xdr:to>
    <xdr:sp macro="" textlink="">
      <xdr:nvSpPr>
        <xdr:cNvPr id="2" name="Rectangle 1">
          <a:extLst>
            <a:ext uri="{FF2B5EF4-FFF2-40B4-BE49-F238E27FC236}">
              <a16:creationId xmlns:a16="http://schemas.microsoft.com/office/drawing/2014/main" id="{00000000-0008-0000-0300-000002000000}"/>
            </a:ext>
          </a:extLst>
        </xdr:cNvPr>
        <xdr:cNvSpPr>
          <a:spLocks noChangeArrowheads="1"/>
        </xdr:cNvSpPr>
      </xdr:nvSpPr>
      <xdr:spPr bwMode="auto">
        <a:xfrm>
          <a:off x="1628775" y="4305300"/>
          <a:ext cx="0" cy="171450"/>
        </a:xfrm>
        <a:prstGeom prst="rect">
          <a:avLst/>
        </a:prstGeom>
        <a:solidFill>
          <a:srgbClr val="FFFFFF"/>
        </a:solidFill>
        <a:ln w="9525">
          <a:noFill/>
          <a:miter lim="800000"/>
          <a:headEnd/>
          <a:tailEnd/>
        </a:ln>
        <a:effectLst>
          <a:outerShdw dist="35921" dir="2700000" algn="ctr" rotWithShape="0">
            <a:srgbClr val="808080"/>
          </a:outerShdw>
        </a:effectLst>
      </xdr:spPr>
    </xdr:sp>
    <xdr:clientData/>
  </xdr:twoCellAnchor>
  <xdr:twoCellAnchor>
    <xdr:from>
      <xdr:col>5</xdr:col>
      <xdr:colOff>1057275</xdr:colOff>
      <xdr:row>33</xdr:row>
      <xdr:rowOff>123825</xdr:rowOff>
    </xdr:from>
    <xdr:to>
      <xdr:col>5</xdr:col>
      <xdr:colOff>1238250</xdr:colOff>
      <xdr:row>34</xdr:row>
      <xdr:rowOff>152400</xdr:rowOff>
    </xdr:to>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3600450" y="4314825"/>
          <a:ext cx="180975" cy="161925"/>
        </a:xfrm>
        <a:prstGeom prst="rect">
          <a:avLst/>
        </a:prstGeom>
        <a:solidFill>
          <a:srgbClr val="FFFFFF"/>
        </a:solidFill>
        <a:ln w="9525">
          <a:noFill/>
          <a:miter lim="800000"/>
          <a:headEnd/>
          <a:tailEnd/>
        </a:ln>
        <a:effectLst>
          <a:outerShdw dist="35921" dir="2700000" algn="ctr" rotWithShape="0">
            <a:srgbClr val="808080"/>
          </a:outerShdw>
        </a:effectLst>
      </xdr:spPr>
    </xdr:sp>
    <xdr:clientData/>
  </xdr:twoCellAnchor>
  <xdr:twoCellAnchor>
    <xdr:from>
      <xdr:col>4</xdr:col>
      <xdr:colOff>447675</xdr:colOff>
      <xdr:row>33</xdr:row>
      <xdr:rowOff>114300</xdr:rowOff>
    </xdr:from>
    <xdr:to>
      <xdr:col>4</xdr:col>
      <xdr:colOff>695325</xdr:colOff>
      <xdr:row>35</xdr:row>
      <xdr:rowOff>0</xdr:rowOff>
    </xdr:to>
    <xdr:sp macro="" textlink="">
      <xdr:nvSpPr>
        <xdr:cNvPr id="4" name="Rectangle 3">
          <a:extLst>
            <a:ext uri="{FF2B5EF4-FFF2-40B4-BE49-F238E27FC236}">
              <a16:creationId xmlns:a16="http://schemas.microsoft.com/office/drawing/2014/main" id="{00000000-0008-0000-0300-000004000000}"/>
            </a:ext>
          </a:extLst>
        </xdr:cNvPr>
        <xdr:cNvSpPr>
          <a:spLocks noChangeArrowheads="1"/>
        </xdr:cNvSpPr>
      </xdr:nvSpPr>
      <xdr:spPr bwMode="auto">
        <a:xfrm>
          <a:off x="2543175" y="4305300"/>
          <a:ext cx="0" cy="171450"/>
        </a:xfrm>
        <a:prstGeom prst="rect">
          <a:avLst/>
        </a:prstGeom>
        <a:solidFill>
          <a:srgbClr val="FFFFFF"/>
        </a:solidFill>
        <a:ln w="9525">
          <a:noFill/>
          <a:miter lim="800000"/>
          <a:headEnd/>
          <a:tailEnd/>
        </a:ln>
        <a:effectLst>
          <a:outerShdw dist="35921" dir="2700000" algn="ctr" rotWithShape="0">
            <a:srgbClr val="808080"/>
          </a:outerShdw>
        </a:effectLst>
      </xdr:spPr>
      <xdr:txBody>
        <a:bodyPr vertOverflow="clip" wrap="square" lIns="36576" tIns="27432" rIns="36576" bIns="0" anchor="t" upright="1"/>
        <a:lstStyle/>
        <a:p>
          <a:pPr algn="ctr" rtl="0">
            <a:defRPr sz="1000"/>
          </a:pPr>
          <a:endParaRPr lang="es-ES" sz="1000" b="0" i="0" strike="noStrike">
            <a:solidFill>
              <a:srgbClr val="000000"/>
            </a:solidFill>
            <a:latin typeface="Arial"/>
            <a:cs typeface="Arial"/>
          </a:endParaRPr>
        </a:p>
        <a:p>
          <a:pPr algn="ctr" rtl="0">
            <a:defRPr sz="1000"/>
          </a:pPr>
          <a:r>
            <a:rPr lang="es-ES" sz="1000" b="0" i="0" strike="noStrike">
              <a:solidFill>
                <a:srgbClr val="000000"/>
              </a:solidFill>
              <a:latin typeface="Arial"/>
              <a:cs typeface="Arial"/>
            </a:rPr>
            <a:t>20</a:t>
          </a:r>
        </a:p>
        <a:p>
          <a:pPr algn="ctr" rtl="0">
            <a:defRPr sz="1000"/>
          </a:pPr>
          <a:r>
            <a:rPr lang="es-ES" sz="1000" b="0" i="0" strike="noStrike">
              <a:solidFill>
                <a:srgbClr val="000000"/>
              </a:solidFill>
              <a:latin typeface="Arial"/>
              <a:cs typeface="Arial"/>
            </a:rPr>
            <a:t>15</a:t>
          </a:r>
        </a:p>
      </xdr:txBody>
    </xdr:sp>
    <xdr:clientData/>
  </xdr:twoCellAnchor>
  <xdr:twoCellAnchor>
    <xdr:from>
      <xdr:col>1</xdr:col>
      <xdr:colOff>0</xdr:colOff>
      <xdr:row>1</xdr:row>
      <xdr:rowOff>85725</xdr:rowOff>
    </xdr:from>
    <xdr:to>
      <xdr:col>3</xdr:col>
      <xdr:colOff>0</xdr:colOff>
      <xdr:row>4</xdr:row>
      <xdr:rowOff>0</xdr:rowOff>
    </xdr:to>
    <xdr:grpSp>
      <xdr:nvGrpSpPr>
        <xdr:cNvPr id="5" name="Group 4">
          <a:extLst>
            <a:ext uri="{FF2B5EF4-FFF2-40B4-BE49-F238E27FC236}">
              <a16:creationId xmlns:a16="http://schemas.microsoft.com/office/drawing/2014/main" id="{00000000-0008-0000-0300-000005000000}"/>
            </a:ext>
          </a:extLst>
        </xdr:cNvPr>
        <xdr:cNvGrpSpPr>
          <a:grpSpLocks/>
        </xdr:cNvGrpSpPr>
      </xdr:nvGrpSpPr>
      <xdr:grpSpPr bwMode="auto">
        <a:xfrm>
          <a:off x="175260" y="253365"/>
          <a:ext cx="1493520" cy="340995"/>
          <a:chOff x="862" y="635"/>
          <a:chExt cx="2657" cy="692"/>
        </a:xfrm>
      </xdr:grpSpPr>
      <xdr:grpSp>
        <xdr:nvGrpSpPr>
          <xdr:cNvPr id="6" name="Group 5">
            <a:extLst>
              <a:ext uri="{FF2B5EF4-FFF2-40B4-BE49-F238E27FC236}">
                <a16:creationId xmlns:a16="http://schemas.microsoft.com/office/drawing/2014/main" id="{00000000-0008-0000-0300-000006000000}"/>
              </a:ext>
            </a:extLst>
          </xdr:cNvPr>
          <xdr:cNvGrpSpPr>
            <a:grpSpLocks/>
          </xdr:cNvGrpSpPr>
        </xdr:nvGrpSpPr>
        <xdr:grpSpPr bwMode="auto">
          <a:xfrm>
            <a:off x="860" y="635"/>
            <a:ext cx="713" cy="692"/>
            <a:chOff x="432" y="575"/>
            <a:chExt cx="417" cy="400"/>
          </a:xfrm>
        </xdr:grpSpPr>
        <xdr:sp macro="" textlink="">
          <xdr:nvSpPr>
            <xdr:cNvPr id="13" name="Freeform 6">
              <a:extLst>
                <a:ext uri="{FF2B5EF4-FFF2-40B4-BE49-F238E27FC236}">
                  <a16:creationId xmlns:a16="http://schemas.microsoft.com/office/drawing/2014/main" id="{00000000-0008-0000-0300-00000D000000}"/>
                </a:ext>
              </a:extLst>
            </xdr:cNvPr>
            <xdr:cNvSpPr>
              <a:spLocks/>
            </xdr:cNvSpPr>
          </xdr:nvSpPr>
          <xdr:spPr bwMode="auto">
            <a:xfrm>
              <a:off x="432" y="704"/>
              <a:ext cx="86" cy="140"/>
            </a:xfrm>
            <a:custGeom>
              <a:avLst/>
              <a:gdLst>
                <a:gd name="T0" fmla="*/ 13 w 86"/>
                <a:gd name="T1" fmla="*/ 0 h 140"/>
                <a:gd name="T2" fmla="*/ 86 w 86"/>
                <a:gd name="T3" fmla="*/ 71 h 140"/>
                <a:gd name="T4" fmla="*/ 13 w 86"/>
                <a:gd name="T5" fmla="*/ 140 h 140"/>
                <a:gd name="T6" fmla="*/ 12 w 86"/>
                <a:gd name="T7" fmla="*/ 137 h 140"/>
                <a:gd name="T8" fmla="*/ 10 w 86"/>
                <a:gd name="T9" fmla="*/ 133 h 140"/>
                <a:gd name="T10" fmla="*/ 9 w 86"/>
                <a:gd name="T11" fmla="*/ 129 h 140"/>
                <a:gd name="T12" fmla="*/ 8 w 86"/>
                <a:gd name="T13" fmla="*/ 124 h 140"/>
                <a:gd name="T14" fmla="*/ 6 w 86"/>
                <a:gd name="T15" fmla="*/ 120 h 140"/>
                <a:gd name="T16" fmla="*/ 5 w 86"/>
                <a:gd name="T17" fmla="*/ 116 h 140"/>
                <a:gd name="T18" fmla="*/ 4 w 86"/>
                <a:gd name="T19" fmla="*/ 111 h 140"/>
                <a:gd name="T20" fmla="*/ 4 w 86"/>
                <a:gd name="T21" fmla="*/ 107 h 140"/>
                <a:gd name="T22" fmla="*/ 3 w 86"/>
                <a:gd name="T23" fmla="*/ 102 h 140"/>
                <a:gd name="T24" fmla="*/ 1 w 86"/>
                <a:gd name="T25" fmla="*/ 98 h 140"/>
                <a:gd name="T26" fmla="*/ 1 w 86"/>
                <a:gd name="T27" fmla="*/ 93 h 140"/>
                <a:gd name="T28" fmla="*/ 1 w 86"/>
                <a:gd name="T29" fmla="*/ 89 h 140"/>
                <a:gd name="T30" fmla="*/ 0 w 86"/>
                <a:gd name="T31" fmla="*/ 84 h 140"/>
                <a:gd name="T32" fmla="*/ 0 w 86"/>
                <a:gd name="T33" fmla="*/ 80 h 140"/>
                <a:gd name="T34" fmla="*/ 0 w 86"/>
                <a:gd name="T35" fmla="*/ 75 h 140"/>
                <a:gd name="T36" fmla="*/ 0 w 86"/>
                <a:gd name="T37" fmla="*/ 70 h 140"/>
                <a:gd name="T38" fmla="*/ 0 w 86"/>
                <a:gd name="T39" fmla="*/ 66 h 140"/>
                <a:gd name="T40" fmla="*/ 0 w 86"/>
                <a:gd name="T41" fmla="*/ 61 h 140"/>
                <a:gd name="T42" fmla="*/ 0 w 86"/>
                <a:gd name="T43" fmla="*/ 57 h 140"/>
                <a:gd name="T44" fmla="*/ 1 w 86"/>
                <a:gd name="T45" fmla="*/ 52 h 140"/>
                <a:gd name="T46" fmla="*/ 1 w 86"/>
                <a:gd name="T47" fmla="*/ 48 h 140"/>
                <a:gd name="T48" fmla="*/ 1 w 86"/>
                <a:gd name="T49" fmla="*/ 43 h 140"/>
                <a:gd name="T50" fmla="*/ 3 w 86"/>
                <a:gd name="T51" fmla="*/ 39 h 140"/>
                <a:gd name="T52" fmla="*/ 4 w 86"/>
                <a:gd name="T53" fmla="*/ 34 h 140"/>
                <a:gd name="T54" fmla="*/ 4 w 86"/>
                <a:gd name="T55" fmla="*/ 30 h 140"/>
                <a:gd name="T56" fmla="*/ 5 w 86"/>
                <a:gd name="T57" fmla="*/ 25 h 140"/>
                <a:gd name="T58" fmla="*/ 6 w 86"/>
                <a:gd name="T59" fmla="*/ 22 h 140"/>
                <a:gd name="T60" fmla="*/ 8 w 86"/>
                <a:gd name="T61" fmla="*/ 18 h 140"/>
                <a:gd name="T62" fmla="*/ 9 w 86"/>
                <a:gd name="T63" fmla="*/ 13 h 140"/>
                <a:gd name="T64" fmla="*/ 10 w 86"/>
                <a:gd name="T65" fmla="*/ 9 h 140"/>
                <a:gd name="T66" fmla="*/ 12 w 86"/>
                <a:gd name="T67" fmla="*/ 5 h 140"/>
                <a:gd name="T68" fmla="*/ 13 w 86"/>
                <a:gd name="T69" fmla="*/ 1 h 140"/>
                <a:gd name="T70" fmla="*/ 13 w 86"/>
                <a:gd name="T71" fmla="*/ 0 h 14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w 86"/>
                <a:gd name="T109" fmla="*/ 0 h 140"/>
                <a:gd name="T110" fmla="*/ 86 w 86"/>
                <a:gd name="T111" fmla="*/ 140 h 140"/>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T108" t="T109" r="T110" b="T111"/>
              <a:pathLst>
                <a:path w="86" h="140">
                  <a:moveTo>
                    <a:pt x="13" y="0"/>
                  </a:moveTo>
                  <a:lnTo>
                    <a:pt x="86" y="71"/>
                  </a:lnTo>
                  <a:lnTo>
                    <a:pt x="13" y="140"/>
                  </a:lnTo>
                  <a:lnTo>
                    <a:pt x="12" y="137"/>
                  </a:lnTo>
                  <a:lnTo>
                    <a:pt x="10" y="133"/>
                  </a:lnTo>
                  <a:lnTo>
                    <a:pt x="9" y="129"/>
                  </a:lnTo>
                  <a:lnTo>
                    <a:pt x="8" y="124"/>
                  </a:lnTo>
                  <a:lnTo>
                    <a:pt x="6" y="120"/>
                  </a:lnTo>
                  <a:lnTo>
                    <a:pt x="5" y="116"/>
                  </a:lnTo>
                  <a:lnTo>
                    <a:pt x="4" y="111"/>
                  </a:lnTo>
                  <a:lnTo>
                    <a:pt x="4" y="107"/>
                  </a:lnTo>
                  <a:lnTo>
                    <a:pt x="3" y="102"/>
                  </a:lnTo>
                  <a:lnTo>
                    <a:pt x="1" y="98"/>
                  </a:lnTo>
                  <a:lnTo>
                    <a:pt x="1" y="93"/>
                  </a:lnTo>
                  <a:lnTo>
                    <a:pt x="1" y="89"/>
                  </a:lnTo>
                  <a:lnTo>
                    <a:pt x="0" y="84"/>
                  </a:lnTo>
                  <a:lnTo>
                    <a:pt x="0" y="80"/>
                  </a:lnTo>
                  <a:lnTo>
                    <a:pt x="0" y="75"/>
                  </a:lnTo>
                  <a:lnTo>
                    <a:pt x="0" y="70"/>
                  </a:lnTo>
                  <a:lnTo>
                    <a:pt x="0" y="66"/>
                  </a:lnTo>
                  <a:lnTo>
                    <a:pt x="0" y="61"/>
                  </a:lnTo>
                  <a:lnTo>
                    <a:pt x="0" y="57"/>
                  </a:lnTo>
                  <a:lnTo>
                    <a:pt x="1" y="52"/>
                  </a:lnTo>
                  <a:lnTo>
                    <a:pt x="1" y="48"/>
                  </a:lnTo>
                  <a:lnTo>
                    <a:pt x="1" y="43"/>
                  </a:lnTo>
                  <a:lnTo>
                    <a:pt x="3" y="39"/>
                  </a:lnTo>
                  <a:lnTo>
                    <a:pt x="4" y="34"/>
                  </a:lnTo>
                  <a:lnTo>
                    <a:pt x="4" y="30"/>
                  </a:lnTo>
                  <a:lnTo>
                    <a:pt x="5" y="25"/>
                  </a:lnTo>
                  <a:lnTo>
                    <a:pt x="6" y="22"/>
                  </a:lnTo>
                  <a:lnTo>
                    <a:pt x="8" y="18"/>
                  </a:lnTo>
                  <a:lnTo>
                    <a:pt x="9" y="13"/>
                  </a:lnTo>
                  <a:lnTo>
                    <a:pt x="10" y="9"/>
                  </a:lnTo>
                  <a:lnTo>
                    <a:pt x="12" y="5"/>
                  </a:lnTo>
                  <a:lnTo>
                    <a:pt x="13" y="1"/>
                  </a:lnTo>
                  <a:lnTo>
                    <a:pt x="13" y="0"/>
                  </a:lnTo>
                  <a:close/>
                </a:path>
              </a:pathLst>
            </a:custGeom>
            <a:solidFill>
              <a:srgbClr val="000000"/>
            </a:solidFill>
            <a:ln w="9525">
              <a:noFill/>
              <a:round/>
              <a:headEnd/>
              <a:tailEnd/>
            </a:ln>
          </xdr:spPr>
        </xdr:sp>
        <xdr:sp macro="" textlink="">
          <xdr:nvSpPr>
            <xdr:cNvPr id="14" name="Freeform 7">
              <a:extLst>
                <a:ext uri="{FF2B5EF4-FFF2-40B4-BE49-F238E27FC236}">
                  <a16:creationId xmlns:a16="http://schemas.microsoft.com/office/drawing/2014/main" id="{00000000-0008-0000-0300-00000E000000}"/>
                </a:ext>
              </a:extLst>
            </xdr:cNvPr>
            <xdr:cNvSpPr>
              <a:spLocks/>
            </xdr:cNvSpPr>
          </xdr:nvSpPr>
          <xdr:spPr bwMode="auto">
            <a:xfrm>
              <a:off x="492" y="600"/>
              <a:ext cx="295" cy="174"/>
            </a:xfrm>
            <a:custGeom>
              <a:avLst/>
              <a:gdLst>
                <a:gd name="T0" fmla="*/ 295 w 295"/>
                <a:gd name="T1" fmla="*/ 31 h 174"/>
                <a:gd name="T2" fmla="*/ 149 w 295"/>
                <a:gd name="T3" fmla="*/ 174 h 174"/>
                <a:gd name="T4" fmla="*/ 0 w 295"/>
                <a:gd name="T5" fmla="*/ 32 h 174"/>
                <a:gd name="T6" fmla="*/ 5 w 295"/>
                <a:gd name="T7" fmla="*/ 27 h 174"/>
                <a:gd name="T8" fmla="*/ 10 w 295"/>
                <a:gd name="T9" fmla="*/ 23 h 174"/>
                <a:gd name="T10" fmla="*/ 16 w 295"/>
                <a:gd name="T11" fmla="*/ 18 h 174"/>
                <a:gd name="T12" fmla="*/ 21 w 295"/>
                <a:gd name="T13" fmla="*/ 14 h 174"/>
                <a:gd name="T14" fmla="*/ 23 w 295"/>
                <a:gd name="T15" fmla="*/ 13 h 174"/>
                <a:gd name="T16" fmla="*/ 26 w 295"/>
                <a:gd name="T17" fmla="*/ 11 h 174"/>
                <a:gd name="T18" fmla="*/ 28 w 295"/>
                <a:gd name="T19" fmla="*/ 9 h 174"/>
                <a:gd name="T20" fmla="*/ 31 w 295"/>
                <a:gd name="T21" fmla="*/ 7 h 174"/>
                <a:gd name="T22" fmla="*/ 35 w 295"/>
                <a:gd name="T23" fmla="*/ 5 h 174"/>
                <a:gd name="T24" fmla="*/ 37 w 295"/>
                <a:gd name="T25" fmla="*/ 3 h 174"/>
                <a:gd name="T26" fmla="*/ 40 w 295"/>
                <a:gd name="T27" fmla="*/ 2 h 174"/>
                <a:gd name="T28" fmla="*/ 42 w 295"/>
                <a:gd name="T29" fmla="*/ 0 h 174"/>
                <a:gd name="T30" fmla="*/ 149 w 295"/>
                <a:gd name="T31" fmla="*/ 103 h 174"/>
                <a:gd name="T32" fmla="*/ 254 w 295"/>
                <a:gd name="T33" fmla="*/ 0 h 174"/>
                <a:gd name="T34" fmla="*/ 259 w 295"/>
                <a:gd name="T35" fmla="*/ 3 h 174"/>
                <a:gd name="T36" fmla="*/ 265 w 295"/>
                <a:gd name="T37" fmla="*/ 7 h 174"/>
                <a:gd name="T38" fmla="*/ 270 w 295"/>
                <a:gd name="T39" fmla="*/ 11 h 174"/>
                <a:gd name="T40" fmla="*/ 275 w 295"/>
                <a:gd name="T41" fmla="*/ 14 h 174"/>
                <a:gd name="T42" fmla="*/ 280 w 295"/>
                <a:gd name="T43" fmla="*/ 18 h 174"/>
                <a:gd name="T44" fmla="*/ 286 w 295"/>
                <a:gd name="T45" fmla="*/ 22 h 174"/>
                <a:gd name="T46" fmla="*/ 291 w 295"/>
                <a:gd name="T47" fmla="*/ 27 h 174"/>
                <a:gd name="T48" fmla="*/ 295 w 295"/>
                <a:gd name="T49" fmla="*/ 31 h 174"/>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295"/>
                <a:gd name="T76" fmla="*/ 0 h 174"/>
                <a:gd name="T77" fmla="*/ 295 w 295"/>
                <a:gd name="T78" fmla="*/ 174 h 174"/>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295" h="174">
                  <a:moveTo>
                    <a:pt x="295" y="31"/>
                  </a:moveTo>
                  <a:lnTo>
                    <a:pt x="149" y="174"/>
                  </a:lnTo>
                  <a:lnTo>
                    <a:pt x="0" y="32"/>
                  </a:lnTo>
                  <a:lnTo>
                    <a:pt x="5" y="27"/>
                  </a:lnTo>
                  <a:lnTo>
                    <a:pt x="10" y="23"/>
                  </a:lnTo>
                  <a:lnTo>
                    <a:pt x="16" y="18"/>
                  </a:lnTo>
                  <a:lnTo>
                    <a:pt x="21" y="14"/>
                  </a:lnTo>
                  <a:lnTo>
                    <a:pt x="23" y="13"/>
                  </a:lnTo>
                  <a:lnTo>
                    <a:pt x="26" y="11"/>
                  </a:lnTo>
                  <a:lnTo>
                    <a:pt x="28" y="9"/>
                  </a:lnTo>
                  <a:lnTo>
                    <a:pt x="31" y="7"/>
                  </a:lnTo>
                  <a:lnTo>
                    <a:pt x="35" y="5"/>
                  </a:lnTo>
                  <a:lnTo>
                    <a:pt x="37" y="3"/>
                  </a:lnTo>
                  <a:lnTo>
                    <a:pt x="40" y="2"/>
                  </a:lnTo>
                  <a:lnTo>
                    <a:pt x="42" y="0"/>
                  </a:lnTo>
                  <a:lnTo>
                    <a:pt x="149" y="103"/>
                  </a:lnTo>
                  <a:lnTo>
                    <a:pt x="254" y="0"/>
                  </a:lnTo>
                  <a:lnTo>
                    <a:pt x="259" y="3"/>
                  </a:lnTo>
                  <a:lnTo>
                    <a:pt x="265" y="7"/>
                  </a:lnTo>
                  <a:lnTo>
                    <a:pt x="270" y="11"/>
                  </a:lnTo>
                  <a:lnTo>
                    <a:pt x="275" y="14"/>
                  </a:lnTo>
                  <a:lnTo>
                    <a:pt x="280" y="18"/>
                  </a:lnTo>
                  <a:lnTo>
                    <a:pt x="286" y="22"/>
                  </a:lnTo>
                  <a:lnTo>
                    <a:pt x="291" y="27"/>
                  </a:lnTo>
                  <a:lnTo>
                    <a:pt x="295" y="31"/>
                  </a:lnTo>
                  <a:close/>
                </a:path>
              </a:pathLst>
            </a:custGeom>
            <a:solidFill>
              <a:srgbClr val="000000"/>
            </a:solidFill>
            <a:ln w="9525">
              <a:noFill/>
              <a:round/>
              <a:headEnd/>
              <a:tailEnd/>
            </a:ln>
          </xdr:spPr>
        </xdr:sp>
        <xdr:sp macro="" textlink="">
          <xdr:nvSpPr>
            <xdr:cNvPr id="15" name="Freeform 8">
              <a:extLst>
                <a:ext uri="{FF2B5EF4-FFF2-40B4-BE49-F238E27FC236}">
                  <a16:creationId xmlns:a16="http://schemas.microsoft.com/office/drawing/2014/main" id="{00000000-0008-0000-0300-00000F000000}"/>
                </a:ext>
              </a:extLst>
            </xdr:cNvPr>
            <xdr:cNvSpPr>
              <a:spLocks/>
            </xdr:cNvSpPr>
          </xdr:nvSpPr>
          <xdr:spPr bwMode="auto">
            <a:xfrm>
              <a:off x="551" y="575"/>
              <a:ext cx="178" cy="103"/>
            </a:xfrm>
            <a:custGeom>
              <a:avLst/>
              <a:gdLst>
                <a:gd name="T0" fmla="*/ 178 w 178"/>
                <a:gd name="T1" fmla="*/ 18 h 103"/>
                <a:gd name="T2" fmla="*/ 90 w 178"/>
                <a:gd name="T3" fmla="*/ 103 h 103"/>
                <a:gd name="T4" fmla="*/ 0 w 178"/>
                <a:gd name="T5" fmla="*/ 18 h 103"/>
                <a:gd name="T6" fmla="*/ 6 w 178"/>
                <a:gd name="T7" fmla="*/ 15 h 103"/>
                <a:gd name="T8" fmla="*/ 13 w 178"/>
                <a:gd name="T9" fmla="*/ 11 h 103"/>
                <a:gd name="T10" fmla="*/ 17 w 178"/>
                <a:gd name="T11" fmla="*/ 10 h 103"/>
                <a:gd name="T12" fmla="*/ 21 w 178"/>
                <a:gd name="T13" fmla="*/ 9 h 103"/>
                <a:gd name="T14" fmla="*/ 24 w 178"/>
                <a:gd name="T15" fmla="*/ 7 h 103"/>
                <a:gd name="T16" fmla="*/ 27 w 178"/>
                <a:gd name="T17" fmla="*/ 6 h 103"/>
                <a:gd name="T18" fmla="*/ 31 w 178"/>
                <a:gd name="T19" fmla="*/ 6 h 103"/>
                <a:gd name="T20" fmla="*/ 35 w 178"/>
                <a:gd name="T21" fmla="*/ 5 h 103"/>
                <a:gd name="T22" fmla="*/ 38 w 178"/>
                <a:gd name="T23" fmla="*/ 4 h 103"/>
                <a:gd name="T24" fmla="*/ 41 w 178"/>
                <a:gd name="T25" fmla="*/ 2 h 103"/>
                <a:gd name="T26" fmla="*/ 45 w 178"/>
                <a:gd name="T27" fmla="*/ 2 h 103"/>
                <a:gd name="T28" fmla="*/ 49 w 178"/>
                <a:gd name="T29" fmla="*/ 1 h 103"/>
                <a:gd name="T30" fmla="*/ 53 w 178"/>
                <a:gd name="T31" fmla="*/ 1 h 103"/>
                <a:gd name="T32" fmla="*/ 56 w 178"/>
                <a:gd name="T33" fmla="*/ 0 h 103"/>
                <a:gd name="T34" fmla="*/ 90 w 178"/>
                <a:gd name="T35" fmla="*/ 32 h 103"/>
                <a:gd name="T36" fmla="*/ 122 w 178"/>
                <a:gd name="T37" fmla="*/ 0 h 103"/>
                <a:gd name="T38" fmla="*/ 125 w 178"/>
                <a:gd name="T39" fmla="*/ 1 h 103"/>
                <a:gd name="T40" fmla="*/ 129 w 178"/>
                <a:gd name="T41" fmla="*/ 1 h 103"/>
                <a:gd name="T42" fmla="*/ 132 w 178"/>
                <a:gd name="T43" fmla="*/ 2 h 103"/>
                <a:gd name="T44" fmla="*/ 136 w 178"/>
                <a:gd name="T45" fmla="*/ 4 h 103"/>
                <a:gd name="T46" fmla="*/ 140 w 178"/>
                <a:gd name="T47" fmla="*/ 4 h 103"/>
                <a:gd name="T48" fmla="*/ 143 w 178"/>
                <a:gd name="T49" fmla="*/ 5 h 103"/>
                <a:gd name="T50" fmla="*/ 147 w 178"/>
                <a:gd name="T51" fmla="*/ 6 h 103"/>
                <a:gd name="T52" fmla="*/ 151 w 178"/>
                <a:gd name="T53" fmla="*/ 6 h 103"/>
                <a:gd name="T54" fmla="*/ 154 w 178"/>
                <a:gd name="T55" fmla="*/ 7 h 103"/>
                <a:gd name="T56" fmla="*/ 157 w 178"/>
                <a:gd name="T57" fmla="*/ 9 h 103"/>
                <a:gd name="T58" fmla="*/ 161 w 178"/>
                <a:gd name="T59" fmla="*/ 10 h 103"/>
                <a:gd name="T60" fmla="*/ 165 w 178"/>
                <a:gd name="T61" fmla="*/ 11 h 103"/>
                <a:gd name="T62" fmla="*/ 168 w 178"/>
                <a:gd name="T63" fmla="*/ 13 h 103"/>
                <a:gd name="T64" fmla="*/ 172 w 178"/>
                <a:gd name="T65" fmla="*/ 14 h 103"/>
                <a:gd name="T66" fmla="*/ 175 w 178"/>
                <a:gd name="T67" fmla="*/ 15 h 103"/>
                <a:gd name="T68" fmla="*/ 178 w 178"/>
                <a:gd name="T69" fmla="*/ 18 h 103"/>
                <a:gd name="T70" fmla="*/ 178 w 178"/>
                <a:gd name="T71" fmla="*/ 18 h 103"/>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w 178"/>
                <a:gd name="T109" fmla="*/ 0 h 103"/>
                <a:gd name="T110" fmla="*/ 178 w 178"/>
                <a:gd name="T111" fmla="*/ 103 h 103"/>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T108" t="T109" r="T110" b="T111"/>
              <a:pathLst>
                <a:path w="178" h="103">
                  <a:moveTo>
                    <a:pt x="178" y="18"/>
                  </a:moveTo>
                  <a:lnTo>
                    <a:pt x="90" y="103"/>
                  </a:lnTo>
                  <a:lnTo>
                    <a:pt x="0" y="18"/>
                  </a:lnTo>
                  <a:lnTo>
                    <a:pt x="6" y="15"/>
                  </a:lnTo>
                  <a:lnTo>
                    <a:pt x="13" y="11"/>
                  </a:lnTo>
                  <a:lnTo>
                    <a:pt x="17" y="10"/>
                  </a:lnTo>
                  <a:lnTo>
                    <a:pt x="21" y="9"/>
                  </a:lnTo>
                  <a:lnTo>
                    <a:pt x="24" y="7"/>
                  </a:lnTo>
                  <a:lnTo>
                    <a:pt x="27" y="6"/>
                  </a:lnTo>
                  <a:lnTo>
                    <a:pt x="31" y="6"/>
                  </a:lnTo>
                  <a:lnTo>
                    <a:pt x="35" y="5"/>
                  </a:lnTo>
                  <a:lnTo>
                    <a:pt x="38" y="4"/>
                  </a:lnTo>
                  <a:lnTo>
                    <a:pt x="41" y="2"/>
                  </a:lnTo>
                  <a:lnTo>
                    <a:pt x="45" y="2"/>
                  </a:lnTo>
                  <a:lnTo>
                    <a:pt x="49" y="1"/>
                  </a:lnTo>
                  <a:lnTo>
                    <a:pt x="53" y="1"/>
                  </a:lnTo>
                  <a:lnTo>
                    <a:pt x="56" y="0"/>
                  </a:lnTo>
                  <a:lnTo>
                    <a:pt x="90" y="32"/>
                  </a:lnTo>
                  <a:lnTo>
                    <a:pt x="122" y="0"/>
                  </a:lnTo>
                  <a:lnTo>
                    <a:pt x="125" y="1"/>
                  </a:lnTo>
                  <a:lnTo>
                    <a:pt x="129" y="1"/>
                  </a:lnTo>
                  <a:lnTo>
                    <a:pt x="132" y="2"/>
                  </a:lnTo>
                  <a:lnTo>
                    <a:pt x="136" y="4"/>
                  </a:lnTo>
                  <a:lnTo>
                    <a:pt x="140" y="4"/>
                  </a:lnTo>
                  <a:lnTo>
                    <a:pt x="143" y="5"/>
                  </a:lnTo>
                  <a:lnTo>
                    <a:pt x="147" y="6"/>
                  </a:lnTo>
                  <a:lnTo>
                    <a:pt x="151" y="6"/>
                  </a:lnTo>
                  <a:lnTo>
                    <a:pt x="154" y="7"/>
                  </a:lnTo>
                  <a:lnTo>
                    <a:pt x="157" y="9"/>
                  </a:lnTo>
                  <a:lnTo>
                    <a:pt x="161" y="10"/>
                  </a:lnTo>
                  <a:lnTo>
                    <a:pt x="165" y="11"/>
                  </a:lnTo>
                  <a:lnTo>
                    <a:pt x="168" y="13"/>
                  </a:lnTo>
                  <a:lnTo>
                    <a:pt x="172" y="14"/>
                  </a:lnTo>
                  <a:lnTo>
                    <a:pt x="175" y="15"/>
                  </a:lnTo>
                  <a:lnTo>
                    <a:pt x="178" y="18"/>
                  </a:lnTo>
                  <a:close/>
                </a:path>
              </a:pathLst>
            </a:custGeom>
            <a:solidFill>
              <a:srgbClr val="000000"/>
            </a:solidFill>
            <a:ln w="9525">
              <a:noFill/>
              <a:round/>
              <a:headEnd/>
              <a:tailEnd/>
            </a:ln>
          </xdr:spPr>
        </xdr:sp>
        <xdr:sp macro="" textlink="">
          <xdr:nvSpPr>
            <xdr:cNvPr id="16" name="Freeform 9">
              <a:extLst>
                <a:ext uri="{FF2B5EF4-FFF2-40B4-BE49-F238E27FC236}">
                  <a16:creationId xmlns:a16="http://schemas.microsoft.com/office/drawing/2014/main" id="{00000000-0008-0000-0300-000010000000}"/>
                </a:ext>
              </a:extLst>
            </xdr:cNvPr>
            <xdr:cNvSpPr>
              <a:spLocks/>
            </xdr:cNvSpPr>
          </xdr:nvSpPr>
          <xdr:spPr bwMode="auto">
            <a:xfrm>
              <a:off x="492" y="775"/>
              <a:ext cx="295" cy="174"/>
            </a:xfrm>
            <a:custGeom>
              <a:avLst/>
              <a:gdLst>
                <a:gd name="T0" fmla="*/ 295 w 295"/>
                <a:gd name="T1" fmla="*/ 142 h 174"/>
                <a:gd name="T2" fmla="*/ 149 w 295"/>
                <a:gd name="T3" fmla="*/ 0 h 174"/>
                <a:gd name="T4" fmla="*/ 0 w 295"/>
                <a:gd name="T5" fmla="*/ 142 h 174"/>
                <a:gd name="T6" fmla="*/ 5 w 295"/>
                <a:gd name="T7" fmla="*/ 147 h 174"/>
                <a:gd name="T8" fmla="*/ 10 w 295"/>
                <a:gd name="T9" fmla="*/ 151 h 174"/>
                <a:gd name="T10" fmla="*/ 16 w 295"/>
                <a:gd name="T11" fmla="*/ 155 h 174"/>
                <a:gd name="T12" fmla="*/ 21 w 295"/>
                <a:gd name="T13" fmla="*/ 160 h 174"/>
                <a:gd name="T14" fmla="*/ 23 w 295"/>
                <a:gd name="T15" fmla="*/ 161 h 174"/>
                <a:gd name="T16" fmla="*/ 26 w 295"/>
                <a:gd name="T17" fmla="*/ 164 h 174"/>
                <a:gd name="T18" fmla="*/ 28 w 295"/>
                <a:gd name="T19" fmla="*/ 165 h 174"/>
                <a:gd name="T20" fmla="*/ 31 w 295"/>
                <a:gd name="T21" fmla="*/ 168 h 174"/>
                <a:gd name="T22" fmla="*/ 35 w 295"/>
                <a:gd name="T23" fmla="*/ 169 h 174"/>
                <a:gd name="T24" fmla="*/ 37 w 295"/>
                <a:gd name="T25" fmla="*/ 170 h 174"/>
                <a:gd name="T26" fmla="*/ 40 w 295"/>
                <a:gd name="T27" fmla="*/ 173 h 174"/>
                <a:gd name="T28" fmla="*/ 42 w 295"/>
                <a:gd name="T29" fmla="*/ 174 h 174"/>
                <a:gd name="T30" fmla="*/ 149 w 295"/>
                <a:gd name="T31" fmla="*/ 72 h 174"/>
                <a:gd name="T32" fmla="*/ 254 w 295"/>
                <a:gd name="T33" fmla="*/ 174 h 174"/>
                <a:gd name="T34" fmla="*/ 259 w 295"/>
                <a:gd name="T35" fmla="*/ 170 h 174"/>
                <a:gd name="T36" fmla="*/ 265 w 295"/>
                <a:gd name="T37" fmla="*/ 168 h 174"/>
                <a:gd name="T38" fmla="*/ 270 w 295"/>
                <a:gd name="T39" fmla="*/ 164 h 174"/>
                <a:gd name="T40" fmla="*/ 275 w 295"/>
                <a:gd name="T41" fmla="*/ 160 h 174"/>
                <a:gd name="T42" fmla="*/ 278 w 295"/>
                <a:gd name="T43" fmla="*/ 158 h 174"/>
                <a:gd name="T44" fmla="*/ 280 w 295"/>
                <a:gd name="T45" fmla="*/ 156 h 174"/>
                <a:gd name="T46" fmla="*/ 283 w 295"/>
                <a:gd name="T47" fmla="*/ 154 h 174"/>
                <a:gd name="T48" fmla="*/ 286 w 295"/>
                <a:gd name="T49" fmla="*/ 151 h 174"/>
                <a:gd name="T50" fmla="*/ 288 w 295"/>
                <a:gd name="T51" fmla="*/ 150 h 174"/>
                <a:gd name="T52" fmla="*/ 291 w 295"/>
                <a:gd name="T53" fmla="*/ 147 h 174"/>
                <a:gd name="T54" fmla="*/ 293 w 295"/>
                <a:gd name="T55" fmla="*/ 145 h 174"/>
                <a:gd name="T56" fmla="*/ 295 w 295"/>
                <a:gd name="T57" fmla="*/ 142 h 174"/>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w 295"/>
                <a:gd name="T88" fmla="*/ 0 h 174"/>
                <a:gd name="T89" fmla="*/ 295 w 295"/>
                <a:gd name="T90" fmla="*/ 174 h 174"/>
              </a:gdLst>
              <a:ahLst/>
              <a:cxnLst>
                <a:cxn ang="T58">
                  <a:pos x="T0" y="T1"/>
                </a:cxn>
                <a:cxn ang="T59">
                  <a:pos x="T2" y="T3"/>
                </a:cxn>
                <a:cxn ang="T60">
                  <a:pos x="T4" y="T5"/>
                </a:cxn>
                <a:cxn ang="T61">
                  <a:pos x="T6" y="T7"/>
                </a:cxn>
                <a:cxn ang="T62">
                  <a:pos x="T8" y="T9"/>
                </a:cxn>
                <a:cxn ang="T63">
                  <a:pos x="T10" y="T11"/>
                </a:cxn>
                <a:cxn ang="T64">
                  <a:pos x="T12" y="T13"/>
                </a:cxn>
                <a:cxn ang="T65">
                  <a:pos x="T14" y="T15"/>
                </a:cxn>
                <a:cxn ang="T66">
                  <a:pos x="T16" y="T17"/>
                </a:cxn>
                <a:cxn ang="T67">
                  <a:pos x="T18" y="T19"/>
                </a:cxn>
                <a:cxn ang="T68">
                  <a:pos x="T20" y="T21"/>
                </a:cxn>
                <a:cxn ang="T69">
                  <a:pos x="T22" y="T23"/>
                </a:cxn>
                <a:cxn ang="T70">
                  <a:pos x="T24" y="T25"/>
                </a:cxn>
                <a:cxn ang="T71">
                  <a:pos x="T26" y="T27"/>
                </a:cxn>
                <a:cxn ang="T72">
                  <a:pos x="T28" y="T29"/>
                </a:cxn>
                <a:cxn ang="T73">
                  <a:pos x="T30" y="T31"/>
                </a:cxn>
                <a:cxn ang="T74">
                  <a:pos x="T32" y="T33"/>
                </a:cxn>
                <a:cxn ang="T75">
                  <a:pos x="T34" y="T35"/>
                </a:cxn>
                <a:cxn ang="T76">
                  <a:pos x="T36" y="T37"/>
                </a:cxn>
                <a:cxn ang="T77">
                  <a:pos x="T38" y="T39"/>
                </a:cxn>
                <a:cxn ang="T78">
                  <a:pos x="T40" y="T41"/>
                </a:cxn>
                <a:cxn ang="T79">
                  <a:pos x="T42" y="T43"/>
                </a:cxn>
                <a:cxn ang="T80">
                  <a:pos x="T44" y="T45"/>
                </a:cxn>
                <a:cxn ang="T81">
                  <a:pos x="T46" y="T47"/>
                </a:cxn>
                <a:cxn ang="T82">
                  <a:pos x="T48" y="T49"/>
                </a:cxn>
                <a:cxn ang="T83">
                  <a:pos x="T50" y="T51"/>
                </a:cxn>
                <a:cxn ang="T84">
                  <a:pos x="T52" y="T53"/>
                </a:cxn>
                <a:cxn ang="T85">
                  <a:pos x="T54" y="T55"/>
                </a:cxn>
                <a:cxn ang="T86">
                  <a:pos x="T56" y="T57"/>
                </a:cxn>
              </a:cxnLst>
              <a:rect l="T87" t="T88" r="T89" b="T90"/>
              <a:pathLst>
                <a:path w="295" h="174">
                  <a:moveTo>
                    <a:pt x="295" y="142"/>
                  </a:moveTo>
                  <a:lnTo>
                    <a:pt x="149" y="0"/>
                  </a:lnTo>
                  <a:lnTo>
                    <a:pt x="0" y="142"/>
                  </a:lnTo>
                  <a:lnTo>
                    <a:pt x="5" y="147"/>
                  </a:lnTo>
                  <a:lnTo>
                    <a:pt x="10" y="151"/>
                  </a:lnTo>
                  <a:lnTo>
                    <a:pt x="16" y="155"/>
                  </a:lnTo>
                  <a:lnTo>
                    <a:pt x="21" y="160"/>
                  </a:lnTo>
                  <a:lnTo>
                    <a:pt x="23" y="161"/>
                  </a:lnTo>
                  <a:lnTo>
                    <a:pt x="26" y="164"/>
                  </a:lnTo>
                  <a:lnTo>
                    <a:pt x="28" y="165"/>
                  </a:lnTo>
                  <a:lnTo>
                    <a:pt x="31" y="168"/>
                  </a:lnTo>
                  <a:lnTo>
                    <a:pt x="35" y="169"/>
                  </a:lnTo>
                  <a:lnTo>
                    <a:pt x="37" y="170"/>
                  </a:lnTo>
                  <a:lnTo>
                    <a:pt x="40" y="173"/>
                  </a:lnTo>
                  <a:lnTo>
                    <a:pt x="42" y="174"/>
                  </a:lnTo>
                  <a:lnTo>
                    <a:pt x="149" y="72"/>
                  </a:lnTo>
                  <a:lnTo>
                    <a:pt x="254" y="174"/>
                  </a:lnTo>
                  <a:lnTo>
                    <a:pt x="259" y="170"/>
                  </a:lnTo>
                  <a:lnTo>
                    <a:pt x="265" y="168"/>
                  </a:lnTo>
                  <a:lnTo>
                    <a:pt x="270" y="164"/>
                  </a:lnTo>
                  <a:lnTo>
                    <a:pt x="275" y="160"/>
                  </a:lnTo>
                  <a:lnTo>
                    <a:pt x="278" y="158"/>
                  </a:lnTo>
                  <a:lnTo>
                    <a:pt x="280" y="156"/>
                  </a:lnTo>
                  <a:lnTo>
                    <a:pt x="283" y="154"/>
                  </a:lnTo>
                  <a:lnTo>
                    <a:pt x="286" y="151"/>
                  </a:lnTo>
                  <a:lnTo>
                    <a:pt x="288" y="150"/>
                  </a:lnTo>
                  <a:lnTo>
                    <a:pt x="291" y="147"/>
                  </a:lnTo>
                  <a:lnTo>
                    <a:pt x="293" y="145"/>
                  </a:lnTo>
                  <a:lnTo>
                    <a:pt x="295" y="142"/>
                  </a:lnTo>
                  <a:close/>
                </a:path>
              </a:pathLst>
            </a:custGeom>
            <a:solidFill>
              <a:srgbClr val="000000"/>
            </a:solidFill>
            <a:ln w="9525">
              <a:noFill/>
              <a:round/>
              <a:headEnd/>
              <a:tailEnd/>
            </a:ln>
          </xdr:spPr>
        </xdr:sp>
        <xdr:sp macro="" textlink="">
          <xdr:nvSpPr>
            <xdr:cNvPr id="17" name="Freeform 10">
              <a:extLst>
                <a:ext uri="{FF2B5EF4-FFF2-40B4-BE49-F238E27FC236}">
                  <a16:creationId xmlns:a16="http://schemas.microsoft.com/office/drawing/2014/main" id="{00000000-0008-0000-0300-000011000000}"/>
                </a:ext>
              </a:extLst>
            </xdr:cNvPr>
            <xdr:cNvSpPr>
              <a:spLocks/>
            </xdr:cNvSpPr>
          </xdr:nvSpPr>
          <xdr:spPr bwMode="auto">
            <a:xfrm>
              <a:off x="551" y="870"/>
              <a:ext cx="178" cy="105"/>
            </a:xfrm>
            <a:custGeom>
              <a:avLst/>
              <a:gdLst>
                <a:gd name="T0" fmla="*/ 178 w 178"/>
                <a:gd name="T1" fmla="*/ 87 h 105"/>
                <a:gd name="T2" fmla="*/ 90 w 178"/>
                <a:gd name="T3" fmla="*/ 0 h 105"/>
                <a:gd name="T4" fmla="*/ 0 w 178"/>
                <a:gd name="T5" fmla="*/ 87 h 105"/>
                <a:gd name="T6" fmla="*/ 6 w 178"/>
                <a:gd name="T7" fmla="*/ 91 h 105"/>
                <a:gd name="T8" fmla="*/ 13 w 178"/>
                <a:gd name="T9" fmla="*/ 93 h 105"/>
                <a:gd name="T10" fmla="*/ 17 w 178"/>
                <a:gd name="T11" fmla="*/ 94 h 105"/>
                <a:gd name="T12" fmla="*/ 21 w 178"/>
                <a:gd name="T13" fmla="*/ 96 h 105"/>
                <a:gd name="T14" fmla="*/ 24 w 178"/>
                <a:gd name="T15" fmla="*/ 97 h 105"/>
                <a:gd name="T16" fmla="*/ 27 w 178"/>
                <a:gd name="T17" fmla="*/ 98 h 105"/>
                <a:gd name="T18" fmla="*/ 31 w 178"/>
                <a:gd name="T19" fmla="*/ 98 h 105"/>
                <a:gd name="T20" fmla="*/ 35 w 178"/>
                <a:gd name="T21" fmla="*/ 100 h 105"/>
                <a:gd name="T22" fmla="*/ 38 w 178"/>
                <a:gd name="T23" fmla="*/ 101 h 105"/>
                <a:gd name="T24" fmla="*/ 41 w 178"/>
                <a:gd name="T25" fmla="*/ 102 h 105"/>
                <a:gd name="T26" fmla="*/ 45 w 178"/>
                <a:gd name="T27" fmla="*/ 102 h 105"/>
                <a:gd name="T28" fmla="*/ 49 w 178"/>
                <a:gd name="T29" fmla="*/ 103 h 105"/>
                <a:gd name="T30" fmla="*/ 53 w 178"/>
                <a:gd name="T31" fmla="*/ 105 h 105"/>
                <a:gd name="T32" fmla="*/ 56 w 178"/>
                <a:gd name="T33" fmla="*/ 105 h 105"/>
                <a:gd name="T34" fmla="*/ 90 w 178"/>
                <a:gd name="T35" fmla="*/ 73 h 105"/>
                <a:gd name="T36" fmla="*/ 122 w 178"/>
                <a:gd name="T37" fmla="*/ 105 h 105"/>
                <a:gd name="T38" fmla="*/ 125 w 178"/>
                <a:gd name="T39" fmla="*/ 103 h 105"/>
                <a:gd name="T40" fmla="*/ 129 w 178"/>
                <a:gd name="T41" fmla="*/ 103 h 105"/>
                <a:gd name="T42" fmla="*/ 132 w 178"/>
                <a:gd name="T43" fmla="*/ 102 h 105"/>
                <a:gd name="T44" fmla="*/ 136 w 178"/>
                <a:gd name="T45" fmla="*/ 102 h 105"/>
                <a:gd name="T46" fmla="*/ 140 w 178"/>
                <a:gd name="T47" fmla="*/ 101 h 105"/>
                <a:gd name="T48" fmla="*/ 143 w 178"/>
                <a:gd name="T49" fmla="*/ 100 h 105"/>
                <a:gd name="T50" fmla="*/ 147 w 178"/>
                <a:gd name="T51" fmla="*/ 98 h 105"/>
                <a:gd name="T52" fmla="*/ 151 w 178"/>
                <a:gd name="T53" fmla="*/ 98 h 105"/>
                <a:gd name="T54" fmla="*/ 154 w 178"/>
                <a:gd name="T55" fmla="*/ 97 h 105"/>
                <a:gd name="T56" fmla="*/ 157 w 178"/>
                <a:gd name="T57" fmla="*/ 96 h 105"/>
                <a:gd name="T58" fmla="*/ 161 w 178"/>
                <a:gd name="T59" fmla="*/ 94 h 105"/>
                <a:gd name="T60" fmla="*/ 165 w 178"/>
                <a:gd name="T61" fmla="*/ 93 h 105"/>
                <a:gd name="T62" fmla="*/ 168 w 178"/>
                <a:gd name="T63" fmla="*/ 92 h 105"/>
                <a:gd name="T64" fmla="*/ 172 w 178"/>
                <a:gd name="T65" fmla="*/ 91 h 105"/>
                <a:gd name="T66" fmla="*/ 175 w 178"/>
                <a:gd name="T67" fmla="*/ 89 h 105"/>
                <a:gd name="T68" fmla="*/ 178 w 178"/>
                <a:gd name="T69" fmla="*/ 88 h 105"/>
                <a:gd name="T70" fmla="*/ 178 w 178"/>
                <a:gd name="T71" fmla="*/ 87 h 105"/>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w 178"/>
                <a:gd name="T109" fmla="*/ 0 h 105"/>
                <a:gd name="T110" fmla="*/ 178 w 178"/>
                <a:gd name="T111" fmla="*/ 105 h 105"/>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T108" t="T109" r="T110" b="T111"/>
              <a:pathLst>
                <a:path w="178" h="105">
                  <a:moveTo>
                    <a:pt x="178" y="87"/>
                  </a:moveTo>
                  <a:lnTo>
                    <a:pt x="90" y="0"/>
                  </a:lnTo>
                  <a:lnTo>
                    <a:pt x="0" y="87"/>
                  </a:lnTo>
                  <a:lnTo>
                    <a:pt x="6" y="91"/>
                  </a:lnTo>
                  <a:lnTo>
                    <a:pt x="13" y="93"/>
                  </a:lnTo>
                  <a:lnTo>
                    <a:pt x="17" y="94"/>
                  </a:lnTo>
                  <a:lnTo>
                    <a:pt x="21" y="96"/>
                  </a:lnTo>
                  <a:lnTo>
                    <a:pt x="24" y="97"/>
                  </a:lnTo>
                  <a:lnTo>
                    <a:pt x="27" y="98"/>
                  </a:lnTo>
                  <a:lnTo>
                    <a:pt x="31" y="98"/>
                  </a:lnTo>
                  <a:lnTo>
                    <a:pt x="35" y="100"/>
                  </a:lnTo>
                  <a:lnTo>
                    <a:pt x="38" y="101"/>
                  </a:lnTo>
                  <a:lnTo>
                    <a:pt x="41" y="102"/>
                  </a:lnTo>
                  <a:lnTo>
                    <a:pt x="45" y="102"/>
                  </a:lnTo>
                  <a:lnTo>
                    <a:pt x="49" y="103"/>
                  </a:lnTo>
                  <a:lnTo>
                    <a:pt x="53" y="105"/>
                  </a:lnTo>
                  <a:lnTo>
                    <a:pt x="56" y="105"/>
                  </a:lnTo>
                  <a:lnTo>
                    <a:pt x="90" y="73"/>
                  </a:lnTo>
                  <a:lnTo>
                    <a:pt x="122" y="105"/>
                  </a:lnTo>
                  <a:lnTo>
                    <a:pt x="125" y="103"/>
                  </a:lnTo>
                  <a:lnTo>
                    <a:pt x="129" y="103"/>
                  </a:lnTo>
                  <a:lnTo>
                    <a:pt x="132" y="102"/>
                  </a:lnTo>
                  <a:lnTo>
                    <a:pt x="136" y="102"/>
                  </a:lnTo>
                  <a:lnTo>
                    <a:pt x="140" y="101"/>
                  </a:lnTo>
                  <a:lnTo>
                    <a:pt x="143" y="100"/>
                  </a:lnTo>
                  <a:lnTo>
                    <a:pt x="147" y="98"/>
                  </a:lnTo>
                  <a:lnTo>
                    <a:pt x="151" y="98"/>
                  </a:lnTo>
                  <a:lnTo>
                    <a:pt x="154" y="97"/>
                  </a:lnTo>
                  <a:lnTo>
                    <a:pt x="157" y="96"/>
                  </a:lnTo>
                  <a:lnTo>
                    <a:pt x="161" y="94"/>
                  </a:lnTo>
                  <a:lnTo>
                    <a:pt x="165" y="93"/>
                  </a:lnTo>
                  <a:lnTo>
                    <a:pt x="168" y="92"/>
                  </a:lnTo>
                  <a:lnTo>
                    <a:pt x="172" y="91"/>
                  </a:lnTo>
                  <a:lnTo>
                    <a:pt x="175" y="89"/>
                  </a:lnTo>
                  <a:lnTo>
                    <a:pt x="178" y="88"/>
                  </a:lnTo>
                  <a:lnTo>
                    <a:pt x="178" y="87"/>
                  </a:lnTo>
                  <a:close/>
                </a:path>
              </a:pathLst>
            </a:custGeom>
            <a:solidFill>
              <a:srgbClr val="000000"/>
            </a:solidFill>
            <a:ln w="9525">
              <a:noFill/>
              <a:round/>
              <a:headEnd/>
              <a:tailEnd/>
            </a:ln>
          </xdr:spPr>
        </xdr:sp>
        <xdr:sp macro="" textlink="">
          <xdr:nvSpPr>
            <xdr:cNvPr id="18" name="Freeform 11">
              <a:extLst>
                <a:ext uri="{FF2B5EF4-FFF2-40B4-BE49-F238E27FC236}">
                  <a16:creationId xmlns:a16="http://schemas.microsoft.com/office/drawing/2014/main" id="{00000000-0008-0000-0300-000012000000}"/>
                </a:ext>
              </a:extLst>
            </xdr:cNvPr>
            <xdr:cNvSpPr>
              <a:spLocks/>
            </xdr:cNvSpPr>
          </xdr:nvSpPr>
          <xdr:spPr bwMode="auto">
            <a:xfrm>
              <a:off x="451" y="644"/>
              <a:ext cx="164" cy="260"/>
            </a:xfrm>
            <a:custGeom>
              <a:avLst/>
              <a:gdLst>
                <a:gd name="T0" fmla="*/ 31 w 164"/>
                <a:gd name="T1" fmla="*/ 260 h 260"/>
                <a:gd name="T2" fmla="*/ 28 w 164"/>
                <a:gd name="T3" fmla="*/ 259 h 260"/>
                <a:gd name="T4" fmla="*/ 26 w 164"/>
                <a:gd name="T5" fmla="*/ 257 h 260"/>
                <a:gd name="T6" fmla="*/ 25 w 164"/>
                <a:gd name="T7" fmla="*/ 254 h 260"/>
                <a:gd name="T8" fmla="*/ 22 w 164"/>
                <a:gd name="T9" fmla="*/ 250 h 260"/>
                <a:gd name="T10" fmla="*/ 19 w 164"/>
                <a:gd name="T11" fmla="*/ 248 h 260"/>
                <a:gd name="T12" fmla="*/ 18 w 164"/>
                <a:gd name="T13" fmla="*/ 245 h 260"/>
                <a:gd name="T14" fmla="*/ 16 w 164"/>
                <a:gd name="T15" fmla="*/ 243 h 260"/>
                <a:gd name="T16" fmla="*/ 14 w 164"/>
                <a:gd name="T17" fmla="*/ 240 h 260"/>
                <a:gd name="T18" fmla="*/ 13 w 164"/>
                <a:gd name="T19" fmla="*/ 237 h 260"/>
                <a:gd name="T20" fmla="*/ 10 w 164"/>
                <a:gd name="T21" fmla="*/ 235 h 260"/>
                <a:gd name="T22" fmla="*/ 9 w 164"/>
                <a:gd name="T23" fmla="*/ 231 h 260"/>
                <a:gd name="T24" fmla="*/ 7 w 164"/>
                <a:gd name="T25" fmla="*/ 228 h 260"/>
                <a:gd name="T26" fmla="*/ 5 w 164"/>
                <a:gd name="T27" fmla="*/ 226 h 260"/>
                <a:gd name="T28" fmla="*/ 4 w 164"/>
                <a:gd name="T29" fmla="*/ 223 h 260"/>
                <a:gd name="T30" fmla="*/ 3 w 164"/>
                <a:gd name="T31" fmla="*/ 220 h 260"/>
                <a:gd name="T32" fmla="*/ 1 w 164"/>
                <a:gd name="T33" fmla="*/ 217 h 260"/>
                <a:gd name="T34" fmla="*/ 90 w 164"/>
                <a:gd name="T35" fmla="*/ 130 h 260"/>
                <a:gd name="T36" fmla="*/ 0 w 164"/>
                <a:gd name="T37" fmla="*/ 44 h 260"/>
                <a:gd name="T38" fmla="*/ 3 w 164"/>
                <a:gd name="T39" fmla="*/ 41 h 260"/>
                <a:gd name="T40" fmla="*/ 4 w 164"/>
                <a:gd name="T41" fmla="*/ 38 h 260"/>
                <a:gd name="T42" fmla="*/ 5 w 164"/>
                <a:gd name="T43" fmla="*/ 36 h 260"/>
                <a:gd name="T44" fmla="*/ 7 w 164"/>
                <a:gd name="T45" fmla="*/ 33 h 260"/>
                <a:gd name="T46" fmla="*/ 9 w 164"/>
                <a:gd name="T47" fmla="*/ 29 h 260"/>
                <a:gd name="T48" fmla="*/ 10 w 164"/>
                <a:gd name="T49" fmla="*/ 27 h 260"/>
                <a:gd name="T50" fmla="*/ 12 w 164"/>
                <a:gd name="T51" fmla="*/ 24 h 260"/>
                <a:gd name="T52" fmla="*/ 14 w 164"/>
                <a:gd name="T53" fmla="*/ 21 h 260"/>
                <a:gd name="T54" fmla="*/ 16 w 164"/>
                <a:gd name="T55" fmla="*/ 19 h 260"/>
                <a:gd name="T56" fmla="*/ 18 w 164"/>
                <a:gd name="T57" fmla="*/ 16 h 260"/>
                <a:gd name="T58" fmla="*/ 19 w 164"/>
                <a:gd name="T59" fmla="*/ 13 h 260"/>
                <a:gd name="T60" fmla="*/ 22 w 164"/>
                <a:gd name="T61" fmla="*/ 10 h 260"/>
                <a:gd name="T62" fmla="*/ 23 w 164"/>
                <a:gd name="T63" fmla="*/ 7 h 260"/>
                <a:gd name="T64" fmla="*/ 26 w 164"/>
                <a:gd name="T65" fmla="*/ 5 h 260"/>
                <a:gd name="T66" fmla="*/ 27 w 164"/>
                <a:gd name="T67" fmla="*/ 2 h 260"/>
                <a:gd name="T68" fmla="*/ 30 w 164"/>
                <a:gd name="T69" fmla="*/ 0 h 260"/>
                <a:gd name="T70" fmla="*/ 30 w 164"/>
                <a:gd name="T71" fmla="*/ 0 h 260"/>
                <a:gd name="T72" fmla="*/ 164 w 164"/>
                <a:gd name="T73" fmla="*/ 130 h 260"/>
                <a:gd name="T74" fmla="*/ 31 w 164"/>
                <a:gd name="T75" fmla="*/ 260 h 260"/>
                <a:gd name="T76" fmla="*/ 31 w 164"/>
                <a:gd name="T77" fmla="*/ 260 h 260"/>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w 164"/>
                <a:gd name="T118" fmla="*/ 0 h 260"/>
                <a:gd name="T119" fmla="*/ 164 w 164"/>
                <a:gd name="T120" fmla="*/ 260 h 260"/>
              </a:gdLst>
              <a:ahLst/>
              <a:cxnLst>
                <a:cxn ang="T78">
                  <a:pos x="T0" y="T1"/>
                </a:cxn>
                <a:cxn ang="T79">
                  <a:pos x="T2" y="T3"/>
                </a:cxn>
                <a:cxn ang="T80">
                  <a:pos x="T4" y="T5"/>
                </a:cxn>
                <a:cxn ang="T81">
                  <a:pos x="T6" y="T7"/>
                </a:cxn>
                <a:cxn ang="T82">
                  <a:pos x="T8" y="T9"/>
                </a:cxn>
                <a:cxn ang="T83">
                  <a:pos x="T10" y="T11"/>
                </a:cxn>
                <a:cxn ang="T84">
                  <a:pos x="T12" y="T13"/>
                </a:cxn>
                <a:cxn ang="T85">
                  <a:pos x="T14" y="T15"/>
                </a:cxn>
                <a:cxn ang="T86">
                  <a:pos x="T16" y="T17"/>
                </a:cxn>
                <a:cxn ang="T87">
                  <a:pos x="T18" y="T19"/>
                </a:cxn>
                <a:cxn ang="T88">
                  <a:pos x="T20" y="T21"/>
                </a:cxn>
                <a:cxn ang="T89">
                  <a:pos x="T22" y="T23"/>
                </a:cxn>
                <a:cxn ang="T90">
                  <a:pos x="T24" y="T25"/>
                </a:cxn>
                <a:cxn ang="T91">
                  <a:pos x="T26" y="T27"/>
                </a:cxn>
                <a:cxn ang="T92">
                  <a:pos x="T28" y="T29"/>
                </a:cxn>
                <a:cxn ang="T93">
                  <a:pos x="T30" y="T31"/>
                </a:cxn>
                <a:cxn ang="T94">
                  <a:pos x="T32" y="T33"/>
                </a:cxn>
                <a:cxn ang="T95">
                  <a:pos x="T34" y="T35"/>
                </a:cxn>
                <a:cxn ang="T96">
                  <a:pos x="T36" y="T37"/>
                </a:cxn>
                <a:cxn ang="T97">
                  <a:pos x="T38" y="T39"/>
                </a:cxn>
                <a:cxn ang="T98">
                  <a:pos x="T40" y="T41"/>
                </a:cxn>
                <a:cxn ang="T99">
                  <a:pos x="T42" y="T43"/>
                </a:cxn>
                <a:cxn ang="T100">
                  <a:pos x="T44" y="T45"/>
                </a:cxn>
                <a:cxn ang="T101">
                  <a:pos x="T46" y="T47"/>
                </a:cxn>
                <a:cxn ang="T102">
                  <a:pos x="T48" y="T49"/>
                </a:cxn>
                <a:cxn ang="T103">
                  <a:pos x="T50" y="T51"/>
                </a:cxn>
                <a:cxn ang="T104">
                  <a:pos x="T52" y="T53"/>
                </a:cxn>
                <a:cxn ang="T105">
                  <a:pos x="T54" y="T55"/>
                </a:cxn>
                <a:cxn ang="T106">
                  <a:pos x="T56" y="T57"/>
                </a:cxn>
                <a:cxn ang="T107">
                  <a:pos x="T58" y="T59"/>
                </a:cxn>
                <a:cxn ang="T108">
                  <a:pos x="T60" y="T61"/>
                </a:cxn>
                <a:cxn ang="T109">
                  <a:pos x="T62" y="T63"/>
                </a:cxn>
                <a:cxn ang="T110">
                  <a:pos x="T64" y="T65"/>
                </a:cxn>
                <a:cxn ang="T111">
                  <a:pos x="T66" y="T67"/>
                </a:cxn>
                <a:cxn ang="T112">
                  <a:pos x="T68" y="T69"/>
                </a:cxn>
                <a:cxn ang="T113">
                  <a:pos x="T70" y="T71"/>
                </a:cxn>
                <a:cxn ang="T114">
                  <a:pos x="T72" y="T73"/>
                </a:cxn>
                <a:cxn ang="T115">
                  <a:pos x="T74" y="T75"/>
                </a:cxn>
                <a:cxn ang="T116">
                  <a:pos x="T76" y="T77"/>
                </a:cxn>
              </a:cxnLst>
              <a:rect l="T117" t="T118" r="T119" b="T120"/>
              <a:pathLst>
                <a:path w="164" h="260">
                  <a:moveTo>
                    <a:pt x="31" y="260"/>
                  </a:moveTo>
                  <a:lnTo>
                    <a:pt x="28" y="259"/>
                  </a:lnTo>
                  <a:lnTo>
                    <a:pt x="26" y="257"/>
                  </a:lnTo>
                  <a:lnTo>
                    <a:pt x="25" y="254"/>
                  </a:lnTo>
                  <a:lnTo>
                    <a:pt x="22" y="250"/>
                  </a:lnTo>
                  <a:lnTo>
                    <a:pt x="19" y="248"/>
                  </a:lnTo>
                  <a:lnTo>
                    <a:pt x="18" y="245"/>
                  </a:lnTo>
                  <a:lnTo>
                    <a:pt x="16" y="243"/>
                  </a:lnTo>
                  <a:lnTo>
                    <a:pt x="14" y="240"/>
                  </a:lnTo>
                  <a:lnTo>
                    <a:pt x="13" y="237"/>
                  </a:lnTo>
                  <a:lnTo>
                    <a:pt x="10" y="235"/>
                  </a:lnTo>
                  <a:lnTo>
                    <a:pt x="9" y="231"/>
                  </a:lnTo>
                  <a:lnTo>
                    <a:pt x="7" y="228"/>
                  </a:lnTo>
                  <a:lnTo>
                    <a:pt x="5" y="226"/>
                  </a:lnTo>
                  <a:lnTo>
                    <a:pt x="4" y="223"/>
                  </a:lnTo>
                  <a:lnTo>
                    <a:pt x="3" y="220"/>
                  </a:lnTo>
                  <a:lnTo>
                    <a:pt x="1" y="217"/>
                  </a:lnTo>
                  <a:lnTo>
                    <a:pt x="90" y="130"/>
                  </a:lnTo>
                  <a:lnTo>
                    <a:pt x="0" y="44"/>
                  </a:lnTo>
                  <a:lnTo>
                    <a:pt x="3" y="41"/>
                  </a:lnTo>
                  <a:lnTo>
                    <a:pt x="4" y="38"/>
                  </a:lnTo>
                  <a:lnTo>
                    <a:pt x="5" y="36"/>
                  </a:lnTo>
                  <a:lnTo>
                    <a:pt x="7" y="33"/>
                  </a:lnTo>
                  <a:lnTo>
                    <a:pt x="9" y="29"/>
                  </a:lnTo>
                  <a:lnTo>
                    <a:pt x="10" y="27"/>
                  </a:lnTo>
                  <a:lnTo>
                    <a:pt x="12" y="24"/>
                  </a:lnTo>
                  <a:lnTo>
                    <a:pt x="14" y="21"/>
                  </a:lnTo>
                  <a:lnTo>
                    <a:pt x="16" y="19"/>
                  </a:lnTo>
                  <a:lnTo>
                    <a:pt x="18" y="16"/>
                  </a:lnTo>
                  <a:lnTo>
                    <a:pt x="19" y="13"/>
                  </a:lnTo>
                  <a:lnTo>
                    <a:pt x="22" y="10"/>
                  </a:lnTo>
                  <a:lnTo>
                    <a:pt x="23" y="7"/>
                  </a:lnTo>
                  <a:lnTo>
                    <a:pt x="26" y="5"/>
                  </a:lnTo>
                  <a:lnTo>
                    <a:pt x="27" y="2"/>
                  </a:lnTo>
                  <a:lnTo>
                    <a:pt x="30" y="0"/>
                  </a:lnTo>
                  <a:lnTo>
                    <a:pt x="164" y="130"/>
                  </a:lnTo>
                  <a:lnTo>
                    <a:pt x="31" y="260"/>
                  </a:lnTo>
                  <a:close/>
                </a:path>
              </a:pathLst>
            </a:custGeom>
            <a:solidFill>
              <a:srgbClr val="000000"/>
            </a:solidFill>
            <a:ln w="9525">
              <a:noFill/>
              <a:round/>
              <a:headEnd/>
              <a:tailEnd/>
            </a:ln>
          </xdr:spPr>
        </xdr:sp>
        <xdr:sp macro="" textlink="">
          <xdr:nvSpPr>
            <xdr:cNvPr id="19" name="Freeform 12">
              <a:extLst>
                <a:ext uri="{FF2B5EF4-FFF2-40B4-BE49-F238E27FC236}">
                  <a16:creationId xmlns:a16="http://schemas.microsoft.com/office/drawing/2014/main" id="{00000000-0008-0000-0300-000013000000}"/>
                </a:ext>
              </a:extLst>
            </xdr:cNvPr>
            <xdr:cNvSpPr>
              <a:spLocks/>
            </xdr:cNvSpPr>
          </xdr:nvSpPr>
          <xdr:spPr bwMode="auto">
            <a:xfrm>
              <a:off x="765" y="704"/>
              <a:ext cx="84" cy="140"/>
            </a:xfrm>
            <a:custGeom>
              <a:avLst/>
              <a:gdLst>
                <a:gd name="T0" fmla="*/ 71 w 84"/>
                <a:gd name="T1" fmla="*/ 0 h 140"/>
                <a:gd name="T2" fmla="*/ 0 w 84"/>
                <a:gd name="T3" fmla="*/ 71 h 140"/>
                <a:gd name="T4" fmla="*/ 71 w 84"/>
                <a:gd name="T5" fmla="*/ 140 h 140"/>
                <a:gd name="T6" fmla="*/ 73 w 84"/>
                <a:gd name="T7" fmla="*/ 137 h 140"/>
                <a:gd name="T8" fmla="*/ 75 w 84"/>
                <a:gd name="T9" fmla="*/ 133 h 140"/>
                <a:gd name="T10" fmla="*/ 77 w 84"/>
                <a:gd name="T11" fmla="*/ 129 h 140"/>
                <a:gd name="T12" fmla="*/ 78 w 84"/>
                <a:gd name="T13" fmla="*/ 124 h 140"/>
                <a:gd name="T14" fmla="*/ 78 w 84"/>
                <a:gd name="T15" fmla="*/ 120 h 140"/>
                <a:gd name="T16" fmla="*/ 79 w 84"/>
                <a:gd name="T17" fmla="*/ 116 h 140"/>
                <a:gd name="T18" fmla="*/ 80 w 84"/>
                <a:gd name="T19" fmla="*/ 111 h 140"/>
                <a:gd name="T20" fmla="*/ 82 w 84"/>
                <a:gd name="T21" fmla="*/ 107 h 140"/>
                <a:gd name="T22" fmla="*/ 82 w 84"/>
                <a:gd name="T23" fmla="*/ 102 h 140"/>
                <a:gd name="T24" fmla="*/ 83 w 84"/>
                <a:gd name="T25" fmla="*/ 98 h 140"/>
                <a:gd name="T26" fmla="*/ 83 w 84"/>
                <a:gd name="T27" fmla="*/ 93 h 140"/>
                <a:gd name="T28" fmla="*/ 84 w 84"/>
                <a:gd name="T29" fmla="*/ 89 h 140"/>
                <a:gd name="T30" fmla="*/ 84 w 84"/>
                <a:gd name="T31" fmla="*/ 84 h 140"/>
                <a:gd name="T32" fmla="*/ 84 w 84"/>
                <a:gd name="T33" fmla="*/ 80 h 140"/>
                <a:gd name="T34" fmla="*/ 84 w 84"/>
                <a:gd name="T35" fmla="*/ 75 h 140"/>
                <a:gd name="T36" fmla="*/ 84 w 84"/>
                <a:gd name="T37" fmla="*/ 70 h 140"/>
                <a:gd name="T38" fmla="*/ 84 w 84"/>
                <a:gd name="T39" fmla="*/ 66 h 140"/>
                <a:gd name="T40" fmla="*/ 84 w 84"/>
                <a:gd name="T41" fmla="*/ 61 h 140"/>
                <a:gd name="T42" fmla="*/ 84 w 84"/>
                <a:gd name="T43" fmla="*/ 57 h 140"/>
                <a:gd name="T44" fmla="*/ 84 w 84"/>
                <a:gd name="T45" fmla="*/ 52 h 140"/>
                <a:gd name="T46" fmla="*/ 83 w 84"/>
                <a:gd name="T47" fmla="*/ 48 h 140"/>
                <a:gd name="T48" fmla="*/ 83 w 84"/>
                <a:gd name="T49" fmla="*/ 43 h 140"/>
                <a:gd name="T50" fmla="*/ 82 w 84"/>
                <a:gd name="T51" fmla="*/ 39 h 140"/>
                <a:gd name="T52" fmla="*/ 82 w 84"/>
                <a:gd name="T53" fmla="*/ 34 h 140"/>
                <a:gd name="T54" fmla="*/ 80 w 84"/>
                <a:gd name="T55" fmla="*/ 30 h 140"/>
                <a:gd name="T56" fmla="*/ 79 w 84"/>
                <a:gd name="T57" fmla="*/ 25 h 140"/>
                <a:gd name="T58" fmla="*/ 78 w 84"/>
                <a:gd name="T59" fmla="*/ 22 h 140"/>
                <a:gd name="T60" fmla="*/ 77 w 84"/>
                <a:gd name="T61" fmla="*/ 18 h 140"/>
                <a:gd name="T62" fmla="*/ 77 w 84"/>
                <a:gd name="T63" fmla="*/ 13 h 140"/>
                <a:gd name="T64" fmla="*/ 74 w 84"/>
                <a:gd name="T65" fmla="*/ 9 h 140"/>
                <a:gd name="T66" fmla="*/ 73 w 84"/>
                <a:gd name="T67" fmla="*/ 5 h 140"/>
                <a:gd name="T68" fmla="*/ 71 w 84"/>
                <a:gd name="T69" fmla="*/ 1 h 140"/>
                <a:gd name="T70" fmla="*/ 71 w 84"/>
                <a:gd name="T71" fmla="*/ 0 h 14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w 84"/>
                <a:gd name="T109" fmla="*/ 0 h 140"/>
                <a:gd name="T110" fmla="*/ 84 w 84"/>
                <a:gd name="T111" fmla="*/ 140 h 140"/>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T108" t="T109" r="T110" b="T111"/>
              <a:pathLst>
                <a:path w="84" h="140">
                  <a:moveTo>
                    <a:pt x="71" y="0"/>
                  </a:moveTo>
                  <a:lnTo>
                    <a:pt x="0" y="71"/>
                  </a:lnTo>
                  <a:lnTo>
                    <a:pt x="71" y="140"/>
                  </a:lnTo>
                  <a:lnTo>
                    <a:pt x="73" y="137"/>
                  </a:lnTo>
                  <a:lnTo>
                    <a:pt x="75" y="133"/>
                  </a:lnTo>
                  <a:lnTo>
                    <a:pt x="77" y="129"/>
                  </a:lnTo>
                  <a:lnTo>
                    <a:pt x="78" y="124"/>
                  </a:lnTo>
                  <a:lnTo>
                    <a:pt x="78" y="120"/>
                  </a:lnTo>
                  <a:lnTo>
                    <a:pt x="79" y="116"/>
                  </a:lnTo>
                  <a:lnTo>
                    <a:pt x="80" y="111"/>
                  </a:lnTo>
                  <a:lnTo>
                    <a:pt x="82" y="107"/>
                  </a:lnTo>
                  <a:lnTo>
                    <a:pt x="82" y="102"/>
                  </a:lnTo>
                  <a:lnTo>
                    <a:pt x="83" y="98"/>
                  </a:lnTo>
                  <a:lnTo>
                    <a:pt x="83" y="93"/>
                  </a:lnTo>
                  <a:lnTo>
                    <a:pt x="84" y="89"/>
                  </a:lnTo>
                  <a:lnTo>
                    <a:pt x="84" y="84"/>
                  </a:lnTo>
                  <a:lnTo>
                    <a:pt x="84" y="80"/>
                  </a:lnTo>
                  <a:lnTo>
                    <a:pt x="84" y="75"/>
                  </a:lnTo>
                  <a:lnTo>
                    <a:pt x="84" y="70"/>
                  </a:lnTo>
                  <a:lnTo>
                    <a:pt x="84" y="66"/>
                  </a:lnTo>
                  <a:lnTo>
                    <a:pt x="84" y="61"/>
                  </a:lnTo>
                  <a:lnTo>
                    <a:pt x="84" y="57"/>
                  </a:lnTo>
                  <a:lnTo>
                    <a:pt x="84" y="52"/>
                  </a:lnTo>
                  <a:lnTo>
                    <a:pt x="83" y="48"/>
                  </a:lnTo>
                  <a:lnTo>
                    <a:pt x="83" y="43"/>
                  </a:lnTo>
                  <a:lnTo>
                    <a:pt x="82" y="39"/>
                  </a:lnTo>
                  <a:lnTo>
                    <a:pt x="82" y="34"/>
                  </a:lnTo>
                  <a:lnTo>
                    <a:pt x="80" y="30"/>
                  </a:lnTo>
                  <a:lnTo>
                    <a:pt x="79" y="25"/>
                  </a:lnTo>
                  <a:lnTo>
                    <a:pt x="78" y="22"/>
                  </a:lnTo>
                  <a:lnTo>
                    <a:pt x="77" y="18"/>
                  </a:lnTo>
                  <a:lnTo>
                    <a:pt x="77" y="13"/>
                  </a:lnTo>
                  <a:lnTo>
                    <a:pt x="74" y="9"/>
                  </a:lnTo>
                  <a:lnTo>
                    <a:pt x="73" y="5"/>
                  </a:lnTo>
                  <a:lnTo>
                    <a:pt x="71" y="1"/>
                  </a:lnTo>
                  <a:lnTo>
                    <a:pt x="71" y="0"/>
                  </a:lnTo>
                  <a:close/>
                </a:path>
              </a:pathLst>
            </a:custGeom>
            <a:solidFill>
              <a:srgbClr val="000000"/>
            </a:solidFill>
            <a:ln w="9525">
              <a:noFill/>
              <a:round/>
              <a:headEnd/>
              <a:tailEnd/>
            </a:ln>
          </xdr:spPr>
        </xdr:sp>
        <xdr:sp macro="" textlink="">
          <xdr:nvSpPr>
            <xdr:cNvPr id="20" name="Freeform 13">
              <a:extLst>
                <a:ext uri="{FF2B5EF4-FFF2-40B4-BE49-F238E27FC236}">
                  <a16:creationId xmlns:a16="http://schemas.microsoft.com/office/drawing/2014/main" id="{00000000-0008-0000-0300-000014000000}"/>
                </a:ext>
              </a:extLst>
            </xdr:cNvPr>
            <xdr:cNvSpPr>
              <a:spLocks/>
            </xdr:cNvSpPr>
          </xdr:nvSpPr>
          <xdr:spPr bwMode="auto">
            <a:xfrm>
              <a:off x="666" y="644"/>
              <a:ext cx="164" cy="260"/>
            </a:xfrm>
            <a:custGeom>
              <a:avLst/>
              <a:gdLst>
                <a:gd name="T0" fmla="*/ 135 w 164"/>
                <a:gd name="T1" fmla="*/ 260 h 260"/>
                <a:gd name="T2" fmla="*/ 136 w 164"/>
                <a:gd name="T3" fmla="*/ 259 h 260"/>
                <a:gd name="T4" fmla="*/ 138 w 164"/>
                <a:gd name="T5" fmla="*/ 257 h 260"/>
                <a:gd name="T6" fmla="*/ 141 w 164"/>
                <a:gd name="T7" fmla="*/ 254 h 260"/>
                <a:gd name="T8" fmla="*/ 142 w 164"/>
                <a:gd name="T9" fmla="*/ 250 h 260"/>
                <a:gd name="T10" fmla="*/ 145 w 164"/>
                <a:gd name="T11" fmla="*/ 248 h 260"/>
                <a:gd name="T12" fmla="*/ 146 w 164"/>
                <a:gd name="T13" fmla="*/ 245 h 260"/>
                <a:gd name="T14" fmla="*/ 149 w 164"/>
                <a:gd name="T15" fmla="*/ 243 h 260"/>
                <a:gd name="T16" fmla="*/ 150 w 164"/>
                <a:gd name="T17" fmla="*/ 240 h 260"/>
                <a:gd name="T18" fmla="*/ 153 w 164"/>
                <a:gd name="T19" fmla="*/ 237 h 260"/>
                <a:gd name="T20" fmla="*/ 154 w 164"/>
                <a:gd name="T21" fmla="*/ 235 h 260"/>
                <a:gd name="T22" fmla="*/ 155 w 164"/>
                <a:gd name="T23" fmla="*/ 231 h 260"/>
                <a:gd name="T24" fmla="*/ 158 w 164"/>
                <a:gd name="T25" fmla="*/ 228 h 260"/>
                <a:gd name="T26" fmla="*/ 159 w 164"/>
                <a:gd name="T27" fmla="*/ 226 h 260"/>
                <a:gd name="T28" fmla="*/ 160 w 164"/>
                <a:gd name="T29" fmla="*/ 223 h 260"/>
                <a:gd name="T30" fmla="*/ 163 w 164"/>
                <a:gd name="T31" fmla="*/ 220 h 260"/>
                <a:gd name="T32" fmla="*/ 164 w 164"/>
                <a:gd name="T33" fmla="*/ 217 h 260"/>
                <a:gd name="T34" fmla="*/ 74 w 164"/>
                <a:gd name="T35" fmla="*/ 130 h 260"/>
                <a:gd name="T36" fmla="*/ 164 w 164"/>
                <a:gd name="T37" fmla="*/ 44 h 260"/>
                <a:gd name="T38" fmla="*/ 160 w 164"/>
                <a:gd name="T39" fmla="*/ 38 h 260"/>
                <a:gd name="T40" fmla="*/ 158 w 164"/>
                <a:gd name="T41" fmla="*/ 33 h 260"/>
                <a:gd name="T42" fmla="*/ 156 w 164"/>
                <a:gd name="T43" fmla="*/ 29 h 260"/>
                <a:gd name="T44" fmla="*/ 154 w 164"/>
                <a:gd name="T45" fmla="*/ 27 h 260"/>
                <a:gd name="T46" fmla="*/ 153 w 164"/>
                <a:gd name="T47" fmla="*/ 24 h 260"/>
                <a:gd name="T48" fmla="*/ 151 w 164"/>
                <a:gd name="T49" fmla="*/ 21 h 260"/>
                <a:gd name="T50" fmla="*/ 147 w 164"/>
                <a:gd name="T51" fmla="*/ 16 h 260"/>
                <a:gd name="T52" fmla="*/ 144 w 164"/>
                <a:gd name="T53" fmla="*/ 10 h 260"/>
                <a:gd name="T54" fmla="*/ 141 w 164"/>
                <a:gd name="T55" fmla="*/ 7 h 260"/>
                <a:gd name="T56" fmla="*/ 138 w 164"/>
                <a:gd name="T57" fmla="*/ 5 h 260"/>
                <a:gd name="T58" fmla="*/ 137 w 164"/>
                <a:gd name="T59" fmla="*/ 2 h 260"/>
                <a:gd name="T60" fmla="*/ 135 w 164"/>
                <a:gd name="T61" fmla="*/ 0 h 260"/>
                <a:gd name="T62" fmla="*/ 135 w 164"/>
                <a:gd name="T63" fmla="*/ 0 h 260"/>
                <a:gd name="T64" fmla="*/ 0 w 164"/>
                <a:gd name="T65" fmla="*/ 130 h 260"/>
                <a:gd name="T66" fmla="*/ 135 w 164"/>
                <a:gd name="T67" fmla="*/ 260 h 260"/>
                <a:gd name="T68" fmla="*/ 135 w 164"/>
                <a:gd name="T69" fmla="*/ 260 h 260"/>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w 164"/>
                <a:gd name="T106" fmla="*/ 0 h 260"/>
                <a:gd name="T107" fmla="*/ 164 w 164"/>
                <a:gd name="T108" fmla="*/ 260 h 260"/>
              </a:gdLst>
              <a:ahLst/>
              <a:cxnLst>
                <a:cxn ang="T70">
                  <a:pos x="T0" y="T1"/>
                </a:cxn>
                <a:cxn ang="T71">
                  <a:pos x="T2" y="T3"/>
                </a:cxn>
                <a:cxn ang="T72">
                  <a:pos x="T4" y="T5"/>
                </a:cxn>
                <a:cxn ang="T73">
                  <a:pos x="T6" y="T7"/>
                </a:cxn>
                <a:cxn ang="T74">
                  <a:pos x="T8" y="T9"/>
                </a:cxn>
                <a:cxn ang="T75">
                  <a:pos x="T10" y="T11"/>
                </a:cxn>
                <a:cxn ang="T76">
                  <a:pos x="T12" y="T13"/>
                </a:cxn>
                <a:cxn ang="T77">
                  <a:pos x="T14" y="T15"/>
                </a:cxn>
                <a:cxn ang="T78">
                  <a:pos x="T16" y="T17"/>
                </a:cxn>
                <a:cxn ang="T79">
                  <a:pos x="T18" y="T19"/>
                </a:cxn>
                <a:cxn ang="T80">
                  <a:pos x="T20" y="T21"/>
                </a:cxn>
                <a:cxn ang="T81">
                  <a:pos x="T22" y="T23"/>
                </a:cxn>
                <a:cxn ang="T82">
                  <a:pos x="T24" y="T25"/>
                </a:cxn>
                <a:cxn ang="T83">
                  <a:pos x="T26" y="T27"/>
                </a:cxn>
                <a:cxn ang="T84">
                  <a:pos x="T28" y="T29"/>
                </a:cxn>
                <a:cxn ang="T85">
                  <a:pos x="T30" y="T31"/>
                </a:cxn>
                <a:cxn ang="T86">
                  <a:pos x="T32" y="T33"/>
                </a:cxn>
                <a:cxn ang="T87">
                  <a:pos x="T34" y="T35"/>
                </a:cxn>
                <a:cxn ang="T88">
                  <a:pos x="T36" y="T37"/>
                </a:cxn>
                <a:cxn ang="T89">
                  <a:pos x="T38" y="T39"/>
                </a:cxn>
                <a:cxn ang="T90">
                  <a:pos x="T40" y="T41"/>
                </a:cxn>
                <a:cxn ang="T91">
                  <a:pos x="T42" y="T43"/>
                </a:cxn>
                <a:cxn ang="T92">
                  <a:pos x="T44" y="T45"/>
                </a:cxn>
                <a:cxn ang="T93">
                  <a:pos x="T46" y="T47"/>
                </a:cxn>
                <a:cxn ang="T94">
                  <a:pos x="T48" y="T49"/>
                </a:cxn>
                <a:cxn ang="T95">
                  <a:pos x="T50" y="T51"/>
                </a:cxn>
                <a:cxn ang="T96">
                  <a:pos x="T52" y="T53"/>
                </a:cxn>
                <a:cxn ang="T97">
                  <a:pos x="T54" y="T55"/>
                </a:cxn>
                <a:cxn ang="T98">
                  <a:pos x="T56" y="T57"/>
                </a:cxn>
                <a:cxn ang="T99">
                  <a:pos x="T58" y="T59"/>
                </a:cxn>
                <a:cxn ang="T100">
                  <a:pos x="T60" y="T61"/>
                </a:cxn>
                <a:cxn ang="T101">
                  <a:pos x="T62" y="T63"/>
                </a:cxn>
                <a:cxn ang="T102">
                  <a:pos x="T64" y="T65"/>
                </a:cxn>
                <a:cxn ang="T103">
                  <a:pos x="T66" y="T67"/>
                </a:cxn>
                <a:cxn ang="T104">
                  <a:pos x="T68" y="T69"/>
                </a:cxn>
              </a:cxnLst>
              <a:rect l="T105" t="T106" r="T107" b="T108"/>
              <a:pathLst>
                <a:path w="164" h="260">
                  <a:moveTo>
                    <a:pt x="135" y="260"/>
                  </a:moveTo>
                  <a:lnTo>
                    <a:pt x="136" y="259"/>
                  </a:lnTo>
                  <a:lnTo>
                    <a:pt x="138" y="257"/>
                  </a:lnTo>
                  <a:lnTo>
                    <a:pt x="141" y="254"/>
                  </a:lnTo>
                  <a:lnTo>
                    <a:pt x="142" y="250"/>
                  </a:lnTo>
                  <a:lnTo>
                    <a:pt x="145" y="248"/>
                  </a:lnTo>
                  <a:lnTo>
                    <a:pt x="146" y="245"/>
                  </a:lnTo>
                  <a:lnTo>
                    <a:pt x="149" y="243"/>
                  </a:lnTo>
                  <a:lnTo>
                    <a:pt x="150" y="240"/>
                  </a:lnTo>
                  <a:lnTo>
                    <a:pt x="153" y="237"/>
                  </a:lnTo>
                  <a:lnTo>
                    <a:pt x="154" y="235"/>
                  </a:lnTo>
                  <a:lnTo>
                    <a:pt x="155" y="231"/>
                  </a:lnTo>
                  <a:lnTo>
                    <a:pt x="158" y="228"/>
                  </a:lnTo>
                  <a:lnTo>
                    <a:pt x="159" y="226"/>
                  </a:lnTo>
                  <a:lnTo>
                    <a:pt x="160" y="223"/>
                  </a:lnTo>
                  <a:lnTo>
                    <a:pt x="163" y="220"/>
                  </a:lnTo>
                  <a:lnTo>
                    <a:pt x="164" y="217"/>
                  </a:lnTo>
                  <a:lnTo>
                    <a:pt x="74" y="130"/>
                  </a:lnTo>
                  <a:lnTo>
                    <a:pt x="164" y="44"/>
                  </a:lnTo>
                  <a:lnTo>
                    <a:pt x="160" y="38"/>
                  </a:lnTo>
                  <a:lnTo>
                    <a:pt x="158" y="33"/>
                  </a:lnTo>
                  <a:lnTo>
                    <a:pt x="156" y="29"/>
                  </a:lnTo>
                  <a:lnTo>
                    <a:pt x="154" y="27"/>
                  </a:lnTo>
                  <a:lnTo>
                    <a:pt x="153" y="24"/>
                  </a:lnTo>
                  <a:lnTo>
                    <a:pt x="151" y="21"/>
                  </a:lnTo>
                  <a:lnTo>
                    <a:pt x="147" y="16"/>
                  </a:lnTo>
                  <a:lnTo>
                    <a:pt x="144" y="10"/>
                  </a:lnTo>
                  <a:lnTo>
                    <a:pt x="141" y="7"/>
                  </a:lnTo>
                  <a:lnTo>
                    <a:pt x="138" y="5"/>
                  </a:lnTo>
                  <a:lnTo>
                    <a:pt x="137" y="2"/>
                  </a:lnTo>
                  <a:lnTo>
                    <a:pt x="135" y="0"/>
                  </a:lnTo>
                  <a:lnTo>
                    <a:pt x="0" y="130"/>
                  </a:lnTo>
                  <a:lnTo>
                    <a:pt x="135" y="260"/>
                  </a:lnTo>
                  <a:close/>
                </a:path>
              </a:pathLst>
            </a:custGeom>
            <a:solidFill>
              <a:srgbClr val="000000"/>
            </a:solidFill>
            <a:ln w="9525">
              <a:noFill/>
              <a:round/>
              <a:headEnd/>
              <a:tailEnd/>
            </a:ln>
          </xdr:spPr>
        </xdr:sp>
      </xdr:grpSp>
      <xdr:grpSp>
        <xdr:nvGrpSpPr>
          <xdr:cNvPr id="7" name="Group 14">
            <a:extLst>
              <a:ext uri="{FF2B5EF4-FFF2-40B4-BE49-F238E27FC236}">
                <a16:creationId xmlns:a16="http://schemas.microsoft.com/office/drawing/2014/main" id="{00000000-0008-0000-0300-000007000000}"/>
              </a:ext>
            </a:extLst>
          </xdr:cNvPr>
          <xdr:cNvGrpSpPr>
            <a:grpSpLocks/>
          </xdr:cNvGrpSpPr>
        </xdr:nvGrpSpPr>
        <xdr:grpSpPr bwMode="auto">
          <a:xfrm>
            <a:off x="1713" y="819"/>
            <a:ext cx="1800" cy="354"/>
            <a:chOff x="956" y="673"/>
            <a:chExt cx="988" cy="203"/>
          </a:xfrm>
        </xdr:grpSpPr>
        <xdr:sp macro="" textlink="">
          <xdr:nvSpPr>
            <xdr:cNvPr id="8" name="Freeform 15">
              <a:extLst>
                <a:ext uri="{FF2B5EF4-FFF2-40B4-BE49-F238E27FC236}">
                  <a16:creationId xmlns:a16="http://schemas.microsoft.com/office/drawing/2014/main" id="{00000000-0008-0000-0300-000008000000}"/>
                </a:ext>
              </a:extLst>
            </xdr:cNvPr>
            <xdr:cNvSpPr>
              <a:spLocks noEditPoints="1"/>
            </xdr:cNvSpPr>
          </xdr:nvSpPr>
          <xdr:spPr bwMode="auto">
            <a:xfrm>
              <a:off x="956" y="678"/>
              <a:ext cx="180" cy="193"/>
            </a:xfrm>
            <a:custGeom>
              <a:avLst/>
              <a:gdLst>
                <a:gd name="T0" fmla="*/ 83 w 180"/>
                <a:gd name="T1" fmla="*/ 45 h 193"/>
                <a:gd name="T2" fmla="*/ 92 w 180"/>
                <a:gd name="T3" fmla="*/ 46 h 193"/>
                <a:gd name="T4" fmla="*/ 101 w 180"/>
                <a:gd name="T5" fmla="*/ 48 h 193"/>
                <a:gd name="T6" fmla="*/ 104 w 180"/>
                <a:gd name="T7" fmla="*/ 49 h 193"/>
                <a:gd name="T8" fmla="*/ 108 w 180"/>
                <a:gd name="T9" fmla="*/ 50 h 193"/>
                <a:gd name="T10" fmla="*/ 112 w 180"/>
                <a:gd name="T11" fmla="*/ 53 h 193"/>
                <a:gd name="T12" fmla="*/ 115 w 180"/>
                <a:gd name="T13" fmla="*/ 55 h 193"/>
                <a:gd name="T14" fmla="*/ 117 w 180"/>
                <a:gd name="T15" fmla="*/ 59 h 193"/>
                <a:gd name="T16" fmla="*/ 119 w 180"/>
                <a:gd name="T17" fmla="*/ 63 h 193"/>
                <a:gd name="T18" fmla="*/ 119 w 180"/>
                <a:gd name="T19" fmla="*/ 67 h 193"/>
                <a:gd name="T20" fmla="*/ 117 w 180"/>
                <a:gd name="T21" fmla="*/ 72 h 193"/>
                <a:gd name="T22" fmla="*/ 117 w 180"/>
                <a:gd name="T23" fmla="*/ 76 h 193"/>
                <a:gd name="T24" fmla="*/ 115 w 180"/>
                <a:gd name="T25" fmla="*/ 78 h 193"/>
                <a:gd name="T26" fmla="*/ 113 w 180"/>
                <a:gd name="T27" fmla="*/ 81 h 193"/>
                <a:gd name="T28" fmla="*/ 111 w 180"/>
                <a:gd name="T29" fmla="*/ 83 h 193"/>
                <a:gd name="T30" fmla="*/ 108 w 180"/>
                <a:gd name="T31" fmla="*/ 85 h 193"/>
                <a:gd name="T32" fmla="*/ 104 w 180"/>
                <a:gd name="T33" fmla="*/ 86 h 193"/>
                <a:gd name="T34" fmla="*/ 99 w 180"/>
                <a:gd name="T35" fmla="*/ 87 h 193"/>
                <a:gd name="T36" fmla="*/ 92 w 180"/>
                <a:gd name="T37" fmla="*/ 88 h 193"/>
                <a:gd name="T38" fmla="*/ 65 w 180"/>
                <a:gd name="T39" fmla="*/ 133 h 193"/>
                <a:gd name="T40" fmla="*/ 108 w 180"/>
                <a:gd name="T41" fmla="*/ 133 h 193"/>
                <a:gd name="T42" fmla="*/ 122 w 180"/>
                <a:gd name="T43" fmla="*/ 132 h 193"/>
                <a:gd name="T44" fmla="*/ 135 w 180"/>
                <a:gd name="T45" fmla="*/ 129 h 193"/>
                <a:gd name="T46" fmla="*/ 145 w 180"/>
                <a:gd name="T47" fmla="*/ 124 h 193"/>
                <a:gd name="T48" fmla="*/ 156 w 180"/>
                <a:gd name="T49" fmla="*/ 119 h 193"/>
                <a:gd name="T50" fmla="*/ 163 w 180"/>
                <a:gd name="T51" fmla="*/ 113 h 193"/>
                <a:gd name="T52" fmla="*/ 170 w 180"/>
                <a:gd name="T53" fmla="*/ 105 h 193"/>
                <a:gd name="T54" fmla="*/ 175 w 180"/>
                <a:gd name="T55" fmla="*/ 97 h 193"/>
                <a:gd name="T56" fmla="*/ 177 w 180"/>
                <a:gd name="T57" fmla="*/ 87 h 193"/>
                <a:gd name="T58" fmla="*/ 180 w 180"/>
                <a:gd name="T59" fmla="*/ 77 h 193"/>
                <a:gd name="T60" fmla="*/ 180 w 180"/>
                <a:gd name="T61" fmla="*/ 65 h 193"/>
                <a:gd name="T62" fmla="*/ 180 w 180"/>
                <a:gd name="T63" fmla="*/ 55 h 193"/>
                <a:gd name="T64" fmla="*/ 177 w 180"/>
                <a:gd name="T65" fmla="*/ 45 h 193"/>
                <a:gd name="T66" fmla="*/ 174 w 180"/>
                <a:gd name="T67" fmla="*/ 36 h 193"/>
                <a:gd name="T68" fmla="*/ 168 w 180"/>
                <a:gd name="T69" fmla="*/ 27 h 193"/>
                <a:gd name="T70" fmla="*/ 162 w 180"/>
                <a:gd name="T71" fmla="*/ 21 h 193"/>
                <a:gd name="T72" fmla="*/ 154 w 180"/>
                <a:gd name="T73" fmla="*/ 14 h 193"/>
                <a:gd name="T74" fmla="*/ 144 w 180"/>
                <a:gd name="T75" fmla="*/ 9 h 193"/>
                <a:gd name="T76" fmla="*/ 133 w 180"/>
                <a:gd name="T77" fmla="*/ 5 h 193"/>
                <a:gd name="T78" fmla="*/ 120 w 180"/>
                <a:gd name="T79" fmla="*/ 2 h 193"/>
                <a:gd name="T80" fmla="*/ 106 w 180"/>
                <a:gd name="T81" fmla="*/ 0 h 193"/>
                <a:gd name="T82" fmla="*/ 0 w 180"/>
                <a:gd name="T83" fmla="*/ 0 h 193"/>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w 180"/>
                <a:gd name="T127" fmla="*/ 0 h 193"/>
                <a:gd name="T128" fmla="*/ 180 w 180"/>
                <a:gd name="T129" fmla="*/ 193 h 193"/>
              </a:gdLst>
              <a:ahLst/>
              <a:cxnLst>
                <a:cxn ang="T84">
                  <a:pos x="T0" y="T1"/>
                </a:cxn>
                <a:cxn ang="T85">
                  <a:pos x="T2" y="T3"/>
                </a:cxn>
                <a:cxn ang="T86">
                  <a:pos x="T4" y="T5"/>
                </a:cxn>
                <a:cxn ang="T87">
                  <a:pos x="T6" y="T7"/>
                </a:cxn>
                <a:cxn ang="T88">
                  <a:pos x="T8" y="T9"/>
                </a:cxn>
                <a:cxn ang="T89">
                  <a:pos x="T10" y="T11"/>
                </a:cxn>
                <a:cxn ang="T90">
                  <a:pos x="T12" y="T13"/>
                </a:cxn>
                <a:cxn ang="T91">
                  <a:pos x="T14" y="T15"/>
                </a:cxn>
                <a:cxn ang="T92">
                  <a:pos x="T16" y="T17"/>
                </a:cxn>
                <a:cxn ang="T93">
                  <a:pos x="T18" y="T19"/>
                </a:cxn>
                <a:cxn ang="T94">
                  <a:pos x="T20" y="T21"/>
                </a:cxn>
                <a:cxn ang="T95">
                  <a:pos x="T22" y="T23"/>
                </a:cxn>
                <a:cxn ang="T96">
                  <a:pos x="T24" y="T25"/>
                </a:cxn>
                <a:cxn ang="T97">
                  <a:pos x="T26" y="T27"/>
                </a:cxn>
                <a:cxn ang="T98">
                  <a:pos x="T28" y="T29"/>
                </a:cxn>
                <a:cxn ang="T99">
                  <a:pos x="T30" y="T31"/>
                </a:cxn>
                <a:cxn ang="T100">
                  <a:pos x="T32" y="T33"/>
                </a:cxn>
                <a:cxn ang="T101">
                  <a:pos x="T34" y="T35"/>
                </a:cxn>
                <a:cxn ang="T102">
                  <a:pos x="T36" y="T37"/>
                </a:cxn>
                <a:cxn ang="T103">
                  <a:pos x="T38" y="T39"/>
                </a:cxn>
                <a:cxn ang="T104">
                  <a:pos x="T40" y="T41"/>
                </a:cxn>
                <a:cxn ang="T105">
                  <a:pos x="T42" y="T43"/>
                </a:cxn>
                <a:cxn ang="T106">
                  <a:pos x="T44" y="T45"/>
                </a:cxn>
                <a:cxn ang="T107">
                  <a:pos x="T46" y="T47"/>
                </a:cxn>
                <a:cxn ang="T108">
                  <a:pos x="T48" y="T49"/>
                </a:cxn>
                <a:cxn ang="T109">
                  <a:pos x="T50" y="T51"/>
                </a:cxn>
                <a:cxn ang="T110">
                  <a:pos x="T52" y="T53"/>
                </a:cxn>
                <a:cxn ang="T111">
                  <a:pos x="T54" y="T55"/>
                </a:cxn>
                <a:cxn ang="T112">
                  <a:pos x="T56" y="T57"/>
                </a:cxn>
                <a:cxn ang="T113">
                  <a:pos x="T58" y="T59"/>
                </a:cxn>
                <a:cxn ang="T114">
                  <a:pos x="T60" y="T61"/>
                </a:cxn>
                <a:cxn ang="T115">
                  <a:pos x="T62" y="T63"/>
                </a:cxn>
                <a:cxn ang="T116">
                  <a:pos x="T64" y="T65"/>
                </a:cxn>
                <a:cxn ang="T117">
                  <a:pos x="T66" y="T67"/>
                </a:cxn>
                <a:cxn ang="T118">
                  <a:pos x="T68" y="T69"/>
                </a:cxn>
                <a:cxn ang="T119">
                  <a:pos x="T70" y="T71"/>
                </a:cxn>
                <a:cxn ang="T120">
                  <a:pos x="T72" y="T73"/>
                </a:cxn>
                <a:cxn ang="T121">
                  <a:pos x="T74" y="T75"/>
                </a:cxn>
                <a:cxn ang="T122">
                  <a:pos x="T76" y="T77"/>
                </a:cxn>
                <a:cxn ang="T123">
                  <a:pos x="T78" y="T79"/>
                </a:cxn>
                <a:cxn ang="T124">
                  <a:pos x="T80" y="T81"/>
                </a:cxn>
                <a:cxn ang="T125">
                  <a:pos x="T82" y="T83"/>
                </a:cxn>
              </a:cxnLst>
              <a:rect l="T126" t="T127" r="T128" b="T129"/>
              <a:pathLst>
                <a:path w="180" h="193">
                  <a:moveTo>
                    <a:pt x="65" y="88"/>
                  </a:moveTo>
                  <a:lnTo>
                    <a:pt x="65" y="45"/>
                  </a:lnTo>
                  <a:lnTo>
                    <a:pt x="83" y="45"/>
                  </a:lnTo>
                  <a:lnTo>
                    <a:pt x="85" y="45"/>
                  </a:lnTo>
                  <a:lnTo>
                    <a:pt x="89" y="45"/>
                  </a:lnTo>
                  <a:lnTo>
                    <a:pt x="92" y="46"/>
                  </a:lnTo>
                  <a:lnTo>
                    <a:pt x="94" y="46"/>
                  </a:lnTo>
                  <a:lnTo>
                    <a:pt x="97" y="46"/>
                  </a:lnTo>
                  <a:lnTo>
                    <a:pt x="101" y="48"/>
                  </a:lnTo>
                  <a:lnTo>
                    <a:pt x="102" y="48"/>
                  </a:lnTo>
                  <a:lnTo>
                    <a:pt x="103" y="48"/>
                  </a:lnTo>
                  <a:lnTo>
                    <a:pt x="104" y="49"/>
                  </a:lnTo>
                  <a:lnTo>
                    <a:pt x="106" y="49"/>
                  </a:lnTo>
                  <a:lnTo>
                    <a:pt x="107" y="49"/>
                  </a:lnTo>
                  <a:lnTo>
                    <a:pt x="108" y="50"/>
                  </a:lnTo>
                  <a:lnTo>
                    <a:pt x="110" y="50"/>
                  </a:lnTo>
                  <a:lnTo>
                    <a:pt x="111" y="51"/>
                  </a:lnTo>
                  <a:lnTo>
                    <a:pt x="112" y="53"/>
                  </a:lnTo>
                  <a:lnTo>
                    <a:pt x="113" y="53"/>
                  </a:lnTo>
                  <a:lnTo>
                    <a:pt x="113" y="54"/>
                  </a:lnTo>
                  <a:lnTo>
                    <a:pt x="115" y="55"/>
                  </a:lnTo>
                  <a:lnTo>
                    <a:pt x="116" y="56"/>
                  </a:lnTo>
                  <a:lnTo>
                    <a:pt x="116" y="58"/>
                  </a:lnTo>
                  <a:lnTo>
                    <a:pt x="117" y="59"/>
                  </a:lnTo>
                  <a:lnTo>
                    <a:pt x="117" y="60"/>
                  </a:lnTo>
                  <a:lnTo>
                    <a:pt x="117" y="62"/>
                  </a:lnTo>
                  <a:lnTo>
                    <a:pt x="119" y="63"/>
                  </a:lnTo>
                  <a:lnTo>
                    <a:pt x="119" y="64"/>
                  </a:lnTo>
                  <a:lnTo>
                    <a:pt x="119" y="65"/>
                  </a:lnTo>
                  <a:lnTo>
                    <a:pt x="119" y="67"/>
                  </a:lnTo>
                  <a:lnTo>
                    <a:pt x="119" y="69"/>
                  </a:lnTo>
                  <a:lnTo>
                    <a:pt x="117" y="71"/>
                  </a:lnTo>
                  <a:lnTo>
                    <a:pt x="117" y="72"/>
                  </a:lnTo>
                  <a:lnTo>
                    <a:pt x="117" y="73"/>
                  </a:lnTo>
                  <a:lnTo>
                    <a:pt x="117" y="74"/>
                  </a:lnTo>
                  <a:lnTo>
                    <a:pt x="117" y="76"/>
                  </a:lnTo>
                  <a:lnTo>
                    <a:pt x="116" y="76"/>
                  </a:lnTo>
                  <a:lnTo>
                    <a:pt x="116" y="77"/>
                  </a:lnTo>
                  <a:lnTo>
                    <a:pt x="115" y="78"/>
                  </a:lnTo>
                  <a:lnTo>
                    <a:pt x="115" y="79"/>
                  </a:lnTo>
                  <a:lnTo>
                    <a:pt x="113" y="81"/>
                  </a:lnTo>
                  <a:lnTo>
                    <a:pt x="112" y="82"/>
                  </a:lnTo>
                  <a:lnTo>
                    <a:pt x="111" y="83"/>
                  </a:lnTo>
                  <a:lnTo>
                    <a:pt x="110" y="83"/>
                  </a:lnTo>
                  <a:lnTo>
                    <a:pt x="108" y="85"/>
                  </a:lnTo>
                  <a:lnTo>
                    <a:pt x="107" y="86"/>
                  </a:lnTo>
                  <a:lnTo>
                    <a:pt x="106" y="86"/>
                  </a:lnTo>
                  <a:lnTo>
                    <a:pt x="104" y="86"/>
                  </a:lnTo>
                  <a:lnTo>
                    <a:pt x="103" y="87"/>
                  </a:lnTo>
                  <a:lnTo>
                    <a:pt x="102" y="87"/>
                  </a:lnTo>
                  <a:lnTo>
                    <a:pt x="99" y="87"/>
                  </a:lnTo>
                  <a:lnTo>
                    <a:pt x="97" y="88"/>
                  </a:lnTo>
                  <a:lnTo>
                    <a:pt x="94" y="88"/>
                  </a:lnTo>
                  <a:lnTo>
                    <a:pt x="92" y="88"/>
                  </a:lnTo>
                  <a:lnTo>
                    <a:pt x="65" y="88"/>
                  </a:lnTo>
                  <a:close/>
                  <a:moveTo>
                    <a:pt x="65" y="193"/>
                  </a:moveTo>
                  <a:lnTo>
                    <a:pt x="65" y="133"/>
                  </a:lnTo>
                  <a:lnTo>
                    <a:pt x="98" y="133"/>
                  </a:lnTo>
                  <a:lnTo>
                    <a:pt x="103" y="133"/>
                  </a:lnTo>
                  <a:lnTo>
                    <a:pt x="108" y="133"/>
                  </a:lnTo>
                  <a:lnTo>
                    <a:pt x="113" y="133"/>
                  </a:lnTo>
                  <a:lnTo>
                    <a:pt x="117" y="132"/>
                  </a:lnTo>
                  <a:lnTo>
                    <a:pt x="122" y="132"/>
                  </a:lnTo>
                  <a:lnTo>
                    <a:pt x="126" y="131"/>
                  </a:lnTo>
                  <a:lnTo>
                    <a:pt x="131" y="129"/>
                  </a:lnTo>
                  <a:lnTo>
                    <a:pt x="135" y="129"/>
                  </a:lnTo>
                  <a:lnTo>
                    <a:pt x="139" y="128"/>
                  </a:lnTo>
                  <a:lnTo>
                    <a:pt x="143" y="125"/>
                  </a:lnTo>
                  <a:lnTo>
                    <a:pt x="145" y="124"/>
                  </a:lnTo>
                  <a:lnTo>
                    <a:pt x="149" y="123"/>
                  </a:lnTo>
                  <a:lnTo>
                    <a:pt x="152" y="122"/>
                  </a:lnTo>
                  <a:lnTo>
                    <a:pt x="156" y="119"/>
                  </a:lnTo>
                  <a:lnTo>
                    <a:pt x="158" y="118"/>
                  </a:lnTo>
                  <a:lnTo>
                    <a:pt x="161" y="115"/>
                  </a:lnTo>
                  <a:lnTo>
                    <a:pt x="163" y="113"/>
                  </a:lnTo>
                  <a:lnTo>
                    <a:pt x="166" y="110"/>
                  </a:lnTo>
                  <a:lnTo>
                    <a:pt x="167" y="108"/>
                  </a:lnTo>
                  <a:lnTo>
                    <a:pt x="170" y="105"/>
                  </a:lnTo>
                  <a:lnTo>
                    <a:pt x="171" y="102"/>
                  </a:lnTo>
                  <a:lnTo>
                    <a:pt x="172" y="100"/>
                  </a:lnTo>
                  <a:lnTo>
                    <a:pt x="175" y="97"/>
                  </a:lnTo>
                  <a:lnTo>
                    <a:pt x="176" y="94"/>
                  </a:lnTo>
                  <a:lnTo>
                    <a:pt x="176" y="91"/>
                  </a:lnTo>
                  <a:lnTo>
                    <a:pt x="177" y="87"/>
                  </a:lnTo>
                  <a:lnTo>
                    <a:pt x="179" y="83"/>
                  </a:lnTo>
                  <a:lnTo>
                    <a:pt x="180" y="81"/>
                  </a:lnTo>
                  <a:lnTo>
                    <a:pt x="180" y="77"/>
                  </a:lnTo>
                  <a:lnTo>
                    <a:pt x="180" y="73"/>
                  </a:lnTo>
                  <a:lnTo>
                    <a:pt x="180" y="69"/>
                  </a:lnTo>
                  <a:lnTo>
                    <a:pt x="180" y="65"/>
                  </a:lnTo>
                  <a:lnTo>
                    <a:pt x="180" y="62"/>
                  </a:lnTo>
                  <a:lnTo>
                    <a:pt x="180" y="58"/>
                  </a:lnTo>
                  <a:lnTo>
                    <a:pt x="180" y="55"/>
                  </a:lnTo>
                  <a:lnTo>
                    <a:pt x="179" y="51"/>
                  </a:lnTo>
                  <a:lnTo>
                    <a:pt x="179" y="48"/>
                  </a:lnTo>
                  <a:lnTo>
                    <a:pt x="177" y="45"/>
                  </a:lnTo>
                  <a:lnTo>
                    <a:pt x="176" y="41"/>
                  </a:lnTo>
                  <a:lnTo>
                    <a:pt x="175" y="39"/>
                  </a:lnTo>
                  <a:lnTo>
                    <a:pt x="174" y="36"/>
                  </a:lnTo>
                  <a:lnTo>
                    <a:pt x="172" y="32"/>
                  </a:lnTo>
                  <a:lnTo>
                    <a:pt x="171" y="30"/>
                  </a:lnTo>
                  <a:lnTo>
                    <a:pt x="168" y="27"/>
                  </a:lnTo>
                  <a:lnTo>
                    <a:pt x="167" y="25"/>
                  </a:lnTo>
                  <a:lnTo>
                    <a:pt x="165" y="22"/>
                  </a:lnTo>
                  <a:lnTo>
                    <a:pt x="162" y="21"/>
                  </a:lnTo>
                  <a:lnTo>
                    <a:pt x="160" y="18"/>
                  </a:lnTo>
                  <a:lnTo>
                    <a:pt x="157" y="16"/>
                  </a:lnTo>
                  <a:lnTo>
                    <a:pt x="154" y="14"/>
                  </a:lnTo>
                  <a:lnTo>
                    <a:pt x="151" y="12"/>
                  </a:lnTo>
                  <a:lnTo>
                    <a:pt x="148" y="10"/>
                  </a:lnTo>
                  <a:lnTo>
                    <a:pt x="144" y="9"/>
                  </a:lnTo>
                  <a:lnTo>
                    <a:pt x="140" y="8"/>
                  </a:lnTo>
                  <a:lnTo>
                    <a:pt x="136" y="7"/>
                  </a:lnTo>
                  <a:lnTo>
                    <a:pt x="133" y="5"/>
                  </a:lnTo>
                  <a:lnTo>
                    <a:pt x="129" y="4"/>
                  </a:lnTo>
                  <a:lnTo>
                    <a:pt x="125" y="3"/>
                  </a:lnTo>
                  <a:lnTo>
                    <a:pt x="120" y="2"/>
                  </a:lnTo>
                  <a:lnTo>
                    <a:pt x="116" y="2"/>
                  </a:lnTo>
                  <a:lnTo>
                    <a:pt x="111" y="2"/>
                  </a:lnTo>
                  <a:lnTo>
                    <a:pt x="106" y="0"/>
                  </a:lnTo>
                  <a:lnTo>
                    <a:pt x="101" y="0"/>
                  </a:lnTo>
                  <a:lnTo>
                    <a:pt x="96" y="0"/>
                  </a:lnTo>
                  <a:lnTo>
                    <a:pt x="0" y="0"/>
                  </a:lnTo>
                  <a:lnTo>
                    <a:pt x="0" y="193"/>
                  </a:lnTo>
                  <a:lnTo>
                    <a:pt x="65" y="193"/>
                  </a:lnTo>
                  <a:close/>
                </a:path>
              </a:pathLst>
            </a:custGeom>
            <a:solidFill>
              <a:srgbClr val="000000"/>
            </a:solidFill>
            <a:ln w="9525">
              <a:noFill/>
              <a:round/>
              <a:headEnd/>
              <a:tailEnd/>
            </a:ln>
          </xdr:spPr>
        </xdr:sp>
        <xdr:sp macro="" textlink="">
          <xdr:nvSpPr>
            <xdr:cNvPr id="9" name="Freeform 16">
              <a:extLst>
                <a:ext uri="{FF2B5EF4-FFF2-40B4-BE49-F238E27FC236}">
                  <a16:creationId xmlns:a16="http://schemas.microsoft.com/office/drawing/2014/main" id="{00000000-0008-0000-0300-000009000000}"/>
                </a:ext>
              </a:extLst>
            </xdr:cNvPr>
            <xdr:cNvSpPr>
              <a:spLocks noEditPoints="1"/>
            </xdr:cNvSpPr>
          </xdr:nvSpPr>
          <xdr:spPr bwMode="auto">
            <a:xfrm>
              <a:off x="1158" y="678"/>
              <a:ext cx="192" cy="193"/>
            </a:xfrm>
            <a:custGeom>
              <a:avLst/>
              <a:gdLst>
                <a:gd name="T0" fmla="*/ 80 w 192"/>
                <a:gd name="T1" fmla="*/ 45 h 193"/>
                <a:gd name="T2" fmla="*/ 89 w 192"/>
                <a:gd name="T3" fmla="*/ 46 h 193"/>
                <a:gd name="T4" fmla="*/ 97 w 192"/>
                <a:gd name="T5" fmla="*/ 48 h 193"/>
                <a:gd name="T6" fmla="*/ 105 w 192"/>
                <a:gd name="T7" fmla="*/ 49 h 193"/>
                <a:gd name="T8" fmla="*/ 110 w 192"/>
                <a:gd name="T9" fmla="*/ 51 h 193"/>
                <a:gd name="T10" fmla="*/ 115 w 192"/>
                <a:gd name="T11" fmla="*/ 55 h 193"/>
                <a:gd name="T12" fmla="*/ 119 w 192"/>
                <a:gd name="T13" fmla="*/ 60 h 193"/>
                <a:gd name="T14" fmla="*/ 121 w 192"/>
                <a:gd name="T15" fmla="*/ 67 h 193"/>
                <a:gd name="T16" fmla="*/ 124 w 192"/>
                <a:gd name="T17" fmla="*/ 74 h 193"/>
                <a:gd name="T18" fmla="*/ 125 w 192"/>
                <a:gd name="T19" fmla="*/ 82 h 193"/>
                <a:gd name="T20" fmla="*/ 126 w 192"/>
                <a:gd name="T21" fmla="*/ 92 h 193"/>
                <a:gd name="T22" fmla="*/ 125 w 192"/>
                <a:gd name="T23" fmla="*/ 102 h 193"/>
                <a:gd name="T24" fmla="*/ 125 w 192"/>
                <a:gd name="T25" fmla="*/ 111 h 193"/>
                <a:gd name="T26" fmla="*/ 123 w 192"/>
                <a:gd name="T27" fmla="*/ 120 h 193"/>
                <a:gd name="T28" fmla="*/ 120 w 192"/>
                <a:gd name="T29" fmla="*/ 127 h 193"/>
                <a:gd name="T30" fmla="*/ 116 w 192"/>
                <a:gd name="T31" fmla="*/ 133 h 193"/>
                <a:gd name="T32" fmla="*/ 112 w 192"/>
                <a:gd name="T33" fmla="*/ 138 h 193"/>
                <a:gd name="T34" fmla="*/ 107 w 192"/>
                <a:gd name="T35" fmla="*/ 142 h 193"/>
                <a:gd name="T36" fmla="*/ 101 w 192"/>
                <a:gd name="T37" fmla="*/ 145 h 193"/>
                <a:gd name="T38" fmla="*/ 94 w 192"/>
                <a:gd name="T39" fmla="*/ 147 h 193"/>
                <a:gd name="T40" fmla="*/ 87 w 192"/>
                <a:gd name="T41" fmla="*/ 148 h 193"/>
                <a:gd name="T42" fmla="*/ 79 w 192"/>
                <a:gd name="T43" fmla="*/ 148 h 193"/>
                <a:gd name="T44" fmla="*/ 86 w 192"/>
                <a:gd name="T45" fmla="*/ 193 h 193"/>
                <a:gd name="T46" fmla="*/ 103 w 192"/>
                <a:gd name="T47" fmla="*/ 193 h 193"/>
                <a:gd name="T48" fmla="*/ 119 w 192"/>
                <a:gd name="T49" fmla="*/ 191 h 193"/>
                <a:gd name="T50" fmla="*/ 134 w 192"/>
                <a:gd name="T51" fmla="*/ 187 h 193"/>
                <a:gd name="T52" fmla="*/ 147 w 192"/>
                <a:gd name="T53" fmla="*/ 180 h 193"/>
                <a:gd name="T54" fmla="*/ 158 w 192"/>
                <a:gd name="T55" fmla="*/ 174 h 193"/>
                <a:gd name="T56" fmla="*/ 169 w 192"/>
                <a:gd name="T57" fmla="*/ 164 h 193"/>
                <a:gd name="T58" fmla="*/ 178 w 192"/>
                <a:gd name="T59" fmla="*/ 152 h 193"/>
                <a:gd name="T60" fmla="*/ 184 w 192"/>
                <a:gd name="T61" fmla="*/ 140 h 193"/>
                <a:gd name="T62" fmla="*/ 188 w 192"/>
                <a:gd name="T63" fmla="*/ 124 h 193"/>
                <a:gd name="T64" fmla="*/ 190 w 192"/>
                <a:gd name="T65" fmla="*/ 106 h 193"/>
                <a:gd name="T66" fmla="*/ 192 w 192"/>
                <a:gd name="T67" fmla="*/ 87 h 193"/>
                <a:gd name="T68" fmla="*/ 189 w 192"/>
                <a:gd name="T69" fmla="*/ 71 h 193"/>
                <a:gd name="T70" fmla="*/ 185 w 192"/>
                <a:gd name="T71" fmla="*/ 56 h 193"/>
                <a:gd name="T72" fmla="*/ 180 w 192"/>
                <a:gd name="T73" fmla="*/ 44 h 193"/>
                <a:gd name="T74" fmla="*/ 173 w 192"/>
                <a:gd name="T75" fmla="*/ 32 h 193"/>
                <a:gd name="T76" fmla="*/ 164 w 192"/>
                <a:gd name="T77" fmla="*/ 23 h 193"/>
                <a:gd name="T78" fmla="*/ 152 w 192"/>
                <a:gd name="T79" fmla="*/ 16 h 193"/>
                <a:gd name="T80" fmla="*/ 139 w 192"/>
                <a:gd name="T81" fmla="*/ 9 h 193"/>
                <a:gd name="T82" fmla="*/ 125 w 192"/>
                <a:gd name="T83" fmla="*/ 4 h 193"/>
                <a:gd name="T84" fmla="*/ 110 w 192"/>
                <a:gd name="T85" fmla="*/ 2 h 193"/>
                <a:gd name="T86" fmla="*/ 93 w 192"/>
                <a:gd name="T87" fmla="*/ 0 h 193"/>
                <a:gd name="T88" fmla="*/ 0 w 192"/>
                <a:gd name="T89" fmla="*/ 193 h 193"/>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w 192"/>
                <a:gd name="T136" fmla="*/ 0 h 193"/>
                <a:gd name="T137" fmla="*/ 192 w 192"/>
                <a:gd name="T138" fmla="*/ 193 h 193"/>
              </a:gdLst>
              <a:ahLst/>
              <a:cxnLst>
                <a:cxn ang="T90">
                  <a:pos x="T0" y="T1"/>
                </a:cxn>
                <a:cxn ang="T91">
                  <a:pos x="T2" y="T3"/>
                </a:cxn>
                <a:cxn ang="T92">
                  <a:pos x="T4" y="T5"/>
                </a:cxn>
                <a:cxn ang="T93">
                  <a:pos x="T6" y="T7"/>
                </a:cxn>
                <a:cxn ang="T94">
                  <a:pos x="T8" y="T9"/>
                </a:cxn>
                <a:cxn ang="T95">
                  <a:pos x="T10" y="T11"/>
                </a:cxn>
                <a:cxn ang="T96">
                  <a:pos x="T12" y="T13"/>
                </a:cxn>
                <a:cxn ang="T97">
                  <a:pos x="T14" y="T15"/>
                </a:cxn>
                <a:cxn ang="T98">
                  <a:pos x="T16" y="T17"/>
                </a:cxn>
                <a:cxn ang="T99">
                  <a:pos x="T18" y="T19"/>
                </a:cxn>
                <a:cxn ang="T100">
                  <a:pos x="T20" y="T21"/>
                </a:cxn>
                <a:cxn ang="T101">
                  <a:pos x="T22" y="T23"/>
                </a:cxn>
                <a:cxn ang="T102">
                  <a:pos x="T24" y="T25"/>
                </a:cxn>
                <a:cxn ang="T103">
                  <a:pos x="T26" y="T27"/>
                </a:cxn>
                <a:cxn ang="T104">
                  <a:pos x="T28" y="T29"/>
                </a:cxn>
                <a:cxn ang="T105">
                  <a:pos x="T30" y="T31"/>
                </a:cxn>
                <a:cxn ang="T106">
                  <a:pos x="T32" y="T33"/>
                </a:cxn>
                <a:cxn ang="T107">
                  <a:pos x="T34" y="T35"/>
                </a:cxn>
                <a:cxn ang="T108">
                  <a:pos x="T36" y="T37"/>
                </a:cxn>
                <a:cxn ang="T109">
                  <a:pos x="T38" y="T39"/>
                </a:cxn>
                <a:cxn ang="T110">
                  <a:pos x="T40" y="T41"/>
                </a:cxn>
                <a:cxn ang="T111">
                  <a:pos x="T42" y="T43"/>
                </a:cxn>
                <a:cxn ang="T112">
                  <a:pos x="T44" y="T45"/>
                </a:cxn>
                <a:cxn ang="T113">
                  <a:pos x="T46" y="T47"/>
                </a:cxn>
                <a:cxn ang="T114">
                  <a:pos x="T48" y="T49"/>
                </a:cxn>
                <a:cxn ang="T115">
                  <a:pos x="T50" y="T51"/>
                </a:cxn>
                <a:cxn ang="T116">
                  <a:pos x="T52" y="T53"/>
                </a:cxn>
                <a:cxn ang="T117">
                  <a:pos x="T54" y="T55"/>
                </a:cxn>
                <a:cxn ang="T118">
                  <a:pos x="T56" y="T57"/>
                </a:cxn>
                <a:cxn ang="T119">
                  <a:pos x="T58" y="T59"/>
                </a:cxn>
                <a:cxn ang="T120">
                  <a:pos x="T60" y="T61"/>
                </a:cxn>
                <a:cxn ang="T121">
                  <a:pos x="T62" y="T63"/>
                </a:cxn>
                <a:cxn ang="T122">
                  <a:pos x="T64" y="T65"/>
                </a:cxn>
                <a:cxn ang="T123">
                  <a:pos x="T66" y="T67"/>
                </a:cxn>
                <a:cxn ang="T124">
                  <a:pos x="T68" y="T69"/>
                </a:cxn>
                <a:cxn ang="T125">
                  <a:pos x="T70" y="T71"/>
                </a:cxn>
                <a:cxn ang="T126">
                  <a:pos x="T72" y="T73"/>
                </a:cxn>
                <a:cxn ang="T127">
                  <a:pos x="T74" y="T75"/>
                </a:cxn>
                <a:cxn ang="T128">
                  <a:pos x="T76" y="T77"/>
                </a:cxn>
                <a:cxn ang="T129">
                  <a:pos x="T78" y="T79"/>
                </a:cxn>
                <a:cxn ang="T130">
                  <a:pos x="T80" y="T81"/>
                </a:cxn>
                <a:cxn ang="T131">
                  <a:pos x="T82" y="T83"/>
                </a:cxn>
                <a:cxn ang="T132">
                  <a:pos x="T84" y="T85"/>
                </a:cxn>
                <a:cxn ang="T133">
                  <a:pos x="T86" y="T87"/>
                </a:cxn>
                <a:cxn ang="T134">
                  <a:pos x="T88" y="T89"/>
                </a:cxn>
              </a:cxnLst>
              <a:rect l="T135" t="T136" r="T137" b="T138"/>
              <a:pathLst>
                <a:path w="192" h="193">
                  <a:moveTo>
                    <a:pt x="65" y="45"/>
                  </a:moveTo>
                  <a:lnTo>
                    <a:pt x="78" y="45"/>
                  </a:lnTo>
                  <a:lnTo>
                    <a:pt x="80" y="45"/>
                  </a:lnTo>
                  <a:lnTo>
                    <a:pt x="84" y="45"/>
                  </a:lnTo>
                  <a:lnTo>
                    <a:pt x="87" y="46"/>
                  </a:lnTo>
                  <a:lnTo>
                    <a:pt x="89" y="46"/>
                  </a:lnTo>
                  <a:lnTo>
                    <a:pt x="92" y="46"/>
                  </a:lnTo>
                  <a:lnTo>
                    <a:pt x="94" y="46"/>
                  </a:lnTo>
                  <a:lnTo>
                    <a:pt x="97" y="48"/>
                  </a:lnTo>
                  <a:lnTo>
                    <a:pt x="100" y="48"/>
                  </a:lnTo>
                  <a:lnTo>
                    <a:pt x="102" y="49"/>
                  </a:lnTo>
                  <a:lnTo>
                    <a:pt x="105" y="49"/>
                  </a:lnTo>
                  <a:lnTo>
                    <a:pt x="106" y="50"/>
                  </a:lnTo>
                  <a:lnTo>
                    <a:pt x="109" y="51"/>
                  </a:lnTo>
                  <a:lnTo>
                    <a:pt x="110" y="51"/>
                  </a:lnTo>
                  <a:lnTo>
                    <a:pt x="112" y="53"/>
                  </a:lnTo>
                  <a:lnTo>
                    <a:pt x="114" y="54"/>
                  </a:lnTo>
                  <a:lnTo>
                    <a:pt x="115" y="55"/>
                  </a:lnTo>
                  <a:lnTo>
                    <a:pt x="116" y="58"/>
                  </a:lnTo>
                  <a:lnTo>
                    <a:pt x="118" y="59"/>
                  </a:lnTo>
                  <a:lnTo>
                    <a:pt x="119" y="60"/>
                  </a:lnTo>
                  <a:lnTo>
                    <a:pt x="120" y="63"/>
                  </a:lnTo>
                  <a:lnTo>
                    <a:pt x="121" y="64"/>
                  </a:lnTo>
                  <a:lnTo>
                    <a:pt x="121" y="67"/>
                  </a:lnTo>
                  <a:lnTo>
                    <a:pt x="123" y="69"/>
                  </a:lnTo>
                  <a:lnTo>
                    <a:pt x="124" y="72"/>
                  </a:lnTo>
                  <a:lnTo>
                    <a:pt x="124" y="74"/>
                  </a:lnTo>
                  <a:lnTo>
                    <a:pt x="124" y="77"/>
                  </a:lnTo>
                  <a:lnTo>
                    <a:pt x="125" y="79"/>
                  </a:lnTo>
                  <a:lnTo>
                    <a:pt x="125" y="82"/>
                  </a:lnTo>
                  <a:lnTo>
                    <a:pt x="125" y="86"/>
                  </a:lnTo>
                  <a:lnTo>
                    <a:pt x="125" y="90"/>
                  </a:lnTo>
                  <a:lnTo>
                    <a:pt x="126" y="92"/>
                  </a:lnTo>
                  <a:lnTo>
                    <a:pt x="126" y="96"/>
                  </a:lnTo>
                  <a:lnTo>
                    <a:pt x="126" y="100"/>
                  </a:lnTo>
                  <a:lnTo>
                    <a:pt x="125" y="102"/>
                  </a:lnTo>
                  <a:lnTo>
                    <a:pt x="125" y="106"/>
                  </a:lnTo>
                  <a:lnTo>
                    <a:pt x="125" y="109"/>
                  </a:lnTo>
                  <a:lnTo>
                    <a:pt x="125" y="111"/>
                  </a:lnTo>
                  <a:lnTo>
                    <a:pt x="124" y="115"/>
                  </a:lnTo>
                  <a:lnTo>
                    <a:pt x="124" y="118"/>
                  </a:lnTo>
                  <a:lnTo>
                    <a:pt x="123" y="120"/>
                  </a:lnTo>
                  <a:lnTo>
                    <a:pt x="123" y="123"/>
                  </a:lnTo>
                  <a:lnTo>
                    <a:pt x="121" y="124"/>
                  </a:lnTo>
                  <a:lnTo>
                    <a:pt x="120" y="127"/>
                  </a:lnTo>
                  <a:lnTo>
                    <a:pt x="119" y="129"/>
                  </a:lnTo>
                  <a:lnTo>
                    <a:pt x="118" y="131"/>
                  </a:lnTo>
                  <a:lnTo>
                    <a:pt x="116" y="133"/>
                  </a:lnTo>
                  <a:lnTo>
                    <a:pt x="115" y="134"/>
                  </a:lnTo>
                  <a:lnTo>
                    <a:pt x="114" y="136"/>
                  </a:lnTo>
                  <a:lnTo>
                    <a:pt x="112" y="138"/>
                  </a:lnTo>
                  <a:lnTo>
                    <a:pt x="111" y="140"/>
                  </a:lnTo>
                  <a:lnTo>
                    <a:pt x="109" y="141"/>
                  </a:lnTo>
                  <a:lnTo>
                    <a:pt x="107" y="142"/>
                  </a:lnTo>
                  <a:lnTo>
                    <a:pt x="105" y="142"/>
                  </a:lnTo>
                  <a:lnTo>
                    <a:pt x="103" y="143"/>
                  </a:lnTo>
                  <a:lnTo>
                    <a:pt x="101" y="145"/>
                  </a:lnTo>
                  <a:lnTo>
                    <a:pt x="100" y="146"/>
                  </a:lnTo>
                  <a:lnTo>
                    <a:pt x="97" y="146"/>
                  </a:lnTo>
                  <a:lnTo>
                    <a:pt x="94" y="147"/>
                  </a:lnTo>
                  <a:lnTo>
                    <a:pt x="92" y="147"/>
                  </a:lnTo>
                  <a:lnTo>
                    <a:pt x="89" y="147"/>
                  </a:lnTo>
                  <a:lnTo>
                    <a:pt x="87" y="148"/>
                  </a:lnTo>
                  <a:lnTo>
                    <a:pt x="84" y="148"/>
                  </a:lnTo>
                  <a:lnTo>
                    <a:pt x="82" y="148"/>
                  </a:lnTo>
                  <a:lnTo>
                    <a:pt x="79" y="148"/>
                  </a:lnTo>
                  <a:lnTo>
                    <a:pt x="65" y="148"/>
                  </a:lnTo>
                  <a:lnTo>
                    <a:pt x="65" y="45"/>
                  </a:lnTo>
                  <a:close/>
                  <a:moveTo>
                    <a:pt x="86" y="193"/>
                  </a:moveTo>
                  <a:lnTo>
                    <a:pt x="92" y="193"/>
                  </a:lnTo>
                  <a:lnTo>
                    <a:pt x="97" y="193"/>
                  </a:lnTo>
                  <a:lnTo>
                    <a:pt x="103" y="193"/>
                  </a:lnTo>
                  <a:lnTo>
                    <a:pt x="109" y="192"/>
                  </a:lnTo>
                  <a:lnTo>
                    <a:pt x="114" y="192"/>
                  </a:lnTo>
                  <a:lnTo>
                    <a:pt x="119" y="191"/>
                  </a:lnTo>
                  <a:lnTo>
                    <a:pt x="124" y="189"/>
                  </a:lnTo>
                  <a:lnTo>
                    <a:pt x="129" y="188"/>
                  </a:lnTo>
                  <a:lnTo>
                    <a:pt x="134" y="187"/>
                  </a:lnTo>
                  <a:lnTo>
                    <a:pt x="138" y="186"/>
                  </a:lnTo>
                  <a:lnTo>
                    <a:pt x="143" y="183"/>
                  </a:lnTo>
                  <a:lnTo>
                    <a:pt x="147" y="180"/>
                  </a:lnTo>
                  <a:lnTo>
                    <a:pt x="151" y="179"/>
                  </a:lnTo>
                  <a:lnTo>
                    <a:pt x="155" y="177"/>
                  </a:lnTo>
                  <a:lnTo>
                    <a:pt x="158" y="174"/>
                  </a:lnTo>
                  <a:lnTo>
                    <a:pt x="162" y="170"/>
                  </a:lnTo>
                  <a:lnTo>
                    <a:pt x="166" y="168"/>
                  </a:lnTo>
                  <a:lnTo>
                    <a:pt x="169" y="164"/>
                  </a:lnTo>
                  <a:lnTo>
                    <a:pt x="171" y="160"/>
                  </a:lnTo>
                  <a:lnTo>
                    <a:pt x="175" y="156"/>
                  </a:lnTo>
                  <a:lnTo>
                    <a:pt x="178" y="152"/>
                  </a:lnTo>
                  <a:lnTo>
                    <a:pt x="180" y="148"/>
                  </a:lnTo>
                  <a:lnTo>
                    <a:pt x="182" y="143"/>
                  </a:lnTo>
                  <a:lnTo>
                    <a:pt x="184" y="140"/>
                  </a:lnTo>
                  <a:lnTo>
                    <a:pt x="185" y="134"/>
                  </a:lnTo>
                  <a:lnTo>
                    <a:pt x="187" y="129"/>
                  </a:lnTo>
                  <a:lnTo>
                    <a:pt x="188" y="124"/>
                  </a:lnTo>
                  <a:lnTo>
                    <a:pt x="189" y="118"/>
                  </a:lnTo>
                  <a:lnTo>
                    <a:pt x="190" y="113"/>
                  </a:lnTo>
                  <a:lnTo>
                    <a:pt x="190" y="106"/>
                  </a:lnTo>
                  <a:lnTo>
                    <a:pt x="192" y="100"/>
                  </a:lnTo>
                  <a:lnTo>
                    <a:pt x="192" y="92"/>
                  </a:lnTo>
                  <a:lnTo>
                    <a:pt x="192" y="87"/>
                  </a:lnTo>
                  <a:lnTo>
                    <a:pt x="190" y="81"/>
                  </a:lnTo>
                  <a:lnTo>
                    <a:pt x="190" y="76"/>
                  </a:lnTo>
                  <a:lnTo>
                    <a:pt x="189" y="71"/>
                  </a:lnTo>
                  <a:lnTo>
                    <a:pt x="188" y="65"/>
                  </a:lnTo>
                  <a:lnTo>
                    <a:pt x="187" y="60"/>
                  </a:lnTo>
                  <a:lnTo>
                    <a:pt x="185" y="56"/>
                  </a:lnTo>
                  <a:lnTo>
                    <a:pt x="184" y="51"/>
                  </a:lnTo>
                  <a:lnTo>
                    <a:pt x="183" y="48"/>
                  </a:lnTo>
                  <a:lnTo>
                    <a:pt x="180" y="44"/>
                  </a:lnTo>
                  <a:lnTo>
                    <a:pt x="178" y="40"/>
                  </a:lnTo>
                  <a:lnTo>
                    <a:pt x="175" y="36"/>
                  </a:lnTo>
                  <a:lnTo>
                    <a:pt x="173" y="32"/>
                  </a:lnTo>
                  <a:lnTo>
                    <a:pt x="170" y="28"/>
                  </a:lnTo>
                  <a:lnTo>
                    <a:pt x="166" y="26"/>
                  </a:lnTo>
                  <a:lnTo>
                    <a:pt x="164" y="23"/>
                  </a:lnTo>
                  <a:lnTo>
                    <a:pt x="160" y="19"/>
                  </a:lnTo>
                  <a:lnTo>
                    <a:pt x="156" y="17"/>
                  </a:lnTo>
                  <a:lnTo>
                    <a:pt x="152" y="16"/>
                  </a:lnTo>
                  <a:lnTo>
                    <a:pt x="148" y="13"/>
                  </a:lnTo>
                  <a:lnTo>
                    <a:pt x="144" y="10"/>
                  </a:lnTo>
                  <a:lnTo>
                    <a:pt x="139" y="9"/>
                  </a:lnTo>
                  <a:lnTo>
                    <a:pt x="135" y="7"/>
                  </a:lnTo>
                  <a:lnTo>
                    <a:pt x="130" y="5"/>
                  </a:lnTo>
                  <a:lnTo>
                    <a:pt x="125" y="4"/>
                  </a:lnTo>
                  <a:lnTo>
                    <a:pt x="121" y="3"/>
                  </a:lnTo>
                  <a:lnTo>
                    <a:pt x="115" y="3"/>
                  </a:lnTo>
                  <a:lnTo>
                    <a:pt x="110" y="2"/>
                  </a:lnTo>
                  <a:lnTo>
                    <a:pt x="105" y="2"/>
                  </a:lnTo>
                  <a:lnTo>
                    <a:pt x="100" y="0"/>
                  </a:lnTo>
                  <a:lnTo>
                    <a:pt x="93" y="0"/>
                  </a:lnTo>
                  <a:lnTo>
                    <a:pt x="87" y="0"/>
                  </a:lnTo>
                  <a:lnTo>
                    <a:pt x="0" y="0"/>
                  </a:lnTo>
                  <a:lnTo>
                    <a:pt x="0" y="193"/>
                  </a:lnTo>
                  <a:lnTo>
                    <a:pt x="86" y="193"/>
                  </a:lnTo>
                  <a:close/>
                </a:path>
              </a:pathLst>
            </a:custGeom>
            <a:solidFill>
              <a:srgbClr val="000000"/>
            </a:solidFill>
            <a:ln w="9525">
              <a:noFill/>
              <a:round/>
              <a:headEnd/>
              <a:tailEnd/>
            </a:ln>
          </xdr:spPr>
        </xdr:sp>
        <xdr:sp macro="" textlink="">
          <xdr:nvSpPr>
            <xdr:cNvPr id="10" name="Freeform 17">
              <a:extLst>
                <a:ext uri="{FF2B5EF4-FFF2-40B4-BE49-F238E27FC236}">
                  <a16:creationId xmlns:a16="http://schemas.microsoft.com/office/drawing/2014/main" id="{00000000-0008-0000-0300-00000A000000}"/>
                </a:ext>
              </a:extLst>
            </xdr:cNvPr>
            <xdr:cNvSpPr>
              <a:spLocks/>
            </xdr:cNvSpPr>
          </xdr:nvSpPr>
          <xdr:spPr bwMode="auto">
            <a:xfrm>
              <a:off x="1348" y="678"/>
              <a:ext cx="204" cy="194"/>
            </a:xfrm>
            <a:custGeom>
              <a:avLst/>
              <a:gdLst>
                <a:gd name="T0" fmla="*/ 68 w 204"/>
                <a:gd name="T1" fmla="*/ 194 h 194"/>
                <a:gd name="T2" fmla="*/ 134 w 204"/>
                <a:gd name="T3" fmla="*/ 194 h 194"/>
                <a:gd name="T4" fmla="*/ 204 w 204"/>
                <a:gd name="T5" fmla="*/ 0 h 194"/>
                <a:gd name="T6" fmla="*/ 137 w 204"/>
                <a:gd name="T7" fmla="*/ 0 h 194"/>
                <a:gd name="T8" fmla="*/ 102 w 204"/>
                <a:gd name="T9" fmla="*/ 129 h 194"/>
                <a:gd name="T10" fmla="*/ 66 w 204"/>
                <a:gd name="T11" fmla="*/ 0 h 194"/>
                <a:gd name="T12" fmla="*/ 0 w 204"/>
                <a:gd name="T13" fmla="*/ 0 h 194"/>
                <a:gd name="T14" fmla="*/ 68 w 204"/>
                <a:gd name="T15" fmla="*/ 194 h 194"/>
                <a:gd name="T16" fmla="*/ 0 60000 65536"/>
                <a:gd name="T17" fmla="*/ 0 60000 65536"/>
                <a:gd name="T18" fmla="*/ 0 60000 65536"/>
                <a:gd name="T19" fmla="*/ 0 60000 65536"/>
                <a:gd name="T20" fmla="*/ 0 60000 65536"/>
                <a:gd name="T21" fmla="*/ 0 60000 65536"/>
                <a:gd name="T22" fmla="*/ 0 60000 65536"/>
                <a:gd name="T23" fmla="*/ 0 60000 65536"/>
                <a:gd name="T24" fmla="*/ 0 w 204"/>
                <a:gd name="T25" fmla="*/ 0 h 194"/>
                <a:gd name="T26" fmla="*/ 204 w 204"/>
                <a:gd name="T27" fmla="*/ 194 h 194"/>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204" h="194">
                  <a:moveTo>
                    <a:pt x="68" y="194"/>
                  </a:moveTo>
                  <a:lnTo>
                    <a:pt x="134" y="194"/>
                  </a:lnTo>
                  <a:lnTo>
                    <a:pt x="204" y="0"/>
                  </a:lnTo>
                  <a:lnTo>
                    <a:pt x="137" y="0"/>
                  </a:lnTo>
                  <a:lnTo>
                    <a:pt x="102" y="129"/>
                  </a:lnTo>
                  <a:lnTo>
                    <a:pt x="66" y="0"/>
                  </a:lnTo>
                  <a:lnTo>
                    <a:pt x="0" y="0"/>
                  </a:lnTo>
                  <a:lnTo>
                    <a:pt x="68" y="194"/>
                  </a:lnTo>
                  <a:close/>
                </a:path>
              </a:pathLst>
            </a:custGeom>
            <a:solidFill>
              <a:srgbClr val="000000"/>
            </a:solidFill>
            <a:ln w="9525">
              <a:noFill/>
              <a:round/>
              <a:headEnd/>
              <a:tailEnd/>
            </a:ln>
          </xdr:spPr>
        </xdr:sp>
        <xdr:sp macro="" textlink="">
          <xdr:nvSpPr>
            <xdr:cNvPr id="11" name="Freeform 18">
              <a:extLst>
                <a:ext uri="{FF2B5EF4-FFF2-40B4-BE49-F238E27FC236}">
                  <a16:creationId xmlns:a16="http://schemas.microsoft.com/office/drawing/2014/main" id="{00000000-0008-0000-0300-00000B000000}"/>
                </a:ext>
              </a:extLst>
            </xdr:cNvPr>
            <xdr:cNvSpPr>
              <a:spLocks/>
            </xdr:cNvSpPr>
          </xdr:nvSpPr>
          <xdr:spPr bwMode="auto">
            <a:xfrm>
              <a:off x="1553" y="673"/>
              <a:ext cx="182" cy="203"/>
            </a:xfrm>
            <a:custGeom>
              <a:avLst/>
              <a:gdLst>
                <a:gd name="T0" fmla="*/ 174 w 182"/>
                <a:gd name="T1" fmla="*/ 49 h 203"/>
                <a:gd name="T2" fmla="*/ 168 w 182"/>
                <a:gd name="T3" fmla="*/ 35 h 203"/>
                <a:gd name="T4" fmla="*/ 158 w 182"/>
                <a:gd name="T5" fmla="*/ 23 h 203"/>
                <a:gd name="T6" fmla="*/ 145 w 182"/>
                <a:gd name="T7" fmla="*/ 13 h 203"/>
                <a:gd name="T8" fmla="*/ 127 w 182"/>
                <a:gd name="T9" fmla="*/ 5 h 203"/>
                <a:gd name="T10" fmla="*/ 107 w 182"/>
                <a:gd name="T11" fmla="*/ 1 h 203"/>
                <a:gd name="T12" fmla="*/ 82 w 182"/>
                <a:gd name="T13" fmla="*/ 0 h 203"/>
                <a:gd name="T14" fmla="*/ 60 w 182"/>
                <a:gd name="T15" fmla="*/ 4 h 203"/>
                <a:gd name="T16" fmla="*/ 43 w 182"/>
                <a:gd name="T17" fmla="*/ 9 h 203"/>
                <a:gd name="T18" fmla="*/ 27 w 182"/>
                <a:gd name="T19" fmla="*/ 18 h 203"/>
                <a:gd name="T20" fmla="*/ 16 w 182"/>
                <a:gd name="T21" fmla="*/ 30 h 203"/>
                <a:gd name="T22" fmla="*/ 8 w 182"/>
                <a:gd name="T23" fmla="*/ 45 h 203"/>
                <a:gd name="T24" fmla="*/ 5 w 182"/>
                <a:gd name="T25" fmla="*/ 63 h 203"/>
                <a:gd name="T26" fmla="*/ 13 w 182"/>
                <a:gd name="T27" fmla="*/ 91 h 203"/>
                <a:gd name="T28" fmla="*/ 32 w 182"/>
                <a:gd name="T29" fmla="*/ 109 h 203"/>
                <a:gd name="T30" fmla="*/ 57 w 182"/>
                <a:gd name="T31" fmla="*/ 119 h 203"/>
                <a:gd name="T32" fmla="*/ 83 w 182"/>
                <a:gd name="T33" fmla="*/ 125 h 203"/>
                <a:gd name="T34" fmla="*/ 105 w 182"/>
                <a:gd name="T35" fmla="*/ 132 h 203"/>
                <a:gd name="T36" fmla="*/ 118 w 182"/>
                <a:gd name="T37" fmla="*/ 141 h 203"/>
                <a:gd name="T38" fmla="*/ 119 w 182"/>
                <a:gd name="T39" fmla="*/ 147 h 203"/>
                <a:gd name="T40" fmla="*/ 118 w 182"/>
                <a:gd name="T41" fmla="*/ 151 h 203"/>
                <a:gd name="T42" fmla="*/ 114 w 182"/>
                <a:gd name="T43" fmla="*/ 155 h 203"/>
                <a:gd name="T44" fmla="*/ 104 w 182"/>
                <a:gd name="T45" fmla="*/ 159 h 203"/>
                <a:gd name="T46" fmla="*/ 90 w 182"/>
                <a:gd name="T47" fmla="*/ 160 h 203"/>
                <a:gd name="T48" fmla="*/ 78 w 182"/>
                <a:gd name="T49" fmla="*/ 156 h 203"/>
                <a:gd name="T50" fmla="*/ 71 w 182"/>
                <a:gd name="T51" fmla="*/ 152 h 203"/>
                <a:gd name="T52" fmla="*/ 67 w 182"/>
                <a:gd name="T53" fmla="*/ 148 h 203"/>
                <a:gd name="T54" fmla="*/ 64 w 182"/>
                <a:gd name="T55" fmla="*/ 143 h 203"/>
                <a:gd name="T56" fmla="*/ 0 w 182"/>
                <a:gd name="T57" fmla="*/ 142 h 203"/>
                <a:gd name="T58" fmla="*/ 5 w 182"/>
                <a:gd name="T59" fmla="*/ 159 h 203"/>
                <a:gd name="T60" fmla="*/ 13 w 182"/>
                <a:gd name="T61" fmla="*/ 173 h 203"/>
                <a:gd name="T62" fmla="*/ 26 w 182"/>
                <a:gd name="T63" fmla="*/ 184 h 203"/>
                <a:gd name="T64" fmla="*/ 41 w 182"/>
                <a:gd name="T65" fmla="*/ 194 h 203"/>
                <a:gd name="T66" fmla="*/ 62 w 182"/>
                <a:gd name="T67" fmla="*/ 201 h 203"/>
                <a:gd name="T68" fmla="*/ 85 w 182"/>
                <a:gd name="T69" fmla="*/ 203 h 203"/>
                <a:gd name="T70" fmla="*/ 109 w 182"/>
                <a:gd name="T71" fmla="*/ 203 h 203"/>
                <a:gd name="T72" fmla="*/ 131 w 182"/>
                <a:gd name="T73" fmla="*/ 198 h 203"/>
                <a:gd name="T74" fmla="*/ 150 w 182"/>
                <a:gd name="T75" fmla="*/ 192 h 203"/>
                <a:gd name="T76" fmla="*/ 165 w 182"/>
                <a:gd name="T77" fmla="*/ 180 h 203"/>
                <a:gd name="T78" fmla="*/ 176 w 182"/>
                <a:gd name="T79" fmla="*/ 166 h 203"/>
                <a:gd name="T80" fmla="*/ 182 w 182"/>
                <a:gd name="T81" fmla="*/ 150 h 203"/>
                <a:gd name="T82" fmla="*/ 181 w 182"/>
                <a:gd name="T83" fmla="*/ 125 h 203"/>
                <a:gd name="T84" fmla="*/ 168 w 182"/>
                <a:gd name="T85" fmla="*/ 102 h 203"/>
                <a:gd name="T86" fmla="*/ 146 w 182"/>
                <a:gd name="T87" fmla="*/ 88 h 203"/>
                <a:gd name="T88" fmla="*/ 114 w 182"/>
                <a:gd name="T89" fmla="*/ 78 h 203"/>
                <a:gd name="T90" fmla="*/ 86 w 182"/>
                <a:gd name="T91" fmla="*/ 72 h 203"/>
                <a:gd name="T92" fmla="*/ 71 w 182"/>
                <a:gd name="T93" fmla="*/ 63 h 203"/>
                <a:gd name="T94" fmla="*/ 68 w 182"/>
                <a:gd name="T95" fmla="*/ 54 h 203"/>
                <a:gd name="T96" fmla="*/ 72 w 182"/>
                <a:gd name="T97" fmla="*/ 49 h 203"/>
                <a:gd name="T98" fmla="*/ 80 w 182"/>
                <a:gd name="T99" fmla="*/ 46 h 203"/>
                <a:gd name="T100" fmla="*/ 91 w 182"/>
                <a:gd name="T101" fmla="*/ 45 h 203"/>
                <a:gd name="T102" fmla="*/ 101 w 182"/>
                <a:gd name="T103" fmla="*/ 47 h 203"/>
                <a:gd name="T104" fmla="*/ 109 w 182"/>
                <a:gd name="T105" fmla="*/ 51 h 203"/>
                <a:gd name="T106" fmla="*/ 113 w 182"/>
                <a:gd name="T107" fmla="*/ 55 h 203"/>
                <a:gd name="T108" fmla="*/ 114 w 182"/>
                <a:gd name="T109" fmla="*/ 60 h 203"/>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w 182"/>
                <a:gd name="T166" fmla="*/ 0 h 203"/>
                <a:gd name="T167" fmla="*/ 182 w 182"/>
                <a:gd name="T168" fmla="*/ 203 h 203"/>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T165" t="T166" r="T167" b="T168"/>
              <a:pathLst>
                <a:path w="182" h="203">
                  <a:moveTo>
                    <a:pt x="177" y="61"/>
                  </a:moveTo>
                  <a:lnTo>
                    <a:pt x="177" y="59"/>
                  </a:lnTo>
                  <a:lnTo>
                    <a:pt x="176" y="55"/>
                  </a:lnTo>
                  <a:lnTo>
                    <a:pt x="176" y="53"/>
                  </a:lnTo>
                  <a:lnTo>
                    <a:pt x="174" y="49"/>
                  </a:lnTo>
                  <a:lnTo>
                    <a:pt x="173" y="46"/>
                  </a:lnTo>
                  <a:lnTo>
                    <a:pt x="172" y="44"/>
                  </a:lnTo>
                  <a:lnTo>
                    <a:pt x="171" y="41"/>
                  </a:lnTo>
                  <a:lnTo>
                    <a:pt x="169" y="38"/>
                  </a:lnTo>
                  <a:lnTo>
                    <a:pt x="168" y="35"/>
                  </a:lnTo>
                  <a:lnTo>
                    <a:pt x="167" y="32"/>
                  </a:lnTo>
                  <a:lnTo>
                    <a:pt x="164" y="30"/>
                  </a:lnTo>
                  <a:lnTo>
                    <a:pt x="163" y="27"/>
                  </a:lnTo>
                  <a:lnTo>
                    <a:pt x="160" y="24"/>
                  </a:lnTo>
                  <a:lnTo>
                    <a:pt x="158" y="23"/>
                  </a:lnTo>
                  <a:lnTo>
                    <a:pt x="155" y="21"/>
                  </a:lnTo>
                  <a:lnTo>
                    <a:pt x="153" y="18"/>
                  </a:lnTo>
                  <a:lnTo>
                    <a:pt x="150" y="17"/>
                  </a:lnTo>
                  <a:lnTo>
                    <a:pt x="147" y="14"/>
                  </a:lnTo>
                  <a:lnTo>
                    <a:pt x="145" y="13"/>
                  </a:lnTo>
                  <a:lnTo>
                    <a:pt x="141" y="10"/>
                  </a:lnTo>
                  <a:lnTo>
                    <a:pt x="139" y="9"/>
                  </a:lnTo>
                  <a:lnTo>
                    <a:pt x="135" y="8"/>
                  </a:lnTo>
                  <a:lnTo>
                    <a:pt x="131" y="7"/>
                  </a:lnTo>
                  <a:lnTo>
                    <a:pt x="127" y="5"/>
                  </a:lnTo>
                  <a:lnTo>
                    <a:pt x="123" y="4"/>
                  </a:lnTo>
                  <a:lnTo>
                    <a:pt x="119" y="3"/>
                  </a:lnTo>
                  <a:lnTo>
                    <a:pt x="115" y="3"/>
                  </a:lnTo>
                  <a:lnTo>
                    <a:pt x="110" y="1"/>
                  </a:lnTo>
                  <a:lnTo>
                    <a:pt x="107" y="1"/>
                  </a:lnTo>
                  <a:lnTo>
                    <a:pt x="101" y="1"/>
                  </a:lnTo>
                  <a:lnTo>
                    <a:pt x="96" y="0"/>
                  </a:lnTo>
                  <a:lnTo>
                    <a:pt x="91" y="0"/>
                  </a:lnTo>
                  <a:lnTo>
                    <a:pt x="87" y="0"/>
                  </a:lnTo>
                  <a:lnTo>
                    <a:pt x="82" y="0"/>
                  </a:lnTo>
                  <a:lnTo>
                    <a:pt x="78" y="1"/>
                  </a:lnTo>
                  <a:lnTo>
                    <a:pt x="73" y="1"/>
                  </a:lnTo>
                  <a:lnTo>
                    <a:pt x="69" y="1"/>
                  </a:lnTo>
                  <a:lnTo>
                    <a:pt x="66" y="3"/>
                  </a:lnTo>
                  <a:lnTo>
                    <a:pt x="60" y="4"/>
                  </a:lnTo>
                  <a:lnTo>
                    <a:pt x="57" y="4"/>
                  </a:lnTo>
                  <a:lnTo>
                    <a:pt x="53" y="5"/>
                  </a:lnTo>
                  <a:lnTo>
                    <a:pt x="49" y="7"/>
                  </a:lnTo>
                  <a:lnTo>
                    <a:pt x="45" y="8"/>
                  </a:lnTo>
                  <a:lnTo>
                    <a:pt x="43" y="9"/>
                  </a:lnTo>
                  <a:lnTo>
                    <a:pt x="39" y="10"/>
                  </a:lnTo>
                  <a:lnTo>
                    <a:pt x="36" y="13"/>
                  </a:lnTo>
                  <a:lnTo>
                    <a:pt x="32" y="14"/>
                  </a:lnTo>
                  <a:lnTo>
                    <a:pt x="30" y="15"/>
                  </a:lnTo>
                  <a:lnTo>
                    <a:pt x="27" y="18"/>
                  </a:lnTo>
                  <a:lnTo>
                    <a:pt x="25" y="21"/>
                  </a:lnTo>
                  <a:lnTo>
                    <a:pt x="22" y="22"/>
                  </a:lnTo>
                  <a:lnTo>
                    <a:pt x="19" y="24"/>
                  </a:lnTo>
                  <a:lnTo>
                    <a:pt x="17" y="27"/>
                  </a:lnTo>
                  <a:lnTo>
                    <a:pt x="16" y="30"/>
                  </a:lnTo>
                  <a:lnTo>
                    <a:pt x="13" y="32"/>
                  </a:lnTo>
                  <a:lnTo>
                    <a:pt x="12" y="35"/>
                  </a:lnTo>
                  <a:lnTo>
                    <a:pt x="11" y="38"/>
                  </a:lnTo>
                  <a:lnTo>
                    <a:pt x="9" y="41"/>
                  </a:lnTo>
                  <a:lnTo>
                    <a:pt x="8" y="45"/>
                  </a:lnTo>
                  <a:lnTo>
                    <a:pt x="7" y="47"/>
                  </a:lnTo>
                  <a:lnTo>
                    <a:pt x="5" y="51"/>
                  </a:lnTo>
                  <a:lnTo>
                    <a:pt x="5" y="55"/>
                  </a:lnTo>
                  <a:lnTo>
                    <a:pt x="5" y="59"/>
                  </a:lnTo>
                  <a:lnTo>
                    <a:pt x="5" y="63"/>
                  </a:lnTo>
                  <a:lnTo>
                    <a:pt x="5" y="69"/>
                  </a:lnTo>
                  <a:lnTo>
                    <a:pt x="7" y="76"/>
                  </a:lnTo>
                  <a:lnTo>
                    <a:pt x="8" y="81"/>
                  </a:lnTo>
                  <a:lnTo>
                    <a:pt x="11" y="86"/>
                  </a:lnTo>
                  <a:lnTo>
                    <a:pt x="13" y="91"/>
                  </a:lnTo>
                  <a:lnTo>
                    <a:pt x="16" y="95"/>
                  </a:lnTo>
                  <a:lnTo>
                    <a:pt x="19" y="99"/>
                  </a:lnTo>
                  <a:lnTo>
                    <a:pt x="23" y="102"/>
                  </a:lnTo>
                  <a:lnTo>
                    <a:pt x="27" y="105"/>
                  </a:lnTo>
                  <a:lnTo>
                    <a:pt x="32" y="109"/>
                  </a:lnTo>
                  <a:lnTo>
                    <a:pt x="36" y="111"/>
                  </a:lnTo>
                  <a:lnTo>
                    <a:pt x="41" y="113"/>
                  </a:lnTo>
                  <a:lnTo>
                    <a:pt x="46" y="115"/>
                  </a:lnTo>
                  <a:lnTo>
                    <a:pt x="51" y="118"/>
                  </a:lnTo>
                  <a:lnTo>
                    <a:pt x="57" y="119"/>
                  </a:lnTo>
                  <a:lnTo>
                    <a:pt x="63" y="120"/>
                  </a:lnTo>
                  <a:lnTo>
                    <a:pt x="68" y="122"/>
                  </a:lnTo>
                  <a:lnTo>
                    <a:pt x="73" y="123"/>
                  </a:lnTo>
                  <a:lnTo>
                    <a:pt x="78" y="124"/>
                  </a:lnTo>
                  <a:lnTo>
                    <a:pt x="83" y="125"/>
                  </a:lnTo>
                  <a:lnTo>
                    <a:pt x="89" y="127"/>
                  </a:lnTo>
                  <a:lnTo>
                    <a:pt x="94" y="128"/>
                  </a:lnTo>
                  <a:lnTo>
                    <a:pt x="98" y="129"/>
                  </a:lnTo>
                  <a:lnTo>
                    <a:pt x="101" y="130"/>
                  </a:lnTo>
                  <a:lnTo>
                    <a:pt x="105" y="132"/>
                  </a:lnTo>
                  <a:lnTo>
                    <a:pt x="109" y="133"/>
                  </a:lnTo>
                  <a:lnTo>
                    <a:pt x="113" y="134"/>
                  </a:lnTo>
                  <a:lnTo>
                    <a:pt x="115" y="136"/>
                  </a:lnTo>
                  <a:lnTo>
                    <a:pt x="117" y="138"/>
                  </a:lnTo>
                  <a:lnTo>
                    <a:pt x="118" y="141"/>
                  </a:lnTo>
                  <a:lnTo>
                    <a:pt x="119" y="142"/>
                  </a:lnTo>
                  <a:lnTo>
                    <a:pt x="119" y="145"/>
                  </a:lnTo>
                  <a:lnTo>
                    <a:pt x="119" y="146"/>
                  </a:lnTo>
                  <a:lnTo>
                    <a:pt x="119" y="147"/>
                  </a:lnTo>
                  <a:lnTo>
                    <a:pt x="119" y="148"/>
                  </a:lnTo>
                  <a:lnTo>
                    <a:pt x="119" y="150"/>
                  </a:lnTo>
                  <a:lnTo>
                    <a:pt x="118" y="151"/>
                  </a:lnTo>
                  <a:lnTo>
                    <a:pt x="117" y="152"/>
                  </a:lnTo>
                  <a:lnTo>
                    <a:pt x="117" y="153"/>
                  </a:lnTo>
                  <a:lnTo>
                    <a:pt x="115" y="153"/>
                  </a:lnTo>
                  <a:lnTo>
                    <a:pt x="114" y="155"/>
                  </a:lnTo>
                  <a:lnTo>
                    <a:pt x="113" y="156"/>
                  </a:lnTo>
                  <a:lnTo>
                    <a:pt x="110" y="156"/>
                  </a:lnTo>
                  <a:lnTo>
                    <a:pt x="109" y="157"/>
                  </a:lnTo>
                  <a:lnTo>
                    <a:pt x="107" y="157"/>
                  </a:lnTo>
                  <a:lnTo>
                    <a:pt x="104" y="159"/>
                  </a:lnTo>
                  <a:lnTo>
                    <a:pt x="101" y="159"/>
                  </a:lnTo>
                  <a:lnTo>
                    <a:pt x="99" y="159"/>
                  </a:lnTo>
                  <a:lnTo>
                    <a:pt x="96" y="160"/>
                  </a:lnTo>
                  <a:lnTo>
                    <a:pt x="92" y="160"/>
                  </a:lnTo>
                  <a:lnTo>
                    <a:pt x="90" y="160"/>
                  </a:lnTo>
                  <a:lnTo>
                    <a:pt x="87" y="159"/>
                  </a:lnTo>
                  <a:lnTo>
                    <a:pt x="86" y="159"/>
                  </a:lnTo>
                  <a:lnTo>
                    <a:pt x="83" y="159"/>
                  </a:lnTo>
                  <a:lnTo>
                    <a:pt x="81" y="157"/>
                  </a:lnTo>
                  <a:lnTo>
                    <a:pt x="78" y="156"/>
                  </a:lnTo>
                  <a:lnTo>
                    <a:pt x="76" y="156"/>
                  </a:lnTo>
                  <a:lnTo>
                    <a:pt x="75" y="155"/>
                  </a:lnTo>
                  <a:lnTo>
                    <a:pt x="73" y="153"/>
                  </a:lnTo>
                  <a:lnTo>
                    <a:pt x="72" y="153"/>
                  </a:lnTo>
                  <a:lnTo>
                    <a:pt x="71" y="152"/>
                  </a:lnTo>
                  <a:lnTo>
                    <a:pt x="69" y="151"/>
                  </a:lnTo>
                  <a:lnTo>
                    <a:pt x="68" y="150"/>
                  </a:lnTo>
                  <a:lnTo>
                    <a:pt x="67" y="148"/>
                  </a:lnTo>
                  <a:lnTo>
                    <a:pt x="67" y="147"/>
                  </a:lnTo>
                  <a:lnTo>
                    <a:pt x="66" y="146"/>
                  </a:lnTo>
                  <a:lnTo>
                    <a:pt x="66" y="145"/>
                  </a:lnTo>
                  <a:lnTo>
                    <a:pt x="64" y="145"/>
                  </a:lnTo>
                  <a:lnTo>
                    <a:pt x="64" y="143"/>
                  </a:lnTo>
                  <a:lnTo>
                    <a:pt x="64" y="142"/>
                  </a:lnTo>
                  <a:lnTo>
                    <a:pt x="63" y="141"/>
                  </a:lnTo>
                  <a:lnTo>
                    <a:pt x="63" y="139"/>
                  </a:lnTo>
                  <a:lnTo>
                    <a:pt x="0" y="139"/>
                  </a:lnTo>
                  <a:lnTo>
                    <a:pt x="0" y="142"/>
                  </a:lnTo>
                  <a:lnTo>
                    <a:pt x="2" y="146"/>
                  </a:lnTo>
                  <a:lnTo>
                    <a:pt x="2" y="148"/>
                  </a:lnTo>
                  <a:lnTo>
                    <a:pt x="3" y="152"/>
                  </a:lnTo>
                  <a:lnTo>
                    <a:pt x="4" y="155"/>
                  </a:lnTo>
                  <a:lnTo>
                    <a:pt x="5" y="159"/>
                  </a:lnTo>
                  <a:lnTo>
                    <a:pt x="7" y="161"/>
                  </a:lnTo>
                  <a:lnTo>
                    <a:pt x="8" y="164"/>
                  </a:lnTo>
                  <a:lnTo>
                    <a:pt x="9" y="166"/>
                  </a:lnTo>
                  <a:lnTo>
                    <a:pt x="12" y="170"/>
                  </a:lnTo>
                  <a:lnTo>
                    <a:pt x="13" y="173"/>
                  </a:lnTo>
                  <a:lnTo>
                    <a:pt x="16" y="175"/>
                  </a:lnTo>
                  <a:lnTo>
                    <a:pt x="18" y="178"/>
                  </a:lnTo>
                  <a:lnTo>
                    <a:pt x="21" y="180"/>
                  </a:lnTo>
                  <a:lnTo>
                    <a:pt x="23" y="183"/>
                  </a:lnTo>
                  <a:lnTo>
                    <a:pt x="26" y="184"/>
                  </a:lnTo>
                  <a:lnTo>
                    <a:pt x="28" y="187"/>
                  </a:lnTo>
                  <a:lnTo>
                    <a:pt x="32" y="189"/>
                  </a:lnTo>
                  <a:lnTo>
                    <a:pt x="35" y="191"/>
                  </a:lnTo>
                  <a:lnTo>
                    <a:pt x="39" y="193"/>
                  </a:lnTo>
                  <a:lnTo>
                    <a:pt x="41" y="194"/>
                  </a:lnTo>
                  <a:lnTo>
                    <a:pt x="45" y="196"/>
                  </a:lnTo>
                  <a:lnTo>
                    <a:pt x="49" y="197"/>
                  </a:lnTo>
                  <a:lnTo>
                    <a:pt x="53" y="198"/>
                  </a:lnTo>
                  <a:lnTo>
                    <a:pt x="58" y="199"/>
                  </a:lnTo>
                  <a:lnTo>
                    <a:pt x="62" y="201"/>
                  </a:lnTo>
                  <a:lnTo>
                    <a:pt x="66" y="202"/>
                  </a:lnTo>
                  <a:lnTo>
                    <a:pt x="71" y="202"/>
                  </a:lnTo>
                  <a:lnTo>
                    <a:pt x="75" y="203"/>
                  </a:lnTo>
                  <a:lnTo>
                    <a:pt x="80" y="203"/>
                  </a:lnTo>
                  <a:lnTo>
                    <a:pt x="85" y="203"/>
                  </a:lnTo>
                  <a:lnTo>
                    <a:pt x="89" y="203"/>
                  </a:lnTo>
                  <a:lnTo>
                    <a:pt x="94" y="203"/>
                  </a:lnTo>
                  <a:lnTo>
                    <a:pt x="99" y="203"/>
                  </a:lnTo>
                  <a:lnTo>
                    <a:pt x="104" y="203"/>
                  </a:lnTo>
                  <a:lnTo>
                    <a:pt x="109" y="203"/>
                  </a:lnTo>
                  <a:lnTo>
                    <a:pt x="113" y="202"/>
                  </a:lnTo>
                  <a:lnTo>
                    <a:pt x="118" y="202"/>
                  </a:lnTo>
                  <a:lnTo>
                    <a:pt x="123" y="201"/>
                  </a:lnTo>
                  <a:lnTo>
                    <a:pt x="127" y="199"/>
                  </a:lnTo>
                  <a:lnTo>
                    <a:pt x="131" y="198"/>
                  </a:lnTo>
                  <a:lnTo>
                    <a:pt x="135" y="197"/>
                  </a:lnTo>
                  <a:lnTo>
                    <a:pt x="139" y="196"/>
                  </a:lnTo>
                  <a:lnTo>
                    <a:pt x="142" y="194"/>
                  </a:lnTo>
                  <a:lnTo>
                    <a:pt x="146" y="193"/>
                  </a:lnTo>
                  <a:lnTo>
                    <a:pt x="150" y="192"/>
                  </a:lnTo>
                  <a:lnTo>
                    <a:pt x="153" y="189"/>
                  </a:lnTo>
                  <a:lnTo>
                    <a:pt x="156" y="188"/>
                  </a:lnTo>
                  <a:lnTo>
                    <a:pt x="159" y="185"/>
                  </a:lnTo>
                  <a:lnTo>
                    <a:pt x="162" y="183"/>
                  </a:lnTo>
                  <a:lnTo>
                    <a:pt x="165" y="180"/>
                  </a:lnTo>
                  <a:lnTo>
                    <a:pt x="168" y="178"/>
                  </a:lnTo>
                  <a:lnTo>
                    <a:pt x="169" y="175"/>
                  </a:lnTo>
                  <a:lnTo>
                    <a:pt x="172" y="173"/>
                  </a:lnTo>
                  <a:lnTo>
                    <a:pt x="174" y="170"/>
                  </a:lnTo>
                  <a:lnTo>
                    <a:pt x="176" y="166"/>
                  </a:lnTo>
                  <a:lnTo>
                    <a:pt x="177" y="164"/>
                  </a:lnTo>
                  <a:lnTo>
                    <a:pt x="178" y="160"/>
                  </a:lnTo>
                  <a:lnTo>
                    <a:pt x="179" y="157"/>
                  </a:lnTo>
                  <a:lnTo>
                    <a:pt x="181" y="153"/>
                  </a:lnTo>
                  <a:lnTo>
                    <a:pt x="182" y="150"/>
                  </a:lnTo>
                  <a:lnTo>
                    <a:pt x="182" y="146"/>
                  </a:lnTo>
                  <a:lnTo>
                    <a:pt x="182" y="142"/>
                  </a:lnTo>
                  <a:lnTo>
                    <a:pt x="182" y="137"/>
                  </a:lnTo>
                  <a:lnTo>
                    <a:pt x="182" y="130"/>
                  </a:lnTo>
                  <a:lnTo>
                    <a:pt x="181" y="125"/>
                  </a:lnTo>
                  <a:lnTo>
                    <a:pt x="179" y="120"/>
                  </a:lnTo>
                  <a:lnTo>
                    <a:pt x="177" y="115"/>
                  </a:lnTo>
                  <a:lnTo>
                    <a:pt x="174" y="110"/>
                  </a:lnTo>
                  <a:lnTo>
                    <a:pt x="172" y="106"/>
                  </a:lnTo>
                  <a:lnTo>
                    <a:pt x="168" y="102"/>
                  </a:lnTo>
                  <a:lnTo>
                    <a:pt x="164" y="99"/>
                  </a:lnTo>
                  <a:lnTo>
                    <a:pt x="160" y="96"/>
                  </a:lnTo>
                  <a:lnTo>
                    <a:pt x="156" y="93"/>
                  </a:lnTo>
                  <a:lnTo>
                    <a:pt x="151" y="91"/>
                  </a:lnTo>
                  <a:lnTo>
                    <a:pt x="146" y="88"/>
                  </a:lnTo>
                  <a:lnTo>
                    <a:pt x="141" y="86"/>
                  </a:lnTo>
                  <a:lnTo>
                    <a:pt x="136" y="84"/>
                  </a:lnTo>
                  <a:lnTo>
                    <a:pt x="131" y="83"/>
                  </a:lnTo>
                  <a:lnTo>
                    <a:pt x="126" y="81"/>
                  </a:lnTo>
                  <a:lnTo>
                    <a:pt x="114" y="78"/>
                  </a:lnTo>
                  <a:lnTo>
                    <a:pt x="104" y="76"/>
                  </a:lnTo>
                  <a:lnTo>
                    <a:pt x="99" y="74"/>
                  </a:lnTo>
                  <a:lnTo>
                    <a:pt x="94" y="73"/>
                  </a:lnTo>
                  <a:lnTo>
                    <a:pt x="90" y="73"/>
                  </a:lnTo>
                  <a:lnTo>
                    <a:pt x="86" y="72"/>
                  </a:lnTo>
                  <a:lnTo>
                    <a:pt x="82" y="69"/>
                  </a:lnTo>
                  <a:lnTo>
                    <a:pt x="78" y="68"/>
                  </a:lnTo>
                  <a:lnTo>
                    <a:pt x="76" y="67"/>
                  </a:lnTo>
                  <a:lnTo>
                    <a:pt x="73" y="65"/>
                  </a:lnTo>
                  <a:lnTo>
                    <a:pt x="71" y="63"/>
                  </a:lnTo>
                  <a:lnTo>
                    <a:pt x="69" y="61"/>
                  </a:lnTo>
                  <a:lnTo>
                    <a:pt x="68" y="59"/>
                  </a:lnTo>
                  <a:lnTo>
                    <a:pt x="68" y="56"/>
                  </a:lnTo>
                  <a:lnTo>
                    <a:pt x="68" y="55"/>
                  </a:lnTo>
                  <a:lnTo>
                    <a:pt x="68" y="54"/>
                  </a:lnTo>
                  <a:lnTo>
                    <a:pt x="68" y="53"/>
                  </a:lnTo>
                  <a:lnTo>
                    <a:pt x="69" y="51"/>
                  </a:lnTo>
                  <a:lnTo>
                    <a:pt x="69" y="50"/>
                  </a:lnTo>
                  <a:lnTo>
                    <a:pt x="71" y="50"/>
                  </a:lnTo>
                  <a:lnTo>
                    <a:pt x="72" y="49"/>
                  </a:lnTo>
                  <a:lnTo>
                    <a:pt x="73" y="47"/>
                  </a:lnTo>
                  <a:lnTo>
                    <a:pt x="75" y="47"/>
                  </a:lnTo>
                  <a:lnTo>
                    <a:pt x="76" y="46"/>
                  </a:lnTo>
                  <a:lnTo>
                    <a:pt x="77" y="46"/>
                  </a:lnTo>
                  <a:lnTo>
                    <a:pt x="80" y="46"/>
                  </a:lnTo>
                  <a:lnTo>
                    <a:pt x="81" y="45"/>
                  </a:lnTo>
                  <a:lnTo>
                    <a:pt x="83" y="45"/>
                  </a:lnTo>
                  <a:lnTo>
                    <a:pt x="86" y="45"/>
                  </a:lnTo>
                  <a:lnTo>
                    <a:pt x="89" y="45"/>
                  </a:lnTo>
                  <a:lnTo>
                    <a:pt x="91" y="45"/>
                  </a:lnTo>
                  <a:lnTo>
                    <a:pt x="94" y="45"/>
                  </a:lnTo>
                  <a:lnTo>
                    <a:pt x="95" y="45"/>
                  </a:lnTo>
                  <a:lnTo>
                    <a:pt x="98" y="46"/>
                  </a:lnTo>
                  <a:lnTo>
                    <a:pt x="100" y="46"/>
                  </a:lnTo>
                  <a:lnTo>
                    <a:pt x="101" y="47"/>
                  </a:lnTo>
                  <a:lnTo>
                    <a:pt x="104" y="47"/>
                  </a:lnTo>
                  <a:lnTo>
                    <a:pt x="105" y="49"/>
                  </a:lnTo>
                  <a:lnTo>
                    <a:pt x="107" y="50"/>
                  </a:lnTo>
                  <a:lnTo>
                    <a:pt x="109" y="50"/>
                  </a:lnTo>
                  <a:lnTo>
                    <a:pt x="109" y="51"/>
                  </a:lnTo>
                  <a:lnTo>
                    <a:pt x="110" y="53"/>
                  </a:lnTo>
                  <a:lnTo>
                    <a:pt x="112" y="54"/>
                  </a:lnTo>
                  <a:lnTo>
                    <a:pt x="113" y="55"/>
                  </a:lnTo>
                  <a:lnTo>
                    <a:pt x="113" y="56"/>
                  </a:lnTo>
                  <a:lnTo>
                    <a:pt x="114" y="58"/>
                  </a:lnTo>
                  <a:lnTo>
                    <a:pt x="114" y="59"/>
                  </a:lnTo>
                  <a:lnTo>
                    <a:pt x="114" y="60"/>
                  </a:lnTo>
                  <a:lnTo>
                    <a:pt x="115" y="61"/>
                  </a:lnTo>
                  <a:lnTo>
                    <a:pt x="177" y="61"/>
                  </a:lnTo>
                  <a:close/>
                </a:path>
              </a:pathLst>
            </a:custGeom>
            <a:solidFill>
              <a:srgbClr val="000000"/>
            </a:solidFill>
            <a:ln w="9525">
              <a:noFill/>
              <a:round/>
              <a:headEnd/>
              <a:tailEnd/>
            </a:ln>
          </xdr:spPr>
        </xdr:sp>
        <xdr:sp macro="" textlink="">
          <xdr:nvSpPr>
            <xdr:cNvPr id="12" name="Freeform 19">
              <a:extLst>
                <a:ext uri="{FF2B5EF4-FFF2-40B4-BE49-F238E27FC236}">
                  <a16:creationId xmlns:a16="http://schemas.microsoft.com/office/drawing/2014/main" id="{00000000-0008-0000-0300-00000C000000}"/>
                </a:ext>
              </a:extLst>
            </xdr:cNvPr>
            <xdr:cNvSpPr>
              <a:spLocks noEditPoints="1"/>
            </xdr:cNvSpPr>
          </xdr:nvSpPr>
          <xdr:spPr bwMode="auto">
            <a:xfrm>
              <a:off x="1734" y="678"/>
              <a:ext cx="210" cy="194"/>
            </a:xfrm>
            <a:custGeom>
              <a:avLst/>
              <a:gdLst>
                <a:gd name="T0" fmla="*/ 125 w 210"/>
                <a:gd name="T1" fmla="*/ 128 h 194"/>
                <a:gd name="T2" fmla="*/ 84 w 210"/>
                <a:gd name="T3" fmla="*/ 128 h 194"/>
                <a:gd name="T4" fmla="*/ 105 w 210"/>
                <a:gd name="T5" fmla="*/ 59 h 194"/>
                <a:gd name="T6" fmla="*/ 125 w 210"/>
                <a:gd name="T7" fmla="*/ 128 h 194"/>
                <a:gd name="T8" fmla="*/ 65 w 210"/>
                <a:gd name="T9" fmla="*/ 194 h 194"/>
                <a:gd name="T10" fmla="*/ 71 w 210"/>
                <a:gd name="T11" fmla="*/ 169 h 194"/>
                <a:gd name="T12" fmla="*/ 137 w 210"/>
                <a:gd name="T13" fmla="*/ 169 h 194"/>
                <a:gd name="T14" fmla="*/ 144 w 210"/>
                <a:gd name="T15" fmla="*/ 194 h 194"/>
                <a:gd name="T16" fmla="*/ 210 w 210"/>
                <a:gd name="T17" fmla="*/ 194 h 194"/>
                <a:gd name="T18" fmla="*/ 138 w 210"/>
                <a:gd name="T19" fmla="*/ 0 h 194"/>
                <a:gd name="T20" fmla="*/ 71 w 210"/>
                <a:gd name="T21" fmla="*/ 0 h 194"/>
                <a:gd name="T22" fmla="*/ 0 w 210"/>
                <a:gd name="T23" fmla="*/ 194 h 194"/>
                <a:gd name="T24" fmla="*/ 65 w 210"/>
                <a:gd name="T25" fmla="*/ 194 h 194"/>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210"/>
                <a:gd name="T40" fmla="*/ 0 h 194"/>
                <a:gd name="T41" fmla="*/ 210 w 210"/>
                <a:gd name="T42" fmla="*/ 194 h 194"/>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210" h="194">
                  <a:moveTo>
                    <a:pt x="125" y="128"/>
                  </a:moveTo>
                  <a:lnTo>
                    <a:pt x="84" y="128"/>
                  </a:lnTo>
                  <a:lnTo>
                    <a:pt x="105" y="59"/>
                  </a:lnTo>
                  <a:lnTo>
                    <a:pt x="125" y="128"/>
                  </a:lnTo>
                  <a:close/>
                  <a:moveTo>
                    <a:pt x="65" y="194"/>
                  </a:moveTo>
                  <a:lnTo>
                    <a:pt x="71" y="169"/>
                  </a:lnTo>
                  <a:lnTo>
                    <a:pt x="137" y="169"/>
                  </a:lnTo>
                  <a:lnTo>
                    <a:pt x="144" y="194"/>
                  </a:lnTo>
                  <a:lnTo>
                    <a:pt x="210" y="194"/>
                  </a:lnTo>
                  <a:lnTo>
                    <a:pt x="138" y="0"/>
                  </a:lnTo>
                  <a:lnTo>
                    <a:pt x="71" y="0"/>
                  </a:lnTo>
                  <a:lnTo>
                    <a:pt x="0" y="194"/>
                  </a:lnTo>
                  <a:lnTo>
                    <a:pt x="65" y="194"/>
                  </a:lnTo>
                  <a:close/>
                </a:path>
              </a:pathLst>
            </a:custGeom>
            <a:solidFill>
              <a:srgbClr val="000000"/>
            </a:solidFill>
            <a:ln w="9525">
              <a:noFill/>
              <a:round/>
              <a:headEnd/>
              <a:tailEnd/>
            </a:ln>
          </xdr:spPr>
        </xdr:sp>
      </xdr:grpSp>
    </xdr:grpSp>
    <xdr:clientData/>
  </xdr:twoCellAnchor>
  <xdr:twoCellAnchor>
    <xdr:from>
      <xdr:col>5</xdr:col>
      <xdr:colOff>180975</xdr:colOff>
      <xdr:row>64</xdr:row>
      <xdr:rowOff>314325</xdr:rowOff>
    </xdr:from>
    <xdr:to>
      <xdr:col>6</xdr:col>
      <xdr:colOff>180975</xdr:colOff>
      <xdr:row>64</xdr:row>
      <xdr:rowOff>314325</xdr:rowOff>
    </xdr:to>
    <xdr:sp macro="" textlink="">
      <xdr:nvSpPr>
        <xdr:cNvPr id="21" name="Line 20">
          <a:extLst>
            <a:ext uri="{FF2B5EF4-FFF2-40B4-BE49-F238E27FC236}">
              <a16:creationId xmlns:a16="http://schemas.microsoft.com/office/drawing/2014/main" id="{00000000-0008-0000-0300-000015000000}"/>
            </a:ext>
          </a:extLst>
        </xdr:cNvPr>
        <xdr:cNvSpPr>
          <a:spLocks noChangeShapeType="1"/>
        </xdr:cNvSpPr>
      </xdr:nvSpPr>
      <xdr:spPr bwMode="auto">
        <a:xfrm>
          <a:off x="2724150" y="9191625"/>
          <a:ext cx="1247775" cy="0"/>
        </a:xfrm>
        <a:prstGeom prst="line">
          <a:avLst/>
        </a:prstGeom>
        <a:noFill/>
        <a:ln w="9525">
          <a:solidFill>
            <a:srgbClr val="000000"/>
          </a:solidFill>
          <a:round/>
          <a:headEnd/>
          <a:tailEnd/>
        </a:ln>
      </xdr:spPr>
    </xdr:sp>
    <xdr:clientData/>
  </xdr:twoCellAnchor>
  <xdr:twoCellAnchor>
    <xdr:from>
      <xdr:col>7</xdr:col>
      <xdr:colOff>542925</xdr:colOff>
      <xdr:row>64</xdr:row>
      <xdr:rowOff>314325</xdr:rowOff>
    </xdr:from>
    <xdr:to>
      <xdr:col>10</xdr:col>
      <xdr:colOff>9525</xdr:colOff>
      <xdr:row>64</xdr:row>
      <xdr:rowOff>314325</xdr:rowOff>
    </xdr:to>
    <xdr:sp macro="" textlink="">
      <xdr:nvSpPr>
        <xdr:cNvPr id="22" name="Line 21">
          <a:extLst>
            <a:ext uri="{FF2B5EF4-FFF2-40B4-BE49-F238E27FC236}">
              <a16:creationId xmlns:a16="http://schemas.microsoft.com/office/drawing/2014/main" id="{00000000-0008-0000-0300-000016000000}"/>
            </a:ext>
          </a:extLst>
        </xdr:cNvPr>
        <xdr:cNvSpPr>
          <a:spLocks noChangeShapeType="1"/>
        </xdr:cNvSpPr>
      </xdr:nvSpPr>
      <xdr:spPr bwMode="auto">
        <a:xfrm>
          <a:off x="5200650" y="9191625"/>
          <a:ext cx="1085850" cy="0"/>
        </a:xfrm>
        <a:prstGeom prst="line">
          <a:avLst/>
        </a:prstGeom>
        <a:noFill/>
        <a:ln w="9525">
          <a:solidFill>
            <a:srgbClr val="000000"/>
          </a:solidFill>
          <a:round/>
          <a:headEnd/>
          <a:tailEnd/>
        </a:ln>
      </xdr:spPr>
    </xdr:sp>
    <xdr:clientData/>
  </xdr:twoCellAnchor>
  <xdr:twoCellAnchor>
    <xdr:from>
      <xdr:col>7</xdr:col>
      <xdr:colOff>371475</xdr:colOff>
      <xdr:row>65</xdr:row>
      <xdr:rowOff>266700</xdr:rowOff>
    </xdr:from>
    <xdr:to>
      <xdr:col>9</xdr:col>
      <xdr:colOff>647700</xdr:colOff>
      <xdr:row>65</xdr:row>
      <xdr:rowOff>276225</xdr:rowOff>
    </xdr:to>
    <xdr:sp macro="" textlink="">
      <xdr:nvSpPr>
        <xdr:cNvPr id="23" name="Line 22">
          <a:extLst>
            <a:ext uri="{FF2B5EF4-FFF2-40B4-BE49-F238E27FC236}">
              <a16:creationId xmlns:a16="http://schemas.microsoft.com/office/drawing/2014/main" id="{00000000-0008-0000-0300-000017000000}"/>
            </a:ext>
          </a:extLst>
        </xdr:cNvPr>
        <xdr:cNvSpPr>
          <a:spLocks noChangeShapeType="1"/>
        </xdr:cNvSpPr>
      </xdr:nvSpPr>
      <xdr:spPr bwMode="auto">
        <a:xfrm flipV="1">
          <a:off x="5029200" y="9496425"/>
          <a:ext cx="1219200" cy="9525"/>
        </a:xfrm>
        <a:prstGeom prst="line">
          <a:avLst/>
        </a:prstGeom>
        <a:noFill/>
        <a:ln w="9525">
          <a:solidFill>
            <a:srgbClr val="000000"/>
          </a:solidFill>
          <a:round/>
          <a:headEnd/>
          <a:tailEnd/>
        </a:ln>
      </xdr:spPr>
    </xdr:sp>
    <xdr:clientData/>
  </xdr:twoCellAnchor>
  <xdr:twoCellAnchor>
    <xdr:from>
      <xdr:col>1</xdr:col>
      <xdr:colOff>104775</xdr:colOff>
      <xdr:row>63</xdr:row>
      <xdr:rowOff>238125</xdr:rowOff>
    </xdr:from>
    <xdr:to>
      <xdr:col>3</xdr:col>
      <xdr:colOff>504825</xdr:colOff>
      <xdr:row>63</xdr:row>
      <xdr:rowOff>238125</xdr:rowOff>
    </xdr:to>
    <xdr:sp macro="" textlink="">
      <xdr:nvSpPr>
        <xdr:cNvPr id="24" name="Line 23">
          <a:extLst>
            <a:ext uri="{FF2B5EF4-FFF2-40B4-BE49-F238E27FC236}">
              <a16:creationId xmlns:a16="http://schemas.microsoft.com/office/drawing/2014/main" id="{00000000-0008-0000-0300-000018000000}"/>
            </a:ext>
          </a:extLst>
        </xdr:cNvPr>
        <xdr:cNvSpPr>
          <a:spLocks noChangeShapeType="1"/>
        </xdr:cNvSpPr>
      </xdr:nvSpPr>
      <xdr:spPr bwMode="auto">
        <a:xfrm>
          <a:off x="276225" y="8534400"/>
          <a:ext cx="1857375" cy="0"/>
        </a:xfrm>
        <a:prstGeom prst="line">
          <a:avLst/>
        </a:prstGeom>
        <a:noFill/>
        <a:ln w="9525">
          <a:solidFill>
            <a:srgbClr val="000000"/>
          </a:solidFill>
          <a:round/>
          <a:headEnd/>
          <a:tailEnd/>
        </a:ln>
      </xdr:spPr>
    </xdr:sp>
    <xdr:clientData/>
  </xdr:twoCellAnchor>
  <xdr:twoCellAnchor>
    <xdr:from>
      <xdr:col>4</xdr:col>
      <xdr:colOff>47625</xdr:colOff>
      <xdr:row>63</xdr:row>
      <xdr:rowOff>238125</xdr:rowOff>
    </xdr:from>
    <xdr:to>
      <xdr:col>6</xdr:col>
      <xdr:colOff>190500</xdr:colOff>
      <xdr:row>63</xdr:row>
      <xdr:rowOff>238125</xdr:rowOff>
    </xdr:to>
    <xdr:sp macro="" textlink="">
      <xdr:nvSpPr>
        <xdr:cNvPr id="25" name="Line 24">
          <a:extLst>
            <a:ext uri="{FF2B5EF4-FFF2-40B4-BE49-F238E27FC236}">
              <a16:creationId xmlns:a16="http://schemas.microsoft.com/office/drawing/2014/main" id="{00000000-0008-0000-0300-000019000000}"/>
            </a:ext>
          </a:extLst>
        </xdr:cNvPr>
        <xdr:cNvSpPr>
          <a:spLocks noChangeShapeType="1"/>
        </xdr:cNvSpPr>
      </xdr:nvSpPr>
      <xdr:spPr bwMode="auto">
        <a:xfrm>
          <a:off x="2266950" y="8534400"/>
          <a:ext cx="1714500" cy="0"/>
        </a:xfrm>
        <a:prstGeom prst="line">
          <a:avLst/>
        </a:prstGeom>
        <a:noFill/>
        <a:ln w="9525">
          <a:solidFill>
            <a:srgbClr val="000000"/>
          </a:solidFill>
          <a:round/>
          <a:headEnd/>
          <a:tailEnd/>
        </a:ln>
      </xdr:spPr>
    </xdr:sp>
    <xdr:clientData/>
  </xdr:twoCellAnchor>
  <xdr:twoCellAnchor>
    <xdr:from>
      <xdr:col>7</xdr:col>
      <xdr:colOff>28575</xdr:colOff>
      <xdr:row>63</xdr:row>
      <xdr:rowOff>228600</xdr:rowOff>
    </xdr:from>
    <xdr:to>
      <xdr:col>10</xdr:col>
      <xdr:colOff>0</xdr:colOff>
      <xdr:row>63</xdr:row>
      <xdr:rowOff>228600</xdr:rowOff>
    </xdr:to>
    <xdr:sp macro="" textlink="">
      <xdr:nvSpPr>
        <xdr:cNvPr id="26" name="Line 25">
          <a:extLst>
            <a:ext uri="{FF2B5EF4-FFF2-40B4-BE49-F238E27FC236}">
              <a16:creationId xmlns:a16="http://schemas.microsoft.com/office/drawing/2014/main" id="{00000000-0008-0000-0300-00001A000000}"/>
            </a:ext>
          </a:extLst>
        </xdr:cNvPr>
        <xdr:cNvSpPr>
          <a:spLocks noChangeShapeType="1"/>
        </xdr:cNvSpPr>
      </xdr:nvSpPr>
      <xdr:spPr bwMode="auto">
        <a:xfrm>
          <a:off x="4686300" y="8534400"/>
          <a:ext cx="1590675" cy="0"/>
        </a:xfrm>
        <a:prstGeom prst="line">
          <a:avLst/>
        </a:prstGeom>
        <a:noFill/>
        <a:ln w="9525">
          <a:solidFill>
            <a:srgbClr val="000000"/>
          </a:solidFill>
          <a:round/>
          <a:headEnd/>
          <a:tailEnd/>
        </a:ln>
      </xdr:spPr>
    </xdr:sp>
    <xdr:clientData/>
  </xdr:twoCellAnchor>
  <xdr:twoCellAnchor>
    <xdr:from>
      <xdr:col>4</xdr:col>
      <xdr:colOff>247650</xdr:colOff>
      <xdr:row>65</xdr:row>
      <xdr:rowOff>295275</xdr:rowOff>
    </xdr:from>
    <xdr:to>
      <xdr:col>6</xdr:col>
      <xdr:colOff>190500</xdr:colOff>
      <xdr:row>65</xdr:row>
      <xdr:rowOff>295275</xdr:rowOff>
    </xdr:to>
    <xdr:sp macro="" textlink="">
      <xdr:nvSpPr>
        <xdr:cNvPr id="27" name="Line 26">
          <a:extLst>
            <a:ext uri="{FF2B5EF4-FFF2-40B4-BE49-F238E27FC236}">
              <a16:creationId xmlns:a16="http://schemas.microsoft.com/office/drawing/2014/main" id="{00000000-0008-0000-0300-00001B000000}"/>
            </a:ext>
          </a:extLst>
        </xdr:cNvPr>
        <xdr:cNvSpPr>
          <a:spLocks noChangeShapeType="1"/>
        </xdr:cNvSpPr>
      </xdr:nvSpPr>
      <xdr:spPr bwMode="auto">
        <a:xfrm>
          <a:off x="2466975" y="9525000"/>
          <a:ext cx="1514475" cy="0"/>
        </a:xfrm>
        <a:prstGeom prst="line">
          <a:avLst/>
        </a:prstGeom>
        <a:noFill/>
        <a:ln w="9525">
          <a:solidFill>
            <a:srgbClr val="000000"/>
          </a:solidFill>
          <a:round/>
          <a:headEnd/>
          <a:tailEnd/>
        </a:ln>
      </xdr:spPr>
    </xdr:sp>
    <xdr:clientData/>
  </xdr:twoCellAnchor>
  <xdr:twoCellAnchor>
    <xdr:from>
      <xdr:col>1</xdr:col>
      <xdr:colOff>571500</xdr:colOff>
      <xdr:row>64</xdr:row>
      <xdr:rowOff>323850</xdr:rowOff>
    </xdr:from>
    <xdr:to>
      <xdr:col>3</xdr:col>
      <xdr:colOff>476250</xdr:colOff>
      <xdr:row>64</xdr:row>
      <xdr:rowOff>323850</xdr:rowOff>
    </xdr:to>
    <xdr:sp macro="" textlink="">
      <xdr:nvSpPr>
        <xdr:cNvPr id="28" name="Line 27">
          <a:extLst>
            <a:ext uri="{FF2B5EF4-FFF2-40B4-BE49-F238E27FC236}">
              <a16:creationId xmlns:a16="http://schemas.microsoft.com/office/drawing/2014/main" id="{00000000-0008-0000-0300-00001C000000}"/>
            </a:ext>
          </a:extLst>
        </xdr:cNvPr>
        <xdr:cNvSpPr>
          <a:spLocks noChangeShapeType="1"/>
        </xdr:cNvSpPr>
      </xdr:nvSpPr>
      <xdr:spPr bwMode="auto">
        <a:xfrm flipV="1">
          <a:off x="742950" y="9201150"/>
          <a:ext cx="1362075" cy="0"/>
        </a:xfrm>
        <a:prstGeom prst="line">
          <a:avLst/>
        </a:prstGeom>
        <a:noFill/>
        <a:ln w="9525">
          <a:solidFill>
            <a:srgbClr val="000000"/>
          </a:solidFill>
          <a:round/>
          <a:headEnd/>
          <a:tailEnd/>
        </a:ln>
      </xdr:spPr>
    </xdr:sp>
    <xdr:clientData/>
  </xdr:twoCellAnchor>
  <xdr:twoCellAnchor>
    <xdr:from>
      <xdr:col>1</xdr:col>
      <xdr:colOff>466725</xdr:colOff>
      <xdr:row>65</xdr:row>
      <xdr:rowOff>295275</xdr:rowOff>
    </xdr:from>
    <xdr:to>
      <xdr:col>3</xdr:col>
      <xdr:colOff>447675</xdr:colOff>
      <xdr:row>65</xdr:row>
      <xdr:rowOff>295275</xdr:rowOff>
    </xdr:to>
    <xdr:sp macro="" textlink="">
      <xdr:nvSpPr>
        <xdr:cNvPr id="29" name="Line 28">
          <a:extLst>
            <a:ext uri="{FF2B5EF4-FFF2-40B4-BE49-F238E27FC236}">
              <a16:creationId xmlns:a16="http://schemas.microsoft.com/office/drawing/2014/main" id="{00000000-0008-0000-0300-00001D000000}"/>
            </a:ext>
          </a:extLst>
        </xdr:cNvPr>
        <xdr:cNvSpPr>
          <a:spLocks noChangeShapeType="1"/>
        </xdr:cNvSpPr>
      </xdr:nvSpPr>
      <xdr:spPr bwMode="auto">
        <a:xfrm>
          <a:off x="638175" y="9525000"/>
          <a:ext cx="1438275" cy="0"/>
        </a:xfrm>
        <a:prstGeom prst="line">
          <a:avLst/>
        </a:prstGeom>
        <a:noFill/>
        <a:ln w="9525">
          <a:solidFill>
            <a:srgbClr val="000000"/>
          </a:solidFill>
          <a:round/>
          <a:headEnd/>
          <a:tailEnd/>
        </a:ln>
      </xdr:spPr>
    </xdr:sp>
    <xdr:clientData/>
  </xdr:twoCellAnchor>
  <xdr:twoCellAnchor>
    <xdr:from>
      <xdr:col>8</xdr:col>
      <xdr:colOff>47625</xdr:colOff>
      <xdr:row>34</xdr:row>
      <xdr:rowOff>0</xdr:rowOff>
    </xdr:from>
    <xdr:to>
      <xdr:col>9</xdr:col>
      <xdr:colOff>28575</xdr:colOff>
      <xdr:row>35</xdr:row>
      <xdr:rowOff>28575</xdr:rowOff>
    </xdr:to>
    <xdr:sp macro="" textlink="">
      <xdr:nvSpPr>
        <xdr:cNvPr id="30" name="Rectangle 29">
          <a:extLst>
            <a:ext uri="{FF2B5EF4-FFF2-40B4-BE49-F238E27FC236}">
              <a16:creationId xmlns:a16="http://schemas.microsoft.com/office/drawing/2014/main" id="{00000000-0008-0000-0300-00001E000000}"/>
            </a:ext>
          </a:extLst>
        </xdr:cNvPr>
        <xdr:cNvSpPr>
          <a:spLocks noChangeArrowheads="1"/>
        </xdr:cNvSpPr>
      </xdr:nvSpPr>
      <xdr:spPr bwMode="auto">
        <a:xfrm>
          <a:off x="5448300" y="4333875"/>
          <a:ext cx="180975" cy="171450"/>
        </a:xfrm>
        <a:prstGeom prst="rect">
          <a:avLst/>
        </a:prstGeom>
        <a:solidFill>
          <a:srgbClr val="FFFFFF"/>
        </a:solidFill>
        <a:ln w="9525">
          <a:noFill/>
          <a:miter lim="800000"/>
          <a:headEnd/>
          <a:tailEnd/>
        </a:ln>
        <a:effectLst>
          <a:outerShdw dist="35921" dir="2700000" algn="ctr" rotWithShape="0">
            <a:srgbClr val="808080"/>
          </a:outerShdw>
        </a:effectLst>
      </xdr:spPr>
    </xdr:sp>
    <xdr:clientData/>
  </xdr:twoCellAnchor>
  <xdr:twoCellAnchor>
    <xdr:from>
      <xdr:col>3</xdr:col>
      <xdr:colOff>381000</xdr:colOff>
      <xdr:row>33</xdr:row>
      <xdr:rowOff>95250</xdr:rowOff>
    </xdr:from>
    <xdr:to>
      <xdr:col>4</xdr:col>
      <xdr:colOff>57150</xdr:colOff>
      <xdr:row>35</xdr:row>
      <xdr:rowOff>57150</xdr:rowOff>
    </xdr:to>
    <xdr:sp macro="" textlink="">
      <xdr:nvSpPr>
        <xdr:cNvPr id="31" name="Rectangle 30">
          <a:extLst>
            <a:ext uri="{FF2B5EF4-FFF2-40B4-BE49-F238E27FC236}">
              <a16:creationId xmlns:a16="http://schemas.microsoft.com/office/drawing/2014/main" id="{00000000-0008-0000-0300-00001F000000}"/>
            </a:ext>
          </a:extLst>
        </xdr:cNvPr>
        <xdr:cNvSpPr>
          <a:spLocks noChangeArrowheads="1"/>
        </xdr:cNvSpPr>
      </xdr:nvSpPr>
      <xdr:spPr bwMode="auto">
        <a:xfrm>
          <a:off x="2009775" y="4286250"/>
          <a:ext cx="266700" cy="247650"/>
        </a:xfrm>
        <a:prstGeom prst="rect">
          <a:avLst/>
        </a:prstGeom>
        <a:solidFill>
          <a:srgbClr val="FFFFFF"/>
        </a:solidFill>
        <a:ln w="9525">
          <a:noFill/>
          <a:miter lim="800000"/>
          <a:headEnd/>
          <a:tailEnd/>
        </a:ln>
        <a:effectLst>
          <a:outerShdw dist="35921" dir="2700000" algn="ctr" rotWithShape="0">
            <a:srgbClr val="808080"/>
          </a:outerShdw>
        </a:effectLst>
      </xdr:spPr>
      <xdr:txBody>
        <a:bodyPr vertOverflow="clip" wrap="square" lIns="27432" tIns="27432" rIns="27432" bIns="0" anchor="t" upright="1"/>
        <a:lstStyle/>
        <a:p>
          <a:pPr algn="ctr" rtl="0">
            <a:defRPr sz="1000"/>
          </a:pPr>
          <a:r>
            <a:rPr lang="es-ES" sz="1100" b="1" i="0" strike="noStrike">
              <a:solidFill>
                <a:srgbClr val="000000"/>
              </a:solidFill>
              <a:latin typeface="Arial"/>
              <a:cs typeface="Arial"/>
            </a:rPr>
            <a:t>60</a:t>
          </a:r>
        </a:p>
      </xdr:txBody>
    </xdr:sp>
    <xdr:clientData/>
  </xdr:twoCellAnchor>
  <xdr:twoCellAnchor>
    <xdr:from>
      <xdr:col>1</xdr:col>
      <xdr:colOff>76200</xdr:colOff>
      <xdr:row>62</xdr:row>
      <xdr:rowOff>209550</xdr:rowOff>
    </xdr:from>
    <xdr:to>
      <xdr:col>3</xdr:col>
      <xdr:colOff>466725</xdr:colOff>
      <xdr:row>62</xdr:row>
      <xdr:rowOff>209550</xdr:rowOff>
    </xdr:to>
    <xdr:cxnSp macro="">
      <xdr:nvCxnSpPr>
        <xdr:cNvPr id="33" name="32 Conector recto">
          <a:extLst>
            <a:ext uri="{FF2B5EF4-FFF2-40B4-BE49-F238E27FC236}">
              <a16:creationId xmlns:a16="http://schemas.microsoft.com/office/drawing/2014/main" id="{00000000-0008-0000-0300-000021000000}"/>
            </a:ext>
          </a:extLst>
        </xdr:cNvPr>
        <xdr:cNvCxnSpPr/>
      </xdr:nvCxnSpPr>
      <xdr:spPr>
        <a:xfrm>
          <a:off x="247650" y="8715375"/>
          <a:ext cx="1847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38100</xdr:colOff>
      <xdr:row>62</xdr:row>
      <xdr:rowOff>209550</xdr:rowOff>
    </xdr:from>
    <xdr:to>
      <xdr:col>6</xdr:col>
      <xdr:colOff>314325</xdr:colOff>
      <xdr:row>62</xdr:row>
      <xdr:rowOff>209550</xdr:rowOff>
    </xdr:to>
    <xdr:cxnSp macro="">
      <xdr:nvCxnSpPr>
        <xdr:cNvPr id="34" name="33 Conector recto">
          <a:extLst>
            <a:ext uri="{FF2B5EF4-FFF2-40B4-BE49-F238E27FC236}">
              <a16:creationId xmlns:a16="http://schemas.microsoft.com/office/drawing/2014/main" id="{00000000-0008-0000-0300-000022000000}"/>
            </a:ext>
          </a:extLst>
        </xdr:cNvPr>
        <xdr:cNvCxnSpPr/>
      </xdr:nvCxnSpPr>
      <xdr:spPr>
        <a:xfrm>
          <a:off x="2257425" y="8715375"/>
          <a:ext cx="1847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647700</xdr:colOff>
      <xdr:row>62</xdr:row>
      <xdr:rowOff>209550</xdr:rowOff>
    </xdr:from>
    <xdr:to>
      <xdr:col>10</xdr:col>
      <xdr:colOff>9525</xdr:colOff>
      <xdr:row>62</xdr:row>
      <xdr:rowOff>209550</xdr:rowOff>
    </xdr:to>
    <xdr:cxnSp macro="">
      <xdr:nvCxnSpPr>
        <xdr:cNvPr id="35" name="34 Conector recto">
          <a:extLst>
            <a:ext uri="{FF2B5EF4-FFF2-40B4-BE49-F238E27FC236}">
              <a16:creationId xmlns:a16="http://schemas.microsoft.com/office/drawing/2014/main" id="{00000000-0008-0000-0300-000023000000}"/>
            </a:ext>
          </a:extLst>
        </xdr:cNvPr>
        <xdr:cNvCxnSpPr/>
      </xdr:nvCxnSpPr>
      <xdr:spPr>
        <a:xfrm>
          <a:off x="4438650" y="8715375"/>
          <a:ext cx="1847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180975</xdr:colOff>
      <xdr:row>30</xdr:row>
      <xdr:rowOff>38100</xdr:rowOff>
    </xdr:from>
    <xdr:to>
      <xdr:col>4</xdr:col>
      <xdr:colOff>1743075</xdr:colOff>
      <xdr:row>36</xdr:row>
      <xdr:rowOff>114300</xdr:rowOff>
    </xdr:to>
    <xdr:cxnSp macro="">
      <xdr:nvCxnSpPr>
        <xdr:cNvPr id="3" name="2 Conector recto">
          <a:extLst>
            <a:ext uri="{FF2B5EF4-FFF2-40B4-BE49-F238E27FC236}">
              <a16:creationId xmlns:a16="http://schemas.microsoft.com/office/drawing/2014/main" id="{00000000-0008-0000-0D00-000003000000}"/>
            </a:ext>
          </a:extLst>
        </xdr:cNvPr>
        <xdr:cNvCxnSpPr/>
      </xdr:nvCxnSpPr>
      <xdr:spPr>
        <a:xfrm>
          <a:off x="476250" y="6115050"/>
          <a:ext cx="5295900" cy="11049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85725</xdr:colOff>
      <xdr:row>1</xdr:row>
      <xdr:rowOff>104775</xdr:rowOff>
    </xdr:from>
    <xdr:to>
      <xdr:col>6</xdr:col>
      <xdr:colOff>6606</xdr:colOff>
      <xdr:row>6</xdr:row>
      <xdr:rowOff>124873</xdr:rowOff>
    </xdr:to>
    <xdr:grpSp>
      <xdr:nvGrpSpPr>
        <xdr:cNvPr id="4" name="Group 1">
          <a:extLst>
            <a:ext uri="{FF2B5EF4-FFF2-40B4-BE49-F238E27FC236}">
              <a16:creationId xmlns:a16="http://schemas.microsoft.com/office/drawing/2014/main" id="{00000000-0008-0000-0D00-000004000000}"/>
            </a:ext>
          </a:extLst>
        </xdr:cNvPr>
        <xdr:cNvGrpSpPr>
          <a:grpSpLocks/>
        </xdr:cNvGrpSpPr>
      </xdr:nvGrpSpPr>
      <xdr:grpSpPr bwMode="auto">
        <a:xfrm>
          <a:off x="390525" y="287655"/>
          <a:ext cx="5826381" cy="934498"/>
          <a:chOff x="1425" y="577"/>
          <a:chExt cx="8744" cy="1191"/>
        </a:xfrm>
      </xdr:grpSpPr>
      <xdr:sp macro="" textlink="">
        <xdr:nvSpPr>
          <xdr:cNvPr id="5" name="Text Box 10">
            <a:extLst>
              <a:ext uri="{FF2B5EF4-FFF2-40B4-BE49-F238E27FC236}">
                <a16:creationId xmlns:a16="http://schemas.microsoft.com/office/drawing/2014/main" id="{00000000-0008-0000-0D00-000005000000}"/>
              </a:ext>
            </a:extLst>
          </xdr:cNvPr>
          <xdr:cNvSpPr txBox="1">
            <a:spLocks noChangeArrowheads="1"/>
          </xdr:cNvSpPr>
        </xdr:nvSpPr>
        <xdr:spPr bwMode="auto">
          <a:xfrm>
            <a:off x="2901" y="577"/>
            <a:ext cx="7268" cy="108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144000" rIns="91440" bIns="144000" anchor="t" upright="1"/>
          <a:lstStyle/>
          <a:p>
            <a:pPr algn="l" rtl="0">
              <a:lnSpc>
                <a:spcPts val="2300"/>
              </a:lnSpc>
              <a:defRPr sz="1000"/>
            </a:pPr>
            <a:r>
              <a:rPr lang="es-ES" sz="2000" b="0" i="1" u="none" strike="noStrike" baseline="0">
                <a:solidFill>
                  <a:srgbClr val="000000"/>
                </a:solidFill>
                <a:latin typeface="Calibri"/>
                <a:cs typeface="Calibri"/>
              </a:rPr>
              <a:t>Inversiones y Construcciones BALCES, C.A.</a:t>
            </a:r>
            <a:endParaRPr lang="es-ES" sz="1100" b="0" i="0" u="none" strike="noStrike" baseline="0">
              <a:solidFill>
                <a:srgbClr val="000000"/>
              </a:solidFill>
              <a:latin typeface="Calibri"/>
              <a:cs typeface="Calibri"/>
            </a:endParaRPr>
          </a:p>
          <a:p>
            <a:pPr algn="l" rtl="0">
              <a:defRPr sz="1000"/>
            </a:pPr>
            <a:r>
              <a:rPr lang="es-ES" sz="1100" b="0" i="0" u="none" strike="noStrike" baseline="0">
                <a:solidFill>
                  <a:srgbClr val="000000"/>
                </a:solidFill>
                <a:latin typeface="Calibri"/>
                <a:cs typeface="Calibri"/>
              </a:rPr>
              <a:t>RIF: J-30947393-0 / NIT: 0256400634</a:t>
            </a:r>
          </a:p>
          <a:p>
            <a:pPr algn="l" rtl="0">
              <a:lnSpc>
                <a:spcPts val="2300"/>
              </a:lnSpc>
              <a:defRPr sz="1000"/>
            </a:pPr>
            <a:r>
              <a:rPr lang="es-ES" sz="2000" b="1" i="1" u="none" strike="noStrike" baseline="0">
                <a:solidFill>
                  <a:srgbClr val="000000"/>
                </a:solidFill>
                <a:latin typeface="Calibri"/>
                <a:cs typeface="Calibri"/>
              </a:rPr>
              <a:t> </a:t>
            </a:r>
          </a:p>
        </xdr:txBody>
      </xdr:sp>
      <xdr:grpSp>
        <xdr:nvGrpSpPr>
          <xdr:cNvPr id="6" name="Group 2">
            <a:extLst>
              <a:ext uri="{FF2B5EF4-FFF2-40B4-BE49-F238E27FC236}">
                <a16:creationId xmlns:a16="http://schemas.microsoft.com/office/drawing/2014/main" id="{00000000-0008-0000-0D00-000006000000}"/>
              </a:ext>
            </a:extLst>
          </xdr:cNvPr>
          <xdr:cNvGrpSpPr>
            <a:grpSpLocks/>
          </xdr:cNvGrpSpPr>
        </xdr:nvGrpSpPr>
        <xdr:grpSpPr bwMode="auto">
          <a:xfrm>
            <a:off x="1425" y="890"/>
            <a:ext cx="1500" cy="878"/>
            <a:chOff x="1473" y="890"/>
            <a:chExt cx="1500" cy="878"/>
          </a:xfrm>
        </xdr:grpSpPr>
        <xdr:sp macro="" textlink="">
          <xdr:nvSpPr>
            <xdr:cNvPr id="7" name="AutoShape 9" descr="Ladrillos en horizontal">
              <a:extLst>
                <a:ext uri="{FF2B5EF4-FFF2-40B4-BE49-F238E27FC236}">
                  <a16:creationId xmlns:a16="http://schemas.microsoft.com/office/drawing/2014/main" id="{00000000-0008-0000-0D00-000007000000}"/>
                </a:ext>
              </a:extLst>
            </xdr:cNvPr>
            <xdr:cNvSpPr>
              <a:spLocks noChangeArrowheads="1"/>
            </xdr:cNvSpPr>
          </xdr:nvSpPr>
          <xdr:spPr bwMode="auto">
            <a:xfrm rot="-5391754">
              <a:off x="1786" y="871"/>
              <a:ext cx="844" cy="949"/>
            </a:xfrm>
            <a:prstGeom prst="homePlate">
              <a:avLst>
                <a:gd name="adj" fmla="val 25000"/>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8" name="Rectangle 8" descr="Ladrillos en horizontal">
              <a:extLst>
                <a:ext uri="{FF2B5EF4-FFF2-40B4-BE49-F238E27FC236}">
                  <a16:creationId xmlns:a16="http://schemas.microsoft.com/office/drawing/2014/main" id="{00000000-0008-0000-0D00-000008000000}"/>
                </a:ext>
              </a:extLst>
            </xdr:cNvPr>
            <xdr:cNvSpPr>
              <a:spLocks noChangeArrowheads="1"/>
            </xdr:cNvSpPr>
          </xdr:nvSpPr>
          <xdr:spPr bwMode="auto">
            <a:xfrm rot="3599174">
              <a:off x="1812" y="552"/>
              <a:ext cx="104" cy="781"/>
            </a:xfrm>
            <a:prstGeom prst="rect">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9" name="Rectangle 7" descr="Ladrillos en horizontal">
              <a:extLst>
                <a:ext uri="{FF2B5EF4-FFF2-40B4-BE49-F238E27FC236}">
                  <a16:creationId xmlns:a16="http://schemas.microsoft.com/office/drawing/2014/main" id="{00000000-0008-0000-0D00-000009000000}"/>
                </a:ext>
              </a:extLst>
            </xdr:cNvPr>
            <xdr:cNvSpPr>
              <a:spLocks noChangeArrowheads="1"/>
            </xdr:cNvSpPr>
          </xdr:nvSpPr>
          <xdr:spPr bwMode="auto">
            <a:xfrm rot="-3717727">
              <a:off x="2493" y="514"/>
              <a:ext cx="103" cy="856"/>
            </a:xfrm>
            <a:prstGeom prst="rect">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10" name="WordArt 6" descr="Ladrillos en horizontal">
              <a:extLst>
                <a:ext uri="{FF2B5EF4-FFF2-40B4-BE49-F238E27FC236}">
                  <a16:creationId xmlns:a16="http://schemas.microsoft.com/office/drawing/2014/main" id="{00000000-0008-0000-0D00-00000A000000}"/>
                </a:ext>
              </a:extLst>
            </xdr:cNvPr>
            <xdr:cNvSpPr>
              <a:spLocks noChangeArrowheads="1" noChangeShapeType="1" noTextEdit="1"/>
            </xdr:cNvSpPr>
          </xdr:nvSpPr>
          <xdr:spPr bwMode="auto">
            <a:xfrm>
              <a:off x="1879" y="1178"/>
              <a:ext cx="237" cy="499"/>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7200" kern="10" spc="0">
                  <a:ln w="9525">
                    <a:solidFill>
                      <a:srgbClr val="000000"/>
                    </a:solidFill>
                    <a:round/>
                    <a:headEnd/>
                    <a:tailEnd/>
                  </a:ln>
                  <a:noFill/>
                  <a:effectLst>
                    <a:outerShdw dist="35921" dir="2700000" algn="ctr" rotWithShape="0">
                      <a:srgbClr val="868686"/>
                    </a:outerShdw>
                  </a:effectLst>
                  <a:latin typeface="Georgia Ref"/>
                </a:rPr>
                <a:t>I</a:t>
              </a:r>
            </a:p>
          </xdr:txBody>
        </xdr:sp>
        <xdr:sp macro="" textlink="">
          <xdr:nvSpPr>
            <xdr:cNvPr id="11" name="WordArt 5" descr="Ladrillos en horizontal">
              <a:extLst>
                <a:ext uri="{FF2B5EF4-FFF2-40B4-BE49-F238E27FC236}">
                  <a16:creationId xmlns:a16="http://schemas.microsoft.com/office/drawing/2014/main" id="{00000000-0008-0000-0D00-00000B000000}"/>
                </a:ext>
              </a:extLst>
            </xdr:cNvPr>
            <xdr:cNvSpPr>
              <a:spLocks noChangeArrowheads="1" noChangeShapeType="1" noTextEdit="1"/>
            </xdr:cNvSpPr>
          </xdr:nvSpPr>
          <xdr:spPr bwMode="auto">
            <a:xfrm>
              <a:off x="2116" y="1126"/>
              <a:ext cx="143" cy="279"/>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8000" kern="10" spc="0">
                  <a:ln w="9525">
                    <a:solidFill>
                      <a:srgbClr val="000000"/>
                    </a:solidFill>
                    <a:round/>
                    <a:headEnd/>
                    <a:tailEnd/>
                  </a:ln>
                  <a:noFill/>
                  <a:effectLst>
                    <a:outerShdw dist="35921" dir="2700000" algn="ctr" rotWithShape="0">
                      <a:srgbClr val="868686"/>
                    </a:outerShdw>
                  </a:effectLst>
                  <a:latin typeface="Georgia Ref"/>
                </a:rPr>
                <a:t>C</a:t>
              </a:r>
            </a:p>
          </xdr:txBody>
        </xdr:sp>
        <xdr:sp macro="" textlink="">
          <xdr:nvSpPr>
            <xdr:cNvPr id="12" name="WordArt 4" descr="Ladrillos en horizontal">
              <a:extLst>
                <a:ext uri="{FF2B5EF4-FFF2-40B4-BE49-F238E27FC236}">
                  <a16:creationId xmlns:a16="http://schemas.microsoft.com/office/drawing/2014/main" id="{00000000-0008-0000-0D00-00000C000000}"/>
                </a:ext>
              </a:extLst>
            </xdr:cNvPr>
            <xdr:cNvSpPr>
              <a:spLocks noChangeArrowheads="1" noChangeShapeType="1" noTextEdit="1"/>
            </xdr:cNvSpPr>
          </xdr:nvSpPr>
          <xdr:spPr bwMode="auto">
            <a:xfrm>
              <a:off x="2116" y="1405"/>
              <a:ext cx="214" cy="272"/>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8000" kern="10" spc="0">
                  <a:ln w="9525">
                    <a:solidFill>
                      <a:srgbClr val="000000"/>
                    </a:solidFill>
                    <a:round/>
                    <a:headEnd/>
                    <a:tailEnd/>
                  </a:ln>
                  <a:noFill/>
                  <a:effectLst>
                    <a:outerShdw dist="35921" dir="2700000" algn="ctr" rotWithShape="0">
                      <a:srgbClr val="868686"/>
                    </a:outerShdw>
                  </a:effectLst>
                  <a:latin typeface="Georgia Ref"/>
                </a:rPr>
                <a:t>B</a:t>
              </a:r>
            </a:p>
          </xdr:txBody>
        </xdr:sp>
        <xdr:sp macro="" textlink="">
          <xdr:nvSpPr>
            <xdr:cNvPr id="13" name="WordArt 3" descr="Ladrillos en horizontal">
              <a:extLst>
                <a:ext uri="{FF2B5EF4-FFF2-40B4-BE49-F238E27FC236}">
                  <a16:creationId xmlns:a16="http://schemas.microsoft.com/office/drawing/2014/main" id="{00000000-0008-0000-0D00-00000D000000}"/>
                </a:ext>
              </a:extLst>
            </xdr:cNvPr>
            <xdr:cNvSpPr>
              <a:spLocks noChangeArrowheads="1" noChangeShapeType="1" noTextEdit="1"/>
            </xdr:cNvSpPr>
          </xdr:nvSpPr>
          <xdr:spPr bwMode="auto">
            <a:xfrm>
              <a:off x="2397" y="1491"/>
              <a:ext cx="219" cy="186"/>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7200" kern="10" spc="0">
                  <a:ln w="9525">
                    <a:solidFill>
                      <a:srgbClr val="000000"/>
                    </a:solidFill>
                    <a:round/>
                    <a:headEnd/>
                    <a:tailEnd/>
                  </a:ln>
                  <a:noFill/>
                  <a:effectLst>
                    <a:outerShdw dist="35921" dir="2700000" algn="ctr" rotWithShape="0">
                      <a:srgbClr val="868686"/>
                    </a:outerShdw>
                  </a:effectLst>
                  <a:latin typeface="Georgia Ref"/>
                </a:rPr>
                <a:t>c.a.</a:t>
              </a:r>
            </a:p>
          </xdr:txBody>
        </xdr:sp>
      </xdr:grpSp>
    </xdr:grp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0</xdr:row>
      <xdr:rowOff>114300</xdr:rowOff>
    </xdr:from>
    <xdr:to>
      <xdr:col>3</xdr:col>
      <xdr:colOff>1047750</xdr:colOff>
      <xdr:row>3</xdr:row>
      <xdr:rowOff>123825</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5275" y="114300"/>
          <a:ext cx="2324100" cy="5810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22</xdr:col>
      <xdr:colOff>428625</xdr:colOff>
      <xdr:row>309</xdr:row>
      <xdr:rowOff>31527</xdr:rowOff>
    </xdr:from>
    <xdr:to>
      <xdr:col>25</xdr:col>
      <xdr:colOff>514350</xdr:colOff>
      <xdr:row>318</xdr:row>
      <xdr:rowOff>85725</xdr:rowOff>
    </xdr:to>
    <xdr:pic>
      <xdr:nvPicPr>
        <xdr:cNvPr id="11" name="10 Imagen">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8525" y="54581202"/>
          <a:ext cx="2371725" cy="1768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314325</xdr:colOff>
      <xdr:row>299</xdr:row>
      <xdr:rowOff>3766</xdr:rowOff>
    </xdr:from>
    <xdr:to>
      <xdr:col>25</xdr:col>
      <xdr:colOff>704849</xdr:colOff>
      <xdr:row>311</xdr:row>
      <xdr:rowOff>9524</xdr:rowOff>
    </xdr:to>
    <xdr:pic>
      <xdr:nvPicPr>
        <xdr:cNvPr id="13" name="12 Imagen">
          <a:extLst>
            <a:ext uri="{FF2B5EF4-FFF2-40B4-BE49-F238E27FC236}">
              <a16:creationId xmlns:a16="http://schemas.microsoft.com/office/drawing/2014/main" id="{00000000-0008-0000-0F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34225" y="52648441"/>
          <a:ext cx="2676524" cy="2291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1</xdr:col>
          <xdr:colOff>0</xdr:colOff>
          <xdr:row>1</xdr:row>
          <xdr:rowOff>7620</xdr:rowOff>
        </xdr:from>
        <xdr:to>
          <xdr:col>8</xdr:col>
          <xdr:colOff>83820</xdr:colOff>
          <xdr:row>3</xdr:row>
          <xdr:rowOff>137160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F00-000001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52</xdr:row>
      <xdr:rowOff>0</xdr:rowOff>
    </xdr:from>
    <xdr:to>
      <xdr:col>19</xdr:col>
      <xdr:colOff>82806</xdr:colOff>
      <xdr:row>57</xdr:row>
      <xdr:rowOff>20098</xdr:rowOff>
    </xdr:to>
    <xdr:grpSp>
      <xdr:nvGrpSpPr>
        <xdr:cNvPr id="9" name="Group 1">
          <a:extLst>
            <a:ext uri="{FF2B5EF4-FFF2-40B4-BE49-F238E27FC236}">
              <a16:creationId xmlns:a16="http://schemas.microsoft.com/office/drawing/2014/main" id="{00000000-0008-0000-0F00-000009000000}"/>
            </a:ext>
          </a:extLst>
        </xdr:cNvPr>
        <xdr:cNvGrpSpPr>
          <a:grpSpLocks/>
        </xdr:cNvGrpSpPr>
      </xdr:nvGrpSpPr>
      <xdr:grpSpPr bwMode="auto">
        <a:xfrm>
          <a:off x="144780" y="9707880"/>
          <a:ext cx="5805426" cy="934498"/>
          <a:chOff x="1425" y="577"/>
          <a:chExt cx="8744" cy="1191"/>
        </a:xfrm>
      </xdr:grpSpPr>
      <xdr:sp macro="" textlink="">
        <xdr:nvSpPr>
          <xdr:cNvPr id="10" name="Text Box 10">
            <a:extLst>
              <a:ext uri="{FF2B5EF4-FFF2-40B4-BE49-F238E27FC236}">
                <a16:creationId xmlns:a16="http://schemas.microsoft.com/office/drawing/2014/main" id="{00000000-0008-0000-0F00-00000A000000}"/>
              </a:ext>
            </a:extLst>
          </xdr:cNvPr>
          <xdr:cNvSpPr txBox="1">
            <a:spLocks noChangeArrowheads="1"/>
          </xdr:cNvSpPr>
        </xdr:nvSpPr>
        <xdr:spPr bwMode="auto">
          <a:xfrm>
            <a:off x="2901" y="577"/>
            <a:ext cx="7268" cy="108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144000" rIns="91440" bIns="144000" anchor="t" upright="1"/>
          <a:lstStyle/>
          <a:p>
            <a:pPr algn="l" rtl="0">
              <a:lnSpc>
                <a:spcPts val="2300"/>
              </a:lnSpc>
              <a:defRPr sz="1000"/>
            </a:pPr>
            <a:r>
              <a:rPr lang="es-ES" sz="2000" b="0" i="1" u="none" strike="noStrike" baseline="0">
                <a:solidFill>
                  <a:srgbClr val="000000"/>
                </a:solidFill>
                <a:latin typeface="Calibri"/>
                <a:cs typeface="Calibri"/>
              </a:rPr>
              <a:t>Inversiones y Construcciones BALCES, C.A.</a:t>
            </a:r>
            <a:endParaRPr lang="es-ES" sz="1100" b="0" i="0" u="none" strike="noStrike" baseline="0">
              <a:solidFill>
                <a:srgbClr val="000000"/>
              </a:solidFill>
              <a:latin typeface="Calibri"/>
              <a:cs typeface="Calibri"/>
            </a:endParaRPr>
          </a:p>
          <a:p>
            <a:pPr algn="l" rtl="0">
              <a:defRPr sz="1000"/>
            </a:pPr>
            <a:r>
              <a:rPr lang="es-ES" sz="1100" b="0" i="0" u="none" strike="noStrike" baseline="0">
                <a:solidFill>
                  <a:srgbClr val="000000"/>
                </a:solidFill>
                <a:latin typeface="Calibri"/>
                <a:cs typeface="Calibri"/>
              </a:rPr>
              <a:t>RIF: J-30947393-0 / NIT: 0256400634</a:t>
            </a:r>
          </a:p>
          <a:p>
            <a:pPr algn="l" rtl="0">
              <a:lnSpc>
                <a:spcPts val="2300"/>
              </a:lnSpc>
              <a:defRPr sz="1000"/>
            </a:pPr>
            <a:r>
              <a:rPr lang="es-ES" sz="2000" b="1" i="1" u="none" strike="noStrike" baseline="0">
                <a:solidFill>
                  <a:srgbClr val="000000"/>
                </a:solidFill>
                <a:latin typeface="Calibri"/>
                <a:cs typeface="Calibri"/>
              </a:rPr>
              <a:t> </a:t>
            </a:r>
          </a:p>
        </xdr:txBody>
      </xdr:sp>
      <xdr:grpSp>
        <xdr:nvGrpSpPr>
          <xdr:cNvPr id="12" name="Group 2">
            <a:extLst>
              <a:ext uri="{FF2B5EF4-FFF2-40B4-BE49-F238E27FC236}">
                <a16:creationId xmlns:a16="http://schemas.microsoft.com/office/drawing/2014/main" id="{00000000-0008-0000-0F00-00000C000000}"/>
              </a:ext>
            </a:extLst>
          </xdr:cNvPr>
          <xdr:cNvGrpSpPr>
            <a:grpSpLocks/>
          </xdr:cNvGrpSpPr>
        </xdr:nvGrpSpPr>
        <xdr:grpSpPr bwMode="auto">
          <a:xfrm>
            <a:off x="1425" y="890"/>
            <a:ext cx="1500" cy="878"/>
            <a:chOff x="1473" y="890"/>
            <a:chExt cx="1500" cy="878"/>
          </a:xfrm>
        </xdr:grpSpPr>
        <xdr:sp macro="" textlink="">
          <xdr:nvSpPr>
            <xdr:cNvPr id="14" name="AutoShape 9" descr="Ladrillos en horizontal">
              <a:extLst>
                <a:ext uri="{FF2B5EF4-FFF2-40B4-BE49-F238E27FC236}">
                  <a16:creationId xmlns:a16="http://schemas.microsoft.com/office/drawing/2014/main" id="{00000000-0008-0000-0F00-00000E000000}"/>
                </a:ext>
              </a:extLst>
            </xdr:cNvPr>
            <xdr:cNvSpPr>
              <a:spLocks noChangeArrowheads="1"/>
            </xdr:cNvSpPr>
          </xdr:nvSpPr>
          <xdr:spPr bwMode="auto">
            <a:xfrm rot="-5391754">
              <a:off x="1786" y="871"/>
              <a:ext cx="844" cy="949"/>
            </a:xfrm>
            <a:prstGeom prst="homePlate">
              <a:avLst>
                <a:gd name="adj" fmla="val 25000"/>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15" name="Rectangle 8" descr="Ladrillos en horizontal">
              <a:extLst>
                <a:ext uri="{FF2B5EF4-FFF2-40B4-BE49-F238E27FC236}">
                  <a16:creationId xmlns:a16="http://schemas.microsoft.com/office/drawing/2014/main" id="{00000000-0008-0000-0F00-00000F000000}"/>
                </a:ext>
              </a:extLst>
            </xdr:cNvPr>
            <xdr:cNvSpPr>
              <a:spLocks noChangeArrowheads="1"/>
            </xdr:cNvSpPr>
          </xdr:nvSpPr>
          <xdr:spPr bwMode="auto">
            <a:xfrm rot="3599174">
              <a:off x="1812" y="552"/>
              <a:ext cx="104" cy="781"/>
            </a:xfrm>
            <a:prstGeom prst="rect">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16" name="Rectangle 7" descr="Ladrillos en horizontal">
              <a:extLst>
                <a:ext uri="{FF2B5EF4-FFF2-40B4-BE49-F238E27FC236}">
                  <a16:creationId xmlns:a16="http://schemas.microsoft.com/office/drawing/2014/main" id="{00000000-0008-0000-0F00-000010000000}"/>
                </a:ext>
              </a:extLst>
            </xdr:cNvPr>
            <xdr:cNvSpPr>
              <a:spLocks noChangeArrowheads="1"/>
            </xdr:cNvSpPr>
          </xdr:nvSpPr>
          <xdr:spPr bwMode="auto">
            <a:xfrm rot="-3717727">
              <a:off x="2493" y="514"/>
              <a:ext cx="103" cy="856"/>
            </a:xfrm>
            <a:prstGeom prst="rect">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17" name="WordArt 6" descr="Ladrillos en horizontal">
              <a:extLst>
                <a:ext uri="{FF2B5EF4-FFF2-40B4-BE49-F238E27FC236}">
                  <a16:creationId xmlns:a16="http://schemas.microsoft.com/office/drawing/2014/main" id="{00000000-0008-0000-0F00-000011000000}"/>
                </a:ext>
              </a:extLst>
            </xdr:cNvPr>
            <xdr:cNvSpPr>
              <a:spLocks noChangeArrowheads="1" noChangeShapeType="1" noTextEdit="1"/>
            </xdr:cNvSpPr>
          </xdr:nvSpPr>
          <xdr:spPr bwMode="auto">
            <a:xfrm>
              <a:off x="1879" y="1178"/>
              <a:ext cx="237" cy="499"/>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7200" kern="10" spc="0">
                  <a:ln w="9525">
                    <a:solidFill>
                      <a:srgbClr val="000000"/>
                    </a:solidFill>
                    <a:round/>
                    <a:headEnd/>
                    <a:tailEnd/>
                  </a:ln>
                  <a:noFill/>
                  <a:effectLst>
                    <a:outerShdw dist="35921" dir="2700000" algn="ctr" rotWithShape="0">
                      <a:srgbClr val="868686"/>
                    </a:outerShdw>
                  </a:effectLst>
                  <a:latin typeface="Georgia Ref"/>
                </a:rPr>
                <a:t>I</a:t>
              </a:r>
            </a:p>
          </xdr:txBody>
        </xdr:sp>
        <xdr:sp macro="" textlink="">
          <xdr:nvSpPr>
            <xdr:cNvPr id="18" name="WordArt 5" descr="Ladrillos en horizontal">
              <a:extLst>
                <a:ext uri="{FF2B5EF4-FFF2-40B4-BE49-F238E27FC236}">
                  <a16:creationId xmlns:a16="http://schemas.microsoft.com/office/drawing/2014/main" id="{00000000-0008-0000-0F00-000012000000}"/>
                </a:ext>
              </a:extLst>
            </xdr:cNvPr>
            <xdr:cNvSpPr>
              <a:spLocks noChangeArrowheads="1" noChangeShapeType="1" noTextEdit="1"/>
            </xdr:cNvSpPr>
          </xdr:nvSpPr>
          <xdr:spPr bwMode="auto">
            <a:xfrm>
              <a:off x="2116" y="1126"/>
              <a:ext cx="143" cy="279"/>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8000" kern="10" spc="0">
                  <a:ln w="9525">
                    <a:solidFill>
                      <a:srgbClr val="000000"/>
                    </a:solidFill>
                    <a:round/>
                    <a:headEnd/>
                    <a:tailEnd/>
                  </a:ln>
                  <a:noFill/>
                  <a:effectLst>
                    <a:outerShdw dist="35921" dir="2700000" algn="ctr" rotWithShape="0">
                      <a:srgbClr val="868686"/>
                    </a:outerShdw>
                  </a:effectLst>
                  <a:latin typeface="Georgia Ref"/>
                </a:rPr>
                <a:t>C</a:t>
              </a:r>
            </a:p>
          </xdr:txBody>
        </xdr:sp>
        <xdr:sp macro="" textlink="">
          <xdr:nvSpPr>
            <xdr:cNvPr id="19" name="WordArt 4" descr="Ladrillos en horizontal">
              <a:extLst>
                <a:ext uri="{FF2B5EF4-FFF2-40B4-BE49-F238E27FC236}">
                  <a16:creationId xmlns:a16="http://schemas.microsoft.com/office/drawing/2014/main" id="{00000000-0008-0000-0F00-000013000000}"/>
                </a:ext>
              </a:extLst>
            </xdr:cNvPr>
            <xdr:cNvSpPr>
              <a:spLocks noChangeArrowheads="1" noChangeShapeType="1" noTextEdit="1"/>
            </xdr:cNvSpPr>
          </xdr:nvSpPr>
          <xdr:spPr bwMode="auto">
            <a:xfrm>
              <a:off x="2116" y="1405"/>
              <a:ext cx="214" cy="272"/>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8000" kern="10" spc="0">
                  <a:ln w="9525">
                    <a:solidFill>
                      <a:srgbClr val="000000"/>
                    </a:solidFill>
                    <a:round/>
                    <a:headEnd/>
                    <a:tailEnd/>
                  </a:ln>
                  <a:noFill/>
                  <a:effectLst>
                    <a:outerShdw dist="35921" dir="2700000" algn="ctr" rotWithShape="0">
                      <a:srgbClr val="868686"/>
                    </a:outerShdw>
                  </a:effectLst>
                  <a:latin typeface="Georgia Ref"/>
                </a:rPr>
                <a:t>B</a:t>
              </a:r>
            </a:p>
          </xdr:txBody>
        </xdr:sp>
        <xdr:sp macro="" textlink="">
          <xdr:nvSpPr>
            <xdr:cNvPr id="20" name="WordArt 3" descr="Ladrillos en horizontal">
              <a:extLst>
                <a:ext uri="{FF2B5EF4-FFF2-40B4-BE49-F238E27FC236}">
                  <a16:creationId xmlns:a16="http://schemas.microsoft.com/office/drawing/2014/main" id="{00000000-0008-0000-0F00-000014000000}"/>
                </a:ext>
              </a:extLst>
            </xdr:cNvPr>
            <xdr:cNvSpPr>
              <a:spLocks noChangeArrowheads="1" noChangeShapeType="1" noTextEdit="1"/>
            </xdr:cNvSpPr>
          </xdr:nvSpPr>
          <xdr:spPr bwMode="auto">
            <a:xfrm>
              <a:off x="2397" y="1491"/>
              <a:ext cx="219" cy="186"/>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7200" kern="10" spc="0">
                  <a:ln w="9525">
                    <a:solidFill>
                      <a:srgbClr val="000000"/>
                    </a:solidFill>
                    <a:round/>
                    <a:headEnd/>
                    <a:tailEnd/>
                  </a:ln>
                  <a:noFill/>
                  <a:effectLst>
                    <a:outerShdw dist="35921" dir="2700000" algn="ctr" rotWithShape="0">
                      <a:srgbClr val="868686"/>
                    </a:outerShdw>
                  </a:effectLst>
                  <a:latin typeface="Georgia Ref"/>
                </a:rPr>
                <a:t>c.a.</a:t>
              </a:r>
            </a:p>
          </xdr:txBody>
        </xdr:sp>
      </xdr:grpSp>
    </xdr:grpSp>
    <xdr:clientData/>
  </xdr:twoCellAnchor>
  <xdr:twoCellAnchor>
    <xdr:from>
      <xdr:col>2</xdr:col>
      <xdr:colOff>0</xdr:colOff>
      <xdr:row>124</xdr:row>
      <xdr:rowOff>0</xdr:rowOff>
    </xdr:from>
    <xdr:to>
      <xdr:col>20</xdr:col>
      <xdr:colOff>101856</xdr:colOff>
      <xdr:row>129</xdr:row>
      <xdr:rowOff>20098</xdr:rowOff>
    </xdr:to>
    <xdr:grpSp>
      <xdr:nvGrpSpPr>
        <xdr:cNvPr id="21" name="Group 1">
          <a:extLst>
            <a:ext uri="{FF2B5EF4-FFF2-40B4-BE49-F238E27FC236}">
              <a16:creationId xmlns:a16="http://schemas.microsoft.com/office/drawing/2014/main" id="{00000000-0008-0000-0F00-000015000000}"/>
            </a:ext>
          </a:extLst>
        </xdr:cNvPr>
        <xdr:cNvGrpSpPr>
          <a:grpSpLocks/>
        </xdr:cNvGrpSpPr>
      </xdr:nvGrpSpPr>
      <xdr:grpSpPr bwMode="auto">
        <a:xfrm>
          <a:off x="396240" y="18912840"/>
          <a:ext cx="5809236" cy="934498"/>
          <a:chOff x="1425" y="577"/>
          <a:chExt cx="8744" cy="1191"/>
        </a:xfrm>
      </xdr:grpSpPr>
      <xdr:sp macro="" textlink="">
        <xdr:nvSpPr>
          <xdr:cNvPr id="22" name="Text Box 10">
            <a:extLst>
              <a:ext uri="{FF2B5EF4-FFF2-40B4-BE49-F238E27FC236}">
                <a16:creationId xmlns:a16="http://schemas.microsoft.com/office/drawing/2014/main" id="{00000000-0008-0000-0F00-000016000000}"/>
              </a:ext>
            </a:extLst>
          </xdr:cNvPr>
          <xdr:cNvSpPr txBox="1">
            <a:spLocks noChangeArrowheads="1"/>
          </xdr:cNvSpPr>
        </xdr:nvSpPr>
        <xdr:spPr bwMode="auto">
          <a:xfrm>
            <a:off x="2901" y="577"/>
            <a:ext cx="7268" cy="108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144000" rIns="91440" bIns="144000" anchor="t" upright="1"/>
          <a:lstStyle/>
          <a:p>
            <a:pPr algn="l" rtl="0">
              <a:lnSpc>
                <a:spcPts val="2300"/>
              </a:lnSpc>
              <a:defRPr sz="1000"/>
            </a:pPr>
            <a:r>
              <a:rPr lang="es-ES" sz="2000" b="0" i="1" u="none" strike="noStrike" baseline="0">
                <a:solidFill>
                  <a:srgbClr val="000000"/>
                </a:solidFill>
                <a:latin typeface="Calibri"/>
                <a:cs typeface="Calibri"/>
              </a:rPr>
              <a:t>Inversiones y Construcciones BALCES, C.A.</a:t>
            </a:r>
            <a:endParaRPr lang="es-ES" sz="1100" b="0" i="0" u="none" strike="noStrike" baseline="0">
              <a:solidFill>
                <a:srgbClr val="000000"/>
              </a:solidFill>
              <a:latin typeface="Calibri"/>
              <a:cs typeface="Calibri"/>
            </a:endParaRPr>
          </a:p>
          <a:p>
            <a:pPr algn="l" rtl="0">
              <a:defRPr sz="1000"/>
            </a:pPr>
            <a:r>
              <a:rPr lang="es-ES" sz="1100" b="0" i="0" u="none" strike="noStrike" baseline="0">
                <a:solidFill>
                  <a:srgbClr val="000000"/>
                </a:solidFill>
                <a:latin typeface="Calibri"/>
                <a:cs typeface="Calibri"/>
              </a:rPr>
              <a:t>RIF: J-30947393-0 / NIT: 0256400634</a:t>
            </a:r>
          </a:p>
          <a:p>
            <a:pPr algn="l" rtl="0">
              <a:lnSpc>
                <a:spcPts val="2300"/>
              </a:lnSpc>
              <a:defRPr sz="1000"/>
            </a:pPr>
            <a:r>
              <a:rPr lang="es-ES" sz="2000" b="1" i="1" u="none" strike="noStrike" baseline="0">
                <a:solidFill>
                  <a:srgbClr val="000000"/>
                </a:solidFill>
                <a:latin typeface="Calibri"/>
                <a:cs typeface="Calibri"/>
              </a:rPr>
              <a:t> </a:t>
            </a:r>
          </a:p>
        </xdr:txBody>
      </xdr:sp>
      <xdr:grpSp>
        <xdr:nvGrpSpPr>
          <xdr:cNvPr id="23" name="Group 2">
            <a:extLst>
              <a:ext uri="{FF2B5EF4-FFF2-40B4-BE49-F238E27FC236}">
                <a16:creationId xmlns:a16="http://schemas.microsoft.com/office/drawing/2014/main" id="{00000000-0008-0000-0F00-000017000000}"/>
              </a:ext>
            </a:extLst>
          </xdr:cNvPr>
          <xdr:cNvGrpSpPr>
            <a:grpSpLocks/>
          </xdr:cNvGrpSpPr>
        </xdr:nvGrpSpPr>
        <xdr:grpSpPr bwMode="auto">
          <a:xfrm>
            <a:off x="1425" y="890"/>
            <a:ext cx="1500" cy="878"/>
            <a:chOff x="1473" y="890"/>
            <a:chExt cx="1500" cy="878"/>
          </a:xfrm>
        </xdr:grpSpPr>
        <xdr:sp macro="" textlink="">
          <xdr:nvSpPr>
            <xdr:cNvPr id="24" name="AutoShape 9" descr="Ladrillos en horizontal">
              <a:extLst>
                <a:ext uri="{FF2B5EF4-FFF2-40B4-BE49-F238E27FC236}">
                  <a16:creationId xmlns:a16="http://schemas.microsoft.com/office/drawing/2014/main" id="{00000000-0008-0000-0F00-000018000000}"/>
                </a:ext>
              </a:extLst>
            </xdr:cNvPr>
            <xdr:cNvSpPr>
              <a:spLocks noChangeArrowheads="1"/>
            </xdr:cNvSpPr>
          </xdr:nvSpPr>
          <xdr:spPr bwMode="auto">
            <a:xfrm rot="-5391754">
              <a:off x="1786" y="871"/>
              <a:ext cx="844" cy="949"/>
            </a:xfrm>
            <a:prstGeom prst="homePlate">
              <a:avLst>
                <a:gd name="adj" fmla="val 25000"/>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25" name="Rectangle 8" descr="Ladrillos en horizontal">
              <a:extLst>
                <a:ext uri="{FF2B5EF4-FFF2-40B4-BE49-F238E27FC236}">
                  <a16:creationId xmlns:a16="http://schemas.microsoft.com/office/drawing/2014/main" id="{00000000-0008-0000-0F00-000019000000}"/>
                </a:ext>
              </a:extLst>
            </xdr:cNvPr>
            <xdr:cNvSpPr>
              <a:spLocks noChangeArrowheads="1"/>
            </xdr:cNvSpPr>
          </xdr:nvSpPr>
          <xdr:spPr bwMode="auto">
            <a:xfrm rot="3599174">
              <a:off x="1812" y="552"/>
              <a:ext cx="104" cy="781"/>
            </a:xfrm>
            <a:prstGeom prst="rect">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26" name="Rectangle 7" descr="Ladrillos en horizontal">
              <a:extLst>
                <a:ext uri="{FF2B5EF4-FFF2-40B4-BE49-F238E27FC236}">
                  <a16:creationId xmlns:a16="http://schemas.microsoft.com/office/drawing/2014/main" id="{00000000-0008-0000-0F00-00001A000000}"/>
                </a:ext>
              </a:extLst>
            </xdr:cNvPr>
            <xdr:cNvSpPr>
              <a:spLocks noChangeArrowheads="1"/>
            </xdr:cNvSpPr>
          </xdr:nvSpPr>
          <xdr:spPr bwMode="auto">
            <a:xfrm rot="-3717727">
              <a:off x="2493" y="514"/>
              <a:ext cx="103" cy="856"/>
            </a:xfrm>
            <a:prstGeom prst="rect">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27" name="WordArt 6" descr="Ladrillos en horizontal">
              <a:extLst>
                <a:ext uri="{FF2B5EF4-FFF2-40B4-BE49-F238E27FC236}">
                  <a16:creationId xmlns:a16="http://schemas.microsoft.com/office/drawing/2014/main" id="{00000000-0008-0000-0F00-00001B000000}"/>
                </a:ext>
              </a:extLst>
            </xdr:cNvPr>
            <xdr:cNvSpPr>
              <a:spLocks noChangeArrowheads="1" noChangeShapeType="1" noTextEdit="1"/>
            </xdr:cNvSpPr>
          </xdr:nvSpPr>
          <xdr:spPr bwMode="auto">
            <a:xfrm>
              <a:off x="1879" y="1178"/>
              <a:ext cx="237" cy="499"/>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7200" kern="10" spc="0">
                  <a:ln w="9525">
                    <a:solidFill>
                      <a:srgbClr val="000000"/>
                    </a:solidFill>
                    <a:round/>
                    <a:headEnd/>
                    <a:tailEnd/>
                  </a:ln>
                  <a:noFill/>
                  <a:effectLst>
                    <a:outerShdw dist="35921" dir="2700000" algn="ctr" rotWithShape="0">
                      <a:srgbClr val="868686"/>
                    </a:outerShdw>
                  </a:effectLst>
                  <a:latin typeface="Georgia Ref"/>
                </a:rPr>
                <a:t>I</a:t>
              </a:r>
            </a:p>
          </xdr:txBody>
        </xdr:sp>
        <xdr:sp macro="" textlink="">
          <xdr:nvSpPr>
            <xdr:cNvPr id="28" name="WordArt 5" descr="Ladrillos en horizontal">
              <a:extLst>
                <a:ext uri="{FF2B5EF4-FFF2-40B4-BE49-F238E27FC236}">
                  <a16:creationId xmlns:a16="http://schemas.microsoft.com/office/drawing/2014/main" id="{00000000-0008-0000-0F00-00001C000000}"/>
                </a:ext>
              </a:extLst>
            </xdr:cNvPr>
            <xdr:cNvSpPr>
              <a:spLocks noChangeArrowheads="1" noChangeShapeType="1" noTextEdit="1"/>
            </xdr:cNvSpPr>
          </xdr:nvSpPr>
          <xdr:spPr bwMode="auto">
            <a:xfrm>
              <a:off x="2116" y="1126"/>
              <a:ext cx="143" cy="279"/>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8000" kern="10" spc="0">
                  <a:ln w="9525">
                    <a:solidFill>
                      <a:srgbClr val="000000"/>
                    </a:solidFill>
                    <a:round/>
                    <a:headEnd/>
                    <a:tailEnd/>
                  </a:ln>
                  <a:noFill/>
                  <a:effectLst>
                    <a:outerShdw dist="35921" dir="2700000" algn="ctr" rotWithShape="0">
                      <a:srgbClr val="868686"/>
                    </a:outerShdw>
                  </a:effectLst>
                  <a:latin typeface="Georgia Ref"/>
                </a:rPr>
                <a:t>C</a:t>
              </a:r>
            </a:p>
          </xdr:txBody>
        </xdr:sp>
        <xdr:sp macro="" textlink="">
          <xdr:nvSpPr>
            <xdr:cNvPr id="29" name="WordArt 4" descr="Ladrillos en horizontal">
              <a:extLst>
                <a:ext uri="{FF2B5EF4-FFF2-40B4-BE49-F238E27FC236}">
                  <a16:creationId xmlns:a16="http://schemas.microsoft.com/office/drawing/2014/main" id="{00000000-0008-0000-0F00-00001D000000}"/>
                </a:ext>
              </a:extLst>
            </xdr:cNvPr>
            <xdr:cNvSpPr>
              <a:spLocks noChangeArrowheads="1" noChangeShapeType="1" noTextEdit="1"/>
            </xdr:cNvSpPr>
          </xdr:nvSpPr>
          <xdr:spPr bwMode="auto">
            <a:xfrm>
              <a:off x="2116" y="1405"/>
              <a:ext cx="214" cy="272"/>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8000" kern="10" spc="0">
                  <a:ln w="9525">
                    <a:solidFill>
                      <a:srgbClr val="000000"/>
                    </a:solidFill>
                    <a:round/>
                    <a:headEnd/>
                    <a:tailEnd/>
                  </a:ln>
                  <a:noFill/>
                  <a:effectLst>
                    <a:outerShdw dist="35921" dir="2700000" algn="ctr" rotWithShape="0">
                      <a:srgbClr val="868686"/>
                    </a:outerShdw>
                  </a:effectLst>
                  <a:latin typeface="Georgia Ref"/>
                </a:rPr>
                <a:t>B</a:t>
              </a:r>
            </a:p>
          </xdr:txBody>
        </xdr:sp>
        <xdr:sp macro="" textlink="">
          <xdr:nvSpPr>
            <xdr:cNvPr id="30" name="WordArt 3" descr="Ladrillos en horizontal">
              <a:extLst>
                <a:ext uri="{FF2B5EF4-FFF2-40B4-BE49-F238E27FC236}">
                  <a16:creationId xmlns:a16="http://schemas.microsoft.com/office/drawing/2014/main" id="{00000000-0008-0000-0F00-00001E000000}"/>
                </a:ext>
              </a:extLst>
            </xdr:cNvPr>
            <xdr:cNvSpPr>
              <a:spLocks noChangeArrowheads="1" noChangeShapeType="1" noTextEdit="1"/>
            </xdr:cNvSpPr>
          </xdr:nvSpPr>
          <xdr:spPr bwMode="auto">
            <a:xfrm>
              <a:off x="2397" y="1491"/>
              <a:ext cx="219" cy="186"/>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7200" kern="10" spc="0">
                  <a:ln w="9525">
                    <a:solidFill>
                      <a:srgbClr val="000000"/>
                    </a:solidFill>
                    <a:round/>
                    <a:headEnd/>
                    <a:tailEnd/>
                  </a:ln>
                  <a:noFill/>
                  <a:effectLst>
                    <a:outerShdw dist="35921" dir="2700000" algn="ctr" rotWithShape="0">
                      <a:srgbClr val="868686"/>
                    </a:outerShdw>
                  </a:effectLst>
                  <a:latin typeface="Georgia Ref"/>
                </a:rPr>
                <a:t>c.a.</a:t>
              </a:r>
            </a:p>
          </xdr:txBody>
        </xdr:sp>
      </xdr:grpSp>
    </xdr:grpSp>
    <xdr:clientData/>
  </xdr:twoCellAnchor>
  <xdr:twoCellAnchor>
    <xdr:from>
      <xdr:col>2</xdr:col>
      <xdr:colOff>0</xdr:colOff>
      <xdr:row>180</xdr:row>
      <xdr:rowOff>0</xdr:rowOff>
    </xdr:from>
    <xdr:to>
      <xdr:col>20</xdr:col>
      <xdr:colOff>101856</xdr:colOff>
      <xdr:row>185</xdr:row>
      <xdr:rowOff>20098</xdr:rowOff>
    </xdr:to>
    <xdr:grpSp>
      <xdr:nvGrpSpPr>
        <xdr:cNvPr id="31" name="Group 1">
          <a:extLst>
            <a:ext uri="{FF2B5EF4-FFF2-40B4-BE49-F238E27FC236}">
              <a16:creationId xmlns:a16="http://schemas.microsoft.com/office/drawing/2014/main" id="{00000000-0008-0000-0F00-00001F000000}"/>
            </a:ext>
          </a:extLst>
        </xdr:cNvPr>
        <xdr:cNvGrpSpPr>
          <a:grpSpLocks/>
        </xdr:cNvGrpSpPr>
      </xdr:nvGrpSpPr>
      <xdr:grpSpPr bwMode="auto">
        <a:xfrm>
          <a:off x="396240" y="28643580"/>
          <a:ext cx="5809236" cy="934498"/>
          <a:chOff x="1425" y="577"/>
          <a:chExt cx="8744" cy="1191"/>
        </a:xfrm>
      </xdr:grpSpPr>
      <xdr:sp macro="" textlink="">
        <xdr:nvSpPr>
          <xdr:cNvPr id="32" name="Text Box 10">
            <a:extLst>
              <a:ext uri="{FF2B5EF4-FFF2-40B4-BE49-F238E27FC236}">
                <a16:creationId xmlns:a16="http://schemas.microsoft.com/office/drawing/2014/main" id="{00000000-0008-0000-0F00-000020000000}"/>
              </a:ext>
            </a:extLst>
          </xdr:cNvPr>
          <xdr:cNvSpPr txBox="1">
            <a:spLocks noChangeArrowheads="1"/>
          </xdr:cNvSpPr>
        </xdr:nvSpPr>
        <xdr:spPr bwMode="auto">
          <a:xfrm>
            <a:off x="2901" y="577"/>
            <a:ext cx="7268" cy="108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144000" rIns="91440" bIns="144000" anchor="t" upright="1"/>
          <a:lstStyle/>
          <a:p>
            <a:pPr algn="l" rtl="0">
              <a:lnSpc>
                <a:spcPts val="2300"/>
              </a:lnSpc>
              <a:defRPr sz="1000"/>
            </a:pPr>
            <a:r>
              <a:rPr lang="es-ES" sz="2000" b="0" i="1" u="none" strike="noStrike" baseline="0">
                <a:solidFill>
                  <a:srgbClr val="000000"/>
                </a:solidFill>
                <a:latin typeface="Calibri"/>
                <a:cs typeface="Calibri"/>
              </a:rPr>
              <a:t>Inversiones y Construcciones BALCES, C.A.</a:t>
            </a:r>
            <a:endParaRPr lang="es-ES" sz="1100" b="0" i="0" u="none" strike="noStrike" baseline="0">
              <a:solidFill>
                <a:srgbClr val="000000"/>
              </a:solidFill>
              <a:latin typeface="Calibri"/>
              <a:cs typeface="Calibri"/>
            </a:endParaRPr>
          </a:p>
          <a:p>
            <a:pPr algn="l" rtl="0">
              <a:defRPr sz="1000"/>
            </a:pPr>
            <a:r>
              <a:rPr lang="es-ES" sz="1100" b="0" i="0" u="none" strike="noStrike" baseline="0">
                <a:solidFill>
                  <a:srgbClr val="000000"/>
                </a:solidFill>
                <a:latin typeface="Calibri"/>
                <a:cs typeface="Calibri"/>
              </a:rPr>
              <a:t>RIF: J-30947393-0 / NIT: 0256400634</a:t>
            </a:r>
          </a:p>
          <a:p>
            <a:pPr algn="l" rtl="0">
              <a:lnSpc>
                <a:spcPts val="2300"/>
              </a:lnSpc>
              <a:defRPr sz="1000"/>
            </a:pPr>
            <a:r>
              <a:rPr lang="es-ES" sz="2000" b="1" i="1" u="none" strike="noStrike" baseline="0">
                <a:solidFill>
                  <a:srgbClr val="000000"/>
                </a:solidFill>
                <a:latin typeface="Calibri"/>
                <a:cs typeface="Calibri"/>
              </a:rPr>
              <a:t> </a:t>
            </a:r>
          </a:p>
        </xdr:txBody>
      </xdr:sp>
      <xdr:grpSp>
        <xdr:nvGrpSpPr>
          <xdr:cNvPr id="33" name="Group 2">
            <a:extLst>
              <a:ext uri="{FF2B5EF4-FFF2-40B4-BE49-F238E27FC236}">
                <a16:creationId xmlns:a16="http://schemas.microsoft.com/office/drawing/2014/main" id="{00000000-0008-0000-0F00-000021000000}"/>
              </a:ext>
            </a:extLst>
          </xdr:cNvPr>
          <xdr:cNvGrpSpPr>
            <a:grpSpLocks/>
          </xdr:cNvGrpSpPr>
        </xdr:nvGrpSpPr>
        <xdr:grpSpPr bwMode="auto">
          <a:xfrm>
            <a:off x="1425" y="890"/>
            <a:ext cx="1500" cy="878"/>
            <a:chOff x="1473" y="890"/>
            <a:chExt cx="1500" cy="878"/>
          </a:xfrm>
        </xdr:grpSpPr>
        <xdr:sp macro="" textlink="">
          <xdr:nvSpPr>
            <xdr:cNvPr id="34" name="AutoShape 9" descr="Ladrillos en horizontal">
              <a:extLst>
                <a:ext uri="{FF2B5EF4-FFF2-40B4-BE49-F238E27FC236}">
                  <a16:creationId xmlns:a16="http://schemas.microsoft.com/office/drawing/2014/main" id="{00000000-0008-0000-0F00-000022000000}"/>
                </a:ext>
              </a:extLst>
            </xdr:cNvPr>
            <xdr:cNvSpPr>
              <a:spLocks noChangeArrowheads="1"/>
            </xdr:cNvSpPr>
          </xdr:nvSpPr>
          <xdr:spPr bwMode="auto">
            <a:xfrm rot="-5391754">
              <a:off x="1786" y="871"/>
              <a:ext cx="844" cy="949"/>
            </a:xfrm>
            <a:prstGeom prst="homePlate">
              <a:avLst>
                <a:gd name="adj" fmla="val 25000"/>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35" name="Rectangle 8" descr="Ladrillos en horizontal">
              <a:extLst>
                <a:ext uri="{FF2B5EF4-FFF2-40B4-BE49-F238E27FC236}">
                  <a16:creationId xmlns:a16="http://schemas.microsoft.com/office/drawing/2014/main" id="{00000000-0008-0000-0F00-000023000000}"/>
                </a:ext>
              </a:extLst>
            </xdr:cNvPr>
            <xdr:cNvSpPr>
              <a:spLocks noChangeArrowheads="1"/>
            </xdr:cNvSpPr>
          </xdr:nvSpPr>
          <xdr:spPr bwMode="auto">
            <a:xfrm rot="3599174">
              <a:off x="1812" y="552"/>
              <a:ext cx="104" cy="781"/>
            </a:xfrm>
            <a:prstGeom prst="rect">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36" name="Rectangle 7" descr="Ladrillos en horizontal">
              <a:extLst>
                <a:ext uri="{FF2B5EF4-FFF2-40B4-BE49-F238E27FC236}">
                  <a16:creationId xmlns:a16="http://schemas.microsoft.com/office/drawing/2014/main" id="{00000000-0008-0000-0F00-000024000000}"/>
                </a:ext>
              </a:extLst>
            </xdr:cNvPr>
            <xdr:cNvSpPr>
              <a:spLocks noChangeArrowheads="1"/>
            </xdr:cNvSpPr>
          </xdr:nvSpPr>
          <xdr:spPr bwMode="auto">
            <a:xfrm rot="-3717727">
              <a:off x="2493" y="514"/>
              <a:ext cx="103" cy="856"/>
            </a:xfrm>
            <a:prstGeom prst="rect">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37" name="WordArt 6" descr="Ladrillos en horizontal">
              <a:extLst>
                <a:ext uri="{FF2B5EF4-FFF2-40B4-BE49-F238E27FC236}">
                  <a16:creationId xmlns:a16="http://schemas.microsoft.com/office/drawing/2014/main" id="{00000000-0008-0000-0F00-000025000000}"/>
                </a:ext>
              </a:extLst>
            </xdr:cNvPr>
            <xdr:cNvSpPr>
              <a:spLocks noChangeArrowheads="1" noChangeShapeType="1" noTextEdit="1"/>
            </xdr:cNvSpPr>
          </xdr:nvSpPr>
          <xdr:spPr bwMode="auto">
            <a:xfrm>
              <a:off x="1879" y="1178"/>
              <a:ext cx="237" cy="499"/>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7200" kern="10" spc="0">
                  <a:ln w="9525">
                    <a:solidFill>
                      <a:srgbClr val="000000"/>
                    </a:solidFill>
                    <a:round/>
                    <a:headEnd/>
                    <a:tailEnd/>
                  </a:ln>
                  <a:noFill/>
                  <a:effectLst>
                    <a:outerShdw dist="35921" dir="2700000" algn="ctr" rotWithShape="0">
                      <a:srgbClr val="868686"/>
                    </a:outerShdw>
                  </a:effectLst>
                  <a:latin typeface="Georgia Ref"/>
                </a:rPr>
                <a:t>I</a:t>
              </a:r>
            </a:p>
          </xdr:txBody>
        </xdr:sp>
        <xdr:sp macro="" textlink="">
          <xdr:nvSpPr>
            <xdr:cNvPr id="38" name="WordArt 5" descr="Ladrillos en horizontal">
              <a:extLst>
                <a:ext uri="{FF2B5EF4-FFF2-40B4-BE49-F238E27FC236}">
                  <a16:creationId xmlns:a16="http://schemas.microsoft.com/office/drawing/2014/main" id="{00000000-0008-0000-0F00-000026000000}"/>
                </a:ext>
              </a:extLst>
            </xdr:cNvPr>
            <xdr:cNvSpPr>
              <a:spLocks noChangeArrowheads="1" noChangeShapeType="1" noTextEdit="1"/>
            </xdr:cNvSpPr>
          </xdr:nvSpPr>
          <xdr:spPr bwMode="auto">
            <a:xfrm>
              <a:off x="2116" y="1126"/>
              <a:ext cx="143" cy="279"/>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8000" kern="10" spc="0">
                  <a:ln w="9525">
                    <a:solidFill>
                      <a:srgbClr val="000000"/>
                    </a:solidFill>
                    <a:round/>
                    <a:headEnd/>
                    <a:tailEnd/>
                  </a:ln>
                  <a:noFill/>
                  <a:effectLst>
                    <a:outerShdw dist="35921" dir="2700000" algn="ctr" rotWithShape="0">
                      <a:srgbClr val="868686"/>
                    </a:outerShdw>
                  </a:effectLst>
                  <a:latin typeface="Georgia Ref"/>
                </a:rPr>
                <a:t>C</a:t>
              </a:r>
            </a:p>
          </xdr:txBody>
        </xdr:sp>
        <xdr:sp macro="" textlink="">
          <xdr:nvSpPr>
            <xdr:cNvPr id="39" name="WordArt 4" descr="Ladrillos en horizontal">
              <a:extLst>
                <a:ext uri="{FF2B5EF4-FFF2-40B4-BE49-F238E27FC236}">
                  <a16:creationId xmlns:a16="http://schemas.microsoft.com/office/drawing/2014/main" id="{00000000-0008-0000-0F00-000027000000}"/>
                </a:ext>
              </a:extLst>
            </xdr:cNvPr>
            <xdr:cNvSpPr>
              <a:spLocks noChangeArrowheads="1" noChangeShapeType="1" noTextEdit="1"/>
            </xdr:cNvSpPr>
          </xdr:nvSpPr>
          <xdr:spPr bwMode="auto">
            <a:xfrm>
              <a:off x="2116" y="1405"/>
              <a:ext cx="214" cy="272"/>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8000" kern="10" spc="0">
                  <a:ln w="9525">
                    <a:solidFill>
                      <a:srgbClr val="000000"/>
                    </a:solidFill>
                    <a:round/>
                    <a:headEnd/>
                    <a:tailEnd/>
                  </a:ln>
                  <a:noFill/>
                  <a:effectLst>
                    <a:outerShdw dist="35921" dir="2700000" algn="ctr" rotWithShape="0">
                      <a:srgbClr val="868686"/>
                    </a:outerShdw>
                  </a:effectLst>
                  <a:latin typeface="Georgia Ref"/>
                </a:rPr>
                <a:t>B</a:t>
              </a:r>
            </a:p>
          </xdr:txBody>
        </xdr:sp>
        <xdr:sp macro="" textlink="">
          <xdr:nvSpPr>
            <xdr:cNvPr id="40" name="WordArt 3" descr="Ladrillos en horizontal">
              <a:extLst>
                <a:ext uri="{FF2B5EF4-FFF2-40B4-BE49-F238E27FC236}">
                  <a16:creationId xmlns:a16="http://schemas.microsoft.com/office/drawing/2014/main" id="{00000000-0008-0000-0F00-000028000000}"/>
                </a:ext>
              </a:extLst>
            </xdr:cNvPr>
            <xdr:cNvSpPr>
              <a:spLocks noChangeArrowheads="1" noChangeShapeType="1" noTextEdit="1"/>
            </xdr:cNvSpPr>
          </xdr:nvSpPr>
          <xdr:spPr bwMode="auto">
            <a:xfrm>
              <a:off x="2397" y="1491"/>
              <a:ext cx="219" cy="186"/>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7200" kern="10" spc="0">
                  <a:ln w="9525">
                    <a:solidFill>
                      <a:srgbClr val="000000"/>
                    </a:solidFill>
                    <a:round/>
                    <a:headEnd/>
                    <a:tailEnd/>
                  </a:ln>
                  <a:noFill/>
                  <a:effectLst>
                    <a:outerShdw dist="35921" dir="2700000" algn="ctr" rotWithShape="0">
                      <a:srgbClr val="868686"/>
                    </a:outerShdw>
                  </a:effectLst>
                  <a:latin typeface="Georgia Ref"/>
                </a:rPr>
                <a:t>c.a.</a:t>
              </a:r>
            </a:p>
          </xdr:txBody>
        </xdr:sp>
      </xdr:grpSp>
    </xdr:grpSp>
    <xdr:clientData/>
  </xdr:twoCellAnchor>
  <xdr:twoCellAnchor>
    <xdr:from>
      <xdr:col>2</xdr:col>
      <xdr:colOff>57149</xdr:colOff>
      <xdr:row>226</xdr:row>
      <xdr:rowOff>123824</xdr:rowOff>
    </xdr:from>
    <xdr:to>
      <xdr:col>20</xdr:col>
      <xdr:colOff>130430</xdr:colOff>
      <xdr:row>231</xdr:row>
      <xdr:rowOff>190499</xdr:rowOff>
    </xdr:to>
    <xdr:grpSp>
      <xdr:nvGrpSpPr>
        <xdr:cNvPr id="41" name="Group 1">
          <a:extLst>
            <a:ext uri="{FF2B5EF4-FFF2-40B4-BE49-F238E27FC236}">
              <a16:creationId xmlns:a16="http://schemas.microsoft.com/office/drawing/2014/main" id="{00000000-0008-0000-0F00-000029000000}"/>
            </a:ext>
          </a:extLst>
        </xdr:cNvPr>
        <xdr:cNvGrpSpPr>
          <a:grpSpLocks/>
        </xdr:cNvGrpSpPr>
      </xdr:nvGrpSpPr>
      <xdr:grpSpPr bwMode="auto">
        <a:xfrm>
          <a:off x="453389" y="37759004"/>
          <a:ext cx="5780661" cy="973455"/>
          <a:chOff x="1425" y="577"/>
          <a:chExt cx="8744" cy="1191"/>
        </a:xfrm>
      </xdr:grpSpPr>
      <xdr:sp macro="" textlink="">
        <xdr:nvSpPr>
          <xdr:cNvPr id="42" name="Text Box 10">
            <a:extLst>
              <a:ext uri="{FF2B5EF4-FFF2-40B4-BE49-F238E27FC236}">
                <a16:creationId xmlns:a16="http://schemas.microsoft.com/office/drawing/2014/main" id="{00000000-0008-0000-0F00-00002A000000}"/>
              </a:ext>
            </a:extLst>
          </xdr:cNvPr>
          <xdr:cNvSpPr txBox="1">
            <a:spLocks noChangeArrowheads="1"/>
          </xdr:cNvSpPr>
        </xdr:nvSpPr>
        <xdr:spPr bwMode="auto">
          <a:xfrm>
            <a:off x="2901" y="577"/>
            <a:ext cx="7268" cy="108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144000" rIns="91440" bIns="144000" anchor="t" upright="1"/>
          <a:lstStyle/>
          <a:p>
            <a:pPr algn="l" rtl="0">
              <a:lnSpc>
                <a:spcPts val="2300"/>
              </a:lnSpc>
              <a:defRPr sz="1000"/>
            </a:pPr>
            <a:r>
              <a:rPr lang="es-ES" sz="2000" b="0" i="1" u="none" strike="noStrike" baseline="0">
                <a:solidFill>
                  <a:srgbClr val="000000"/>
                </a:solidFill>
                <a:latin typeface="Calibri"/>
                <a:cs typeface="Calibri"/>
              </a:rPr>
              <a:t>Inversiones y Construcciones BALCES, C.A.</a:t>
            </a:r>
            <a:endParaRPr lang="es-ES" sz="1100" b="0" i="0" u="none" strike="noStrike" baseline="0">
              <a:solidFill>
                <a:srgbClr val="000000"/>
              </a:solidFill>
              <a:latin typeface="Calibri"/>
              <a:cs typeface="Calibri"/>
            </a:endParaRPr>
          </a:p>
          <a:p>
            <a:pPr algn="l" rtl="0">
              <a:defRPr sz="1000"/>
            </a:pPr>
            <a:r>
              <a:rPr lang="es-ES" sz="1100" b="0" i="0" u="none" strike="noStrike" baseline="0">
                <a:solidFill>
                  <a:srgbClr val="000000"/>
                </a:solidFill>
                <a:latin typeface="Calibri"/>
                <a:cs typeface="Calibri"/>
              </a:rPr>
              <a:t>RIF: J-30947393-0 / NIT: 0256400634</a:t>
            </a:r>
          </a:p>
          <a:p>
            <a:pPr algn="l" rtl="0">
              <a:lnSpc>
                <a:spcPts val="2300"/>
              </a:lnSpc>
              <a:defRPr sz="1000"/>
            </a:pPr>
            <a:r>
              <a:rPr lang="es-ES" sz="2000" b="1" i="1" u="none" strike="noStrike" baseline="0">
                <a:solidFill>
                  <a:srgbClr val="000000"/>
                </a:solidFill>
                <a:latin typeface="Calibri"/>
                <a:cs typeface="Calibri"/>
              </a:rPr>
              <a:t> </a:t>
            </a:r>
          </a:p>
        </xdr:txBody>
      </xdr:sp>
      <xdr:grpSp>
        <xdr:nvGrpSpPr>
          <xdr:cNvPr id="43" name="Group 2">
            <a:extLst>
              <a:ext uri="{FF2B5EF4-FFF2-40B4-BE49-F238E27FC236}">
                <a16:creationId xmlns:a16="http://schemas.microsoft.com/office/drawing/2014/main" id="{00000000-0008-0000-0F00-00002B000000}"/>
              </a:ext>
            </a:extLst>
          </xdr:cNvPr>
          <xdr:cNvGrpSpPr>
            <a:grpSpLocks/>
          </xdr:cNvGrpSpPr>
        </xdr:nvGrpSpPr>
        <xdr:grpSpPr bwMode="auto">
          <a:xfrm>
            <a:off x="1425" y="890"/>
            <a:ext cx="1500" cy="878"/>
            <a:chOff x="1473" y="890"/>
            <a:chExt cx="1500" cy="878"/>
          </a:xfrm>
        </xdr:grpSpPr>
        <xdr:sp macro="" textlink="">
          <xdr:nvSpPr>
            <xdr:cNvPr id="44" name="AutoShape 9" descr="Ladrillos en horizontal">
              <a:extLst>
                <a:ext uri="{FF2B5EF4-FFF2-40B4-BE49-F238E27FC236}">
                  <a16:creationId xmlns:a16="http://schemas.microsoft.com/office/drawing/2014/main" id="{00000000-0008-0000-0F00-00002C000000}"/>
                </a:ext>
              </a:extLst>
            </xdr:cNvPr>
            <xdr:cNvSpPr>
              <a:spLocks noChangeArrowheads="1"/>
            </xdr:cNvSpPr>
          </xdr:nvSpPr>
          <xdr:spPr bwMode="auto">
            <a:xfrm rot="-5391754">
              <a:off x="1786" y="871"/>
              <a:ext cx="844" cy="949"/>
            </a:xfrm>
            <a:prstGeom prst="homePlate">
              <a:avLst>
                <a:gd name="adj" fmla="val 25000"/>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45" name="Rectangle 8" descr="Ladrillos en horizontal">
              <a:extLst>
                <a:ext uri="{FF2B5EF4-FFF2-40B4-BE49-F238E27FC236}">
                  <a16:creationId xmlns:a16="http://schemas.microsoft.com/office/drawing/2014/main" id="{00000000-0008-0000-0F00-00002D000000}"/>
                </a:ext>
              </a:extLst>
            </xdr:cNvPr>
            <xdr:cNvSpPr>
              <a:spLocks noChangeArrowheads="1"/>
            </xdr:cNvSpPr>
          </xdr:nvSpPr>
          <xdr:spPr bwMode="auto">
            <a:xfrm rot="3599174">
              <a:off x="1812" y="552"/>
              <a:ext cx="104" cy="781"/>
            </a:xfrm>
            <a:prstGeom prst="rect">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46" name="Rectangle 7" descr="Ladrillos en horizontal">
              <a:extLst>
                <a:ext uri="{FF2B5EF4-FFF2-40B4-BE49-F238E27FC236}">
                  <a16:creationId xmlns:a16="http://schemas.microsoft.com/office/drawing/2014/main" id="{00000000-0008-0000-0F00-00002E000000}"/>
                </a:ext>
              </a:extLst>
            </xdr:cNvPr>
            <xdr:cNvSpPr>
              <a:spLocks noChangeArrowheads="1"/>
            </xdr:cNvSpPr>
          </xdr:nvSpPr>
          <xdr:spPr bwMode="auto">
            <a:xfrm rot="-3717727">
              <a:off x="2493" y="514"/>
              <a:ext cx="103" cy="856"/>
            </a:xfrm>
            <a:prstGeom prst="rect">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47" name="WordArt 6" descr="Ladrillos en horizontal">
              <a:extLst>
                <a:ext uri="{FF2B5EF4-FFF2-40B4-BE49-F238E27FC236}">
                  <a16:creationId xmlns:a16="http://schemas.microsoft.com/office/drawing/2014/main" id="{00000000-0008-0000-0F00-00002F000000}"/>
                </a:ext>
              </a:extLst>
            </xdr:cNvPr>
            <xdr:cNvSpPr>
              <a:spLocks noChangeArrowheads="1" noChangeShapeType="1" noTextEdit="1"/>
            </xdr:cNvSpPr>
          </xdr:nvSpPr>
          <xdr:spPr bwMode="auto">
            <a:xfrm>
              <a:off x="1879" y="1178"/>
              <a:ext cx="237" cy="499"/>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7200" kern="10" spc="0">
                  <a:ln w="9525">
                    <a:solidFill>
                      <a:srgbClr val="000000"/>
                    </a:solidFill>
                    <a:round/>
                    <a:headEnd/>
                    <a:tailEnd/>
                  </a:ln>
                  <a:noFill/>
                  <a:effectLst>
                    <a:outerShdw dist="35921" dir="2700000" algn="ctr" rotWithShape="0">
                      <a:srgbClr val="868686"/>
                    </a:outerShdw>
                  </a:effectLst>
                  <a:latin typeface="Georgia Ref"/>
                </a:rPr>
                <a:t>I</a:t>
              </a:r>
            </a:p>
          </xdr:txBody>
        </xdr:sp>
        <xdr:sp macro="" textlink="">
          <xdr:nvSpPr>
            <xdr:cNvPr id="48" name="WordArt 5" descr="Ladrillos en horizontal">
              <a:extLst>
                <a:ext uri="{FF2B5EF4-FFF2-40B4-BE49-F238E27FC236}">
                  <a16:creationId xmlns:a16="http://schemas.microsoft.com/office/drawing/2014/main" id="{00000000-0008-0000-0F00-000030000000}"/>
                </a:ext>
              </a:extLst>
            </xdr:cNvPr>
            <xdr:cNvSpPr>
              <a:spLocks noChangeArrowheads="1" noChangeShapeType="1" noTextEdit="1"/>
            </xdr:cNvSpPr>
          </xdr:nvSpPr>
          <xdr:spPr bwMode="auto">
            <a:xfrm>
              <a:off x="2116" y="1126"/>
              <a:ext cx="143" cy="279"/>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8000" kern="10" spc="0">
                  <a:ln w="9525">
                    <a:solidFill>
                      <a:srgbClr val="000000"/>
                    </a:solidFill>
                    <a:round/>
                    <a:headEnd/>
                    <a:tailEnd/>
                  </a:ln>
                  <a:noFill/>
                  <a:effectLst>
                    <a:outerShdw dist="35921" dir="2700000" algn="ctr" rotWithShape="0">
                      <a:srgbClr val="868686"/>
                    </a:outerShdw>
                  </a:effectLst>
                  <a:latin typeface="Georgia Ref"/>
                </a:rPr>
                <a:t>C</a:t>
              </a:r>
            </a:p>
          </xdr:txBody>
        </xdr:sp>
        <xdr:sp macro="" textlink="">
          <xdr:nvSpPr>
            <xdr:cNvPr id="49" name="WordArt 4" descr="Ladrillos en horizontal">
              <a:extLst>
                <a:ext uri="{FF2B5EF4-FFF2-40B4-BE49-F238E27FC236}">
                  <a16:creationId xmlns:a16="http://schemas.microsoft.com/office/drawing/2014/main" id="{00000000-0008-0000-0F00-000031000000}"/>
                </a:ext>
              </a:extLst>
            </xdr:cNvPr>
            <xdr:cNvSpPr>
              <a:spLocks noChangeArrowheads="1" noChangeShapeType="1" noTextEdit="1"/>
            </xdr:cNvSpPr>
          </xdr:nvSpPr>
          <xdr:spPr bwMode="auto">
            <a:xfrm>
              <a:off x="2116" y="1405"/>
              <a:ext cx="214" cy="272"/>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8000" kern="10" spc="0">
                  <a:ln w="9525">
                    <a:solidFill>
                      <a:srgbClr val="000000"/>
                    </a:solidFill>
                    <a:round/>
                    <a:headEnd/>
                    <a:tailEnd/>
                  </a:ln>
                  <a:noFill/>
                  <a:effectLst>
                    <a:outerShdw dist="35921" dir="2700000" algn="ctr" rotWithShape="0">
                      <a:srgbClr val="868686"/>
                    </a:outerShdw>
                  </a:effectLst>
                  <a:latin typeface="Georgia Ref"/>
                </a:rPr>
                <a:t>B</a:t>
              </a:r>
            </a:p>
          </xdr:txBody>
        </xdr:sp>
        <xdr:sp macro="" textlink="">
          <xdr:nvSpPr>
            <xdr:cNvPr id="50" name="WordArt 3" descr="Ladrillos en horizontal">
              <a:extLst>
                <a:ext uri="{FF2B5EF4-FFF2-40B4-BE49-F238E27FC236}">
                  <a16:creationId xmlns:a16="http://schemas.microsoft.com/office/drawing/2014/main" id="{00000000-0008-0000-0F00-000032000000}"/>
                </a:ext>
              </a:extLst>
            </xdr:cNvPr>
            <xdr:cNvSpPr>
              <a:spLocks noChangeArrowheads="1" noChangeShapeType="1" noTextEdit="1"/>
            </xdr:cNvSpPr>
          </xdr:nvSpPr>
          <xdr:spPr bwMode="auto">
            <a:xfrm>
              <a:off x="2397" y="1491"/>
              <a:ext cx="219" cy="186"/>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7200" kern="10" spc="0">
                  <a:ln w="9525">
                    <a:solidFill>
                      <a:srgbClr val="000000"/>
                    </a:solidFill>
                    <a:round/>
                    <a:headEnd/>
                    <a:tailEnd/>
                  </a:ln>
                  <a:noFill/>
                  <a:effectLst>
                    <a:outerShdw dist="35921" dir="2700000" algn="ctr" rotWithShape="0">
                      <a:srgbClr val="868686"/>
                    </a:outerShdw>
                  </a:effectLst>
                  <a:latin typeface="Georgia Ref"/>
                </a:rPr>
                <a:t>c.a.</a:t>
              </a:r>
            </a:p>
          </xdr:txBody>
        </xdr:sp>
      </xdr:grpSp>
    </xdr:grp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2</xdr:row>
      <xdr:rowOff>123825</xdr:rowOff>
    </xdr:from>
    <xdr:to>
      <xdr:col>3</xdr:col>
      <xdr:colOff>0</xdr:colOff>
      <xdr:row>5</xdr:row>
      <xdr:rowOff>0</xdr:rowOff>
    </xdr:to>
    <xdr:pic>
      <xdr:nvPicPr>
        <xdr:cNvPr id="2" name="Picture 1">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7650" y="504825"/>
          <a:ext cx="904875" cy="438150"/>
        </a:xfrm>
        <a:prstGeom prst="rect">
          <a:avLst/>
        </a:prstGeom>
        <a:noFill/>
        <a:ln w="9525">
          <a:noFill/>
          <a:miter lim="800000"/>
          <a:headEnd/>
          <a:tailEnd/>
        </a:ln>
      </xdr:spPr>
    </xdr:pic>
    <xdr:clientData/>
  </xdr:twoCellAnchor>
  <xdr:twoCellAnchor>
    <xdr:from>
      <xdr:col>12</xdr:col>
      <xdr:colOff>0</xdr:colOff>
      <xdr:row>2</xdr:row>
      <xdr:rowOff>123825</xdr:rowOff>
    </xdr:from>
    <xdr:to>
      <xdr:col>13</xdr:col>
      <xdr:colOff>0</xdr:colOff>
      <xdr:row>5</xdr:row>
      <xdr:rowOff>0</xdr:rowOff>
    </xdr:to>
    <xdr:pic>
      <xdr:nvPicPr>
        <xdr:cNvPr id="3" name="Picture 1">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7650" y="504825"/>
          <a:ext cx="904875" cy="438150"/>
        </a:xfrm>
        <a:prstGeom prst="rect">
          <a:avLst/>
        </a:prstGeom>
        <a:noFill/>
        <a:ln w="9525">
          <a:noFill/>
          <a:miter lim="800000"/>
          <a:headEnd/>
          <a:tailEnd/>
        </a:ln>
      </xdr:spPr>
    </xdr:pic>
    <xdr:clientData/>
  </xdr:twoCellAnchor>
  <xdr:twoCellAnchor>
    <xdr:from>
      <xdr:col>22</xdr:col>
      <xdr:colOff>0</xdr:colOff>
      <xdr:row>2</xdr:row>
      <xdr:rowOff>123825</xdr:rowOff>
    </xdr:from>
    <xdr:to>
      <xdr:col>23</xdr:col>
      <xdr:colOff>0</xdr:colOff>
      <xdr:row>5</xdr:row>
      <xdr:rowOff>0</xdr:rowOff>
    </xdr:to>
    <xdr:pic>
      <xdr:nvPicPr>
        <xdr:cNvPr id="4" name="Picture 1">
          <a:extLst>
            <a:ext uri="{FF2B5EF4-FFF2-40B4-BE49-F238E27FC236}">
              <a16:creationId xmlns:a16="http://schemas.microsoft.com/office/drawing/2014/main" id="{00000000-0008-0000-11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714750" y="504825"/>
          <a:ext cx="904875" cy="438150"/>
        </a:xfrm>
        <a:prstGeom prst="rect">
          <a:avLst/>
        </a:prstGeom>
        <a:noFill/>
        <a:ln w="9525">
          <a:noFill/>
          <a:miter lim="800000"/>
          <a:headEnd/>
          <a:tailEnd/>
        </a:ln>
      </xdr:spPr>
    </xdr:pic>
    <xdr:clientData/>
  </xdr:twoCellAnchor>
  <xdr:twoCellAnchor>
    <xdr:from>
      <xdr:col>32</xdr:col>
      <xdr:colOff>0</xdr:colOff>
      <xdr:row>2</xdr:row>
      <xdr:rowOff>123825</xdr:rowOff>
    </xdr:from>
    <xdr:to>
      <xdr:col>33</xdr:col>
      <xdr:colOff>0</xdr:colOff>
      <xdr:row>5</xdr:row>
      <xdr:rowOff>0</xdr:rowOff>
    </xdr:to>
    <xdr:pic>
      <xdr:nvPicPr>
        <xdr:cNvPr id="5" name="Picture 1">
          <a:extLst>
            <a:ext uri="{FF2B5EF4-FFF2-40B4-BE49-F238E27FC236}">
              <a16:creationId xmlns:a16="http://schemas.microsoft.com/office/drawing/2014/main" id="{00000000-0008-0000-11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34225" y="504825"/>
          <a:ext cx="904875" cy="43815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38100</xdr:colOff>
      <xdr:row>0</xdr:row>
      <xdr:rowOff>161924</xdr:rowOff>
    </xdr:from>
    <xdr:to>
      <xdr:col>3</xdr:col>
      <xdr:colOff>647700</xdr:colOff>
      <xdr:row>4</xdr:row>
      <xdr:rowOff>180974</xdr:rowOff>
    </xdr:to>
    <xdr:pic>
      <xdr:nvPicPr>
        <xdr:cNvPr id="2" name="Picture 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161924"/>
          <a:ext cx="1866900" cy="828675"/>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457200</xdr:colOff>
      <xdr:row>0</xdr:row>
      <xdr:rowOff>0</xdr:rowOff>
    </xdr:from>
    <xdr:to>
      <xdr:col>6</xdr:col>
      <xdr:colOff>457200</xdr:colOff>
      <xdr:row>10</xdr:row>
      <xdr:rowOff>57150</xdr:rowOff>
    </xdr:to>
    <xdr:pic>
      <xdr:nvPicPr>
        <xdr:cNvPr id="3" name="2 Imagen">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67325" y="0"/>
          <a:ext cx="3057525" cy="1962150"/>
        </a:xfrm>
        <a:prstGeom prst="rect">
          <a:avLst/>
        </a:prstGeom>
        <a:noFill/>
        <a:ln>
          <a:noFill/>
        </a:ln>
      </xdr:spPr>
    </xdr:pic>
    <xdr:clientData/>
  </xdr:twoCellAnchor>
  <xdr:twoCellAnchor editAs="oneCell">
    <xdr:from>
      <xdr:col>0</xdr:col>
      <xdr:colOff>409575</xdr:colOff>
      <xdr:row>3</xdr:row>
      <xdr:rowOff>85725</xdr:rowOff>
    </xdr:from>
    <xdr:to>
      <xdr:col>4</xdr:col>
      <xdr:colOff>371475</xdr:colOff>
      <xdr:row>14</xdr:row>
      <xdr:rowOff>66675</xdr:rowOff>
    </xdr:to>
    <xdr:pic>
      <xdr:nvPicPr>
        <xdr:cNvPr id="5" name="4 Imagen">
          <a:extLst>
            <a:ext uri="{FF2B5EF4-FFF2-40B4-BE49-F238E27FC236}">
              <a16:creationId xmlns:a16="http://schemas.microsoft.com/office/drawing/2014/main" id="{00000000-0008-0000-15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57225"/>
          <a:ext cx="3038475" cy="2076450"/>
        </a:xfrm>
        <a:prstGeom prst="rect">
          <a:avLst/>
        </a:prstGeom>
        <a:noFill/>
        <a:ln>
          <a:noFill/>
        </a:ln>
      </xdr:spPr>
    </xdr:pic>
    <xdr:clientData/>
  </xdr:twoCellAnchor>
  <xdr:twoCellAnchor editAs="oneCell">
    <xdr:from>
      <xdr:col>6</xdr:col>
      <xdr:colOff>495300</xdr:colOff>
      <xdr:row>10</xdr:row>
      <xdr:rowOff>85725</xdr:rowOff>
    </xdr:from>
    <xdr:to>
      <xdr:col>6</xdr:col>
      <xdr:colOff>495300</xdr:colOff>
      <xdr:row>21</xdr:row>
      <xdr:rowOff>95250</xdr:rowOff>
    </xdr:to>
    <xdr:pic>
      <xdr:nvPicPr>
        <xdr:cNvPr id="7" name="6 Imagen">
          <a:extLst>
            <a:ext uri="{FF2B5EF4-FFF2-40B4-BE49-F238E27FC236}">
              <a16:creationId xmlns:a16="http://schemas.microsoft.com/office/drawing/2014/main" id="{00000000-0008-0000-15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305425" y="1990725"/>
          <a:ext cx="3171825" cy="2105025"/>
        </a:xfrm>
        <a:prstGeom prst="rect">
          <a:avLst/>
        </a:prstGeom>
        <a:noFill/>
        <a:ln>
          <a:noFill/>
        </a:ln>
      </xdr:spPr>
    </xdr:pic>
    <xdr:clientData/>
  </xdr:twoCellAnchor>
  <xdr:twoCellAnchor editAs="oneCell">
    <xdr:from>
      <xdr:col>6</xdr:col>
      <xdr:colOff>590550</xdr:colOff>
      <xdr:row>22</xdr:row>
      <xdr:rowOff>180975</xdr:rowOff>
    </xdr:from>
    <xdr:to>
      <xdr:col>6</xdr:col>
      <xdr:colOff>590550</xdr:colOff>
      <xdr:row>33</xdr:row>
      <xdr:rowOff>180975</xdr:rowOff>
    </xdr:to>
    <xdr:pic>
      <xdr:nvPicPr>
        <xdr:cNvPr id="9" name="8 Imagen">
          <a:extLst>
            <a:ext uri="{FF2B5EF4-FFF2-40B4-BE49-F238E27FC236}">
              <a16:creationId xmlns:a16="http://schemas.microsoft.com/office/drawing/2014/main" id="{00000000-0008-0000-1500-000009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00675" y="4371975"/>
          <a:ext cx="3162300" cy="2095500"/>
        </a:xfrm>
        <a:prstGeom prst="rect">
          <a:avLst/>
        </a:prstGeom>
        <a:noFill/>
        <a:ln>
          <a:noFill/>
        </a:ln>
      </xdr:spPr>
    </xdr:pic>
    <xdr:clientData/>
  </xdr:twoCellAnchor>
  <xdr:twoCellAnchor editAs="oneCell">
    <xdr:from>
      <xdr:col>0</xdr:col>
      <xdr:colOff>9524</xdr:colOff>
      <xdr:row>34</xdr:row>
      <xdr:rowOff>38099</xdr:rowOff>
    </xdr:from>
    <xdr:to>
      <xdr:col>4</xdr:col>
      <xdr:colOff>133350</xdr:colOff>
      <xdr:row>45</xdr:row>
      <xdr:rowOff>171450</xdr:rowOff>
    </xdr:to>
    <xdr:pic>
      <xdr:nvPicPr>
        <xdr:cNvPr id="11" name="10 Imagen">
          <a:extLst>
            <a:ext uri="{FF2B5EF4-FFF2-40B4-BE49-F238E27FC236}">
              <a16:creationId xmlns:a16="http://schemas.microsoft.com/office/drawing/2014/main" id="{00000000-0008-0000-1500-00000B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524" y="6515099"/>
          <a:ext cx="3200401" cy="2228851"/>
        </a:xfrm>
        <a:prstGeom prst="rect">
          <a:avLst/>
        </a:prstGeom>
        <a:noFill/>
        <a:ln>
          <a:noFill/>
        </a:ln>
      </xdr:spPr>
    </xdr:pic>
    <xdr:clientData/>
  </xdr:twoCellAnchor>
  <xdr:twoCellAnchor editAs="oneCell">
    <xdr:from>
      <xdr:col>6</xdr:col>
      <xdr:colOff>628650</xdr:colOff>
      <xdr:row>35</xdr:row>
      <xdr:rowOff>57150</xdr:rowOff>
    </xdr:from>
    <xdr:to>
      <xdr:col>6</xdr:col>
      <xdr:colOff>628650</xdr:colOff>
      <xdr:row>45</xdr:row>
      <xdr:rowOff>142875</xdr:rowOff>
    </xdr:to>
    <xdr:pic>
      <xdr:nvPicPr>
        <xdr:cNvPr id="12" name="11 Imagen">
          <a:extLst>
            <a:ext uri="{FF2B5EF4-FFF2-40B4-BE49-F238E27FC236}">
              <a16:creationId xmlns:a16="http://schemas.microsoft.com/office/drawing/2014/main" id="{00000000-0008-0000-1500-00000C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38775" y="6724650"/>
          <a:ext cx="2962275" cy="1990725"/>
        </a:xfrm>
        <a:prstGeom prst="rect">
          <a:avLst/>
        </a:prstGeom>
        <a:noFill/>
        <a:ln>
          <a:noFill/>
        </a:ln>
      </xdr:spPr>
    </xdr:pic>
    <xdr:clientData/>
  </xdr:twoCellAnchor>
  <xdr:twoCellAnchor editAs="oneCell">
    <xdr:from>
      <xdr:col>0</xdr:col>
      <xdr:colOff>114300</xdr:colOff>
      <xdr:row>96</xdr:row>
      <xdr:rowOff>19051</xdr:rowOff>
    </xdr:from>
    <xdr:to>
      <xdr:col>4</xdr:col>
      <xdr:colOff>228740</xdr:colOff>
      <xdr:row>107</xdr:row>
      <xdr:rowOff>27483</xdr:rowOff>
    </xdr:to>
    <xdr:pic>
      <xdr:nvPicPr>
        <xdr:cNvPr id="13" name="12 Imagen">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14300" y="18307051"/>
          <a:ext cx="3191015" cy="2103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66677</xdr:colOff>
      <xdr:row>63</xdr:row>
      <xdr:rowOff>76201</xdr:rowOff>
    </xdr:from>
    <xdr:to>
      <xdr:col>3</xdr:col>
      <xdr:colOff>781050</xdr:colOff>
      <xdr:row>72</xdr:row>
      <xdr:rowOff>171451</xdr:rowOff>
    </xdr:to>
    <xdr:pic>
      <xdr:nvPicPr>
        <xdr:cNvPr id="21" name="20 Imagen">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6677" y="12077701"/>
          <a:ext cx="3000373"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333375</xdr:colOff>
      <xdr:row>140</xdr:row>
      <xdr:rowOff>25291</xdr:rowOff>
    </xdr:from>
    <xdr:to>
      <xdr:col>7</xdr:col>
      <xdr:colOff>657225</xdr:colOff>
      <xdr:row>150</xdr:row>
      <xdr:rowOff>161925</xdr:rowOff>
    </xdr:to>
    <xdr:pic>
      <xdr:nvPicPr>
        <xdr:cNvPr id="32" name="31 Imagen">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409950" y="26695291"/>
          <a:ext cx="2819400" cy="2041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161925</xdr:colOff>
      <xdr:row>27</xdr:row>
      <xdr:rowOff>19300</xdr:rowOff>
    </xdr:from>
    <xdr:to>
      <xdr:col>12</xdr:col>
      <xdr:colOff>247650</xdr:colOff>
      <xdr:row>39</xdr:row>
      <xdr:rowOff>66675</xdr:rowOff>
    </xdr:to>
    <xdr:pic>
      <xdr:nvPicPr>
        <xdr:cNvPr id="36" name="35 Imagen">
          <a:extLst>
            <a:ext uri="{FF2B5EF4-FFF2-40B4-BE49-F238E27FC236}">
              <a16:creationId xmlns:a16="http://schemas.microsoft.com/office/drawing/2014/main" id="{00000000-0008-0000-1500-000024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496050" y="5162800"/>
          <a:ext cx="3133725" cy="2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66675</xdr:colOff>
      <xdr:row>40</xdr:row>
      <xdr:rowOff>62562</xdr:rowOff>
    </xdr:from>
    <xdr:to>
      <xdr:col>11</xdr:col>
      <xdr:colOff>685799</xdr:colOff>
      <xdr:row>50</xdr:row>
      <xdr:rowOff>95249</xdr:rowOff>
    </xdr:to>
    <xdr:pic>
      <xdr:nvPicPr>
        <xdr:cNvPr id="38" name="37 Imagen">
          <a:extLst>
            <a:ext uri="{FF2B5EF4-FFF2-40B4-BE49-F238E27FC236}">
              <a16:creationId xmlns:a16="http://schemas.microsoft.com/office/drawing/2014/main" id="{00000000-0008-0000-1500-000026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6400800" y="7682562"/>
          <a:ext cx="2905124" cy="19376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161925</xdr:colOff>
      <xdr:row>51</xdr:row>
      <xdr:rowOff>13462</xdr:rowOff>
    </xdr:from>
    <xdr:to>
      <xdr:col>12</xdr:col>
      <xdr:colOff>219074</xdr:colOff>
      <xdr:row>62</xdr:row>
      <xdr:rowOff>133349</xdr:rowOff>
    </xdr:to>
    <xdr:pic>
      <xdr:nvPicPr>
        <xdr:cNvPr id="40" name="39 Imagen">
          <a:extLst>
            <a:ext uri="{FF2B5EF4-FFF2-40B4-BE49-F238E27FC236}">
              <a16:creationId xmlns:a16="http://schemas.microsoft.com/office/drawing/2014/main" id="{00000000-0008-0000-1500-000028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496050" y="9728962"/>
          <a:ext cx="3105149" cy="2215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304800</xdr:colOff>
      <xdr:row>63</xdr:row>
      <xdr:rowOff>164132</xdr:rowOff>
    </xdr:from>
    <xdr:to>
      <xdr:col>12</xdr:col>
      <xdr:colOff>237516</xdr:colOff>
      <xdr:row>73</xdr:row>
      <xdr:rowOff>171450</xdr:rowOff>
    </xdr:to>
    <xdr:pic>
      <xdr:nvPicPr>
        <xdr:cNvPr id="42" name="41 Imagen">
          <a:extLst>
            <a:ext uri="{FF2B5EF4-FFF2-40B4-BE49-F238E27FC236}">
              <a16:creationId xmlns:a16="http://schemas.microsoft.com/office/drawing/2014/main" id="{00000000-0008-0000-1500-00002A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6638925" y="12165632"/>
          <a:ext cx="2980716" cy="19123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295275</xdr:colOff>
      <xdr:row>75</xdr:row>
      <xdr:rowOff>114300</xdr:rowOff>
    </xdr:from>
    <xdr:to>
      <xdr:col>12</xdr:col>
      <xdr:colOff>210834</xdr:colOff>
      <xdr:row>86</xdr:row>
      <xdr:rowOff>57150</xdr:rowOff>
    </xdr:to>
    <xdr:pic>
      <xdr:nvPicPr>
        <xdr:cNvPr id="43" name="42 Imagen">
          <a:extLst>
            <a:ext uri="{FF2B5EF4-FFF2-40B4-BE49-F238E27FC236}">
              <a16:creationId xmlns:a16="http://schemas.microsoft.com/office/drawing/2014/main" id="{00000000-0008-0000-1500-00002B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6629400" y="14401800"/>
          <a:ext cx="2963559" cy="203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551683</xdr:colOff>
      <xdr:row>96</xdr:row>
      <xdr:rowOff>69656</xdr:rowOff>
    </xdr:from>
    <xdr:to>
      <xdr:col>12</xdr:col>
      <xdr:colOff>257175</xdr:colOff>
      <xdr:row>106</xdr:row>
      <xdr:rowOff>123825</xdr:rowOff>
    </xdr:to>
    <xdr:pic>
      <xdr:nvPicPr>
        <xdr:cNvPr id="37" name="36 Imagen">
          <a:extLst>
            <a:ext uri="{FF2B5EF4-FFF2-40B4-BE49-F238E27FC236}">
              <a16:creationId xmlns:a16="http://schemas.microsoft.com/office/drawing/2014/main" id="{00000000-0008-0000-1500-000025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6885808" y="18357656"/>
          <a:ext cx="2753492" cy="19591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695325</xdr:colOff>
      <xdr:row>1</xdr:row>
      <xdr:rowOff>108999</xdr:rowOff>
    </xdr:from>
    <xdr:to>
      <xdr:col>9</xdr:col>
      <xdr:colOff>571500</xdr:colOff>
      <xdr:row>15</xdr:row>
      <xdr:rowOff>19050</xdr:rowOff>
    </xdr:to>
    <xdr:pic>
      <xdr:nvPicPr>
        <xdr:cNvPr id="41" name="40 Imagen">
          <a:extLst>
            <a:ext uri="{FF2B5EF4-FFF2-40B4-BE49-F238E27FC236}">
              <a16:creationId xmlns:a16="http://schemas.microsoft.com/office/drawing/2014/main" id="{00000000-0008-0000-1500-000029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rot="21329988">
          <a:off x="3771900" y="299499"/>
          <a:ext cx="3895725" cy="2577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114300</xdr:colOff>
      <xdr:row>0</xdr:row>
      <xdr:rowOff>142876</xdr:rowOff>
    </xdr:from>
    <xdr:to>
      <xdr:col>6</xdr:col>
      <xdr:colOff>638175</xdr:colOff>
      <xdr:row>12</xdr:row>
      <xdr:rowOff>66676</xdr:rowOff>
    </xdr:to>
    <xdr:pic>
      <xdr:nvPicPr>
        <xdr:cNvPr id="4" name="3 Imagen">
          <a:extLst>
            <a:ext uri="{FF2B5EF4-FFF2-40B4-BE49-F238E27FC236}">
              <a16:creationId xmlns:a16="http://schemas.microsoft.com/office/drawing/2014/main" id="{00000000-0008-0000-1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42876"/>
          <a:ext cx="5095875" cy="220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104775</xdr:colOff>
      <xdr:row>13</xdr:row>
      <xdr:rowOff>133807</xdr:rowOff>
    </xdr:from>
    <xdr:to>
      <xdr:col>6</xdr:col>
      <xdr:colOff>704850</xdr:colOff>
      <xdr:row>27</xdr:row>
      <xdr:rowOff>9524</xdr:rowOff>
    </xdr:to>
    <xdr:pic>
      <xdr:nvPicPr>
        <xdr:cNvPr id="6" name="5 Imagen">
          <a:extLst>
            <a:ext uri="{FF2B5EF4-FFF2-40B4-BE49-F238E27FC236}">
              <a16:creationId xmlns:a16="http://schemas.microsoft.com/office/drawing/2014/main" id="{00000000-0008-0000-16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 y="2610307"/>
          <a:ext cx="5172075" cy="2542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142875</xdr:colOff>
      <xdr:row>27</xdr:row>
      <xdr:rowOff>114257</xdr:rowOff>
    </xdr:from>
    <xdr:to>
      <xdr:col>6</xdr:col>
      <xdr:colOff>704850</xdr:colOff>
      <xdr:row>38</xdr:row>
      <xdr:rowOff>0</xdr:rowOff>
    </xdr:to>
    <xdr:pic>
      <xdr:nvPicPr>
        <xdr:cNvPr id="8" name="7 Imagen">
          <a:extLst>
            <a:ext uri="{FF2B5EF4-FFF2-40B4-BE49-F238E27FC236}">
              <a16:creationId xmlns:a16="http://schemas.microsoft.com/office/drawing/2014/main" id="{00000000-0008-0000-16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2875" y="5257757"/>
          <a:ext cx="5133975" cy="19812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66675</xdr:colOff>
      <xdr:row>47</xdr:row>
      <xdr:rowOff>66674</xdr:rowOff>
    </xdr:from>
    <xdr:to>
      <xdr:col>6</xdr:col>
      <xdr:colOff>495300</xdr:colOff>
      <xdr:row>68</xdr:row>
      <xdr:rowOff>47621</xdr:rowOff>
    </xdr:to>
    <xdr:pic>
      <xdr:nvPicPr>
        <xdr:cNvPr id="9" name="8 Imagen">
          <a:extLst>
            <a:ext uri="{FF2B5EF4-FFF2-40B4-BE49-F238E27FC236}">
              <a16:creationId xmlns:a16="http://schemas.microsoft.com/office/drawing/2014/main" id="{00000000-0008-0000-16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6675" y="9020174"/>
          <a:ext cx="5000625" cy="39814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180975</xdr:colOff>
      <xdr:row>69</xdr:row>
      <xdr:rowOff>126800</xdr:rowOff>
    </xdr:from>
    <xdr:to>
      <xdr:col>6</xdr:col>
      <xdr:colOff>619124</xdr:colOff>
      <xdr:row>82</xdr:row>
      <xdr:rowOff>19049</xdr:rowOff>
    </xdr:to>
    <xdr:pic>
      <xdr:nvPicPr>
        <xdr:cNvPr id="11" name="10 Imagen">
          <a:extLst>
            <a:ext uri="{FF2B5EF4-FFF2-40B4-BE49-F238E27FC236}">
              <a16:creationId xmlns:a16="http://schemas.microsoft.com/office/drawing/2014/main" id="{00000000-0008-0000-16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80975" y="13271300"/>
          <a:ext cx="5010149" cy="2368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200026</xdr:colOff>
      <xdr:row>0</xdr:row>
      <xdr:rowOff>57150</xdr:rowOff>
    </xdr:from>
    <xdr:to>
      <xdr:col>2</xdr:col>
      <xdr:colOff>1608206</xdr:colOff>
      <xdr:row>2</xdr:row>
      <xdr:rowOff>161925</xdr:rowOff>
    </xdr:to>
    <xdr:pic>
      <xdr:nvPicPr>
        <xdr:cNvPr id="2" name="Picture 2">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6" y="57150"/>
          <a:ext cx="1408180" cy="485775"/>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9525</xdr:colOff>
      <xdr:row>0</xdr:row>
      <xdr:rowOff>114300</xdr:rowOff>
    </xdr:from>
    <xdr:to>
      <xdr:col>3</xdr:col>
      <xdr:colOff>1047750</xdr:colOff>
      <xdr:row>3</xdr:row>
      <xdr:rowOff>123825</xdr:rowOff>
    </xdr:to>
    <xdr:pic>
      <xdr:nvPicPr>
        <xdr:cNvPr id="2" name="Picture 1">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6225" y="114300"/>
          <a:ext cx="2238375" cy="581025"/>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0</xdr:row>
      <xdr:rowOff>114300</xdr:rowOff>
    </xdr:from>
    <xdr:to>
      <xdr:col>3</xdr:col>
      <xdr:colOff>1047750</xdr:colOff>
      <xdr:row>3</xdr:row>
      <xdr:rowOff>123825</xdr:rowOff>
    </xdr:to>
    <xdr:pic>
      <xdr:nvPicPr>
        <xdr:cNvPr id="2" name="Picture 1">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6225" y="114300"/>
          <a:ext cx="2238375" cy="5810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40</xdr:col>
      <xdr:colOff>0</xdr:colOff>
      <xdr:row>25</xdr:row>
      <xdr:rowOff>95250</xdr:rowOff>
    </xdr:from>
    <xdr:to>
      <xdr:col>40</xdr:col>
      <xdr:colOff>0</xdr:colOff>
      <xdr:row>26</xdr:row>
      <xdr:rowOff>95250</xdr:rowOff>
    </xdr:to>
    <xdr:sp macro="" textlink="">
      <xdr:nvSpPr>
        <xdr:cNvPr id="8" name="Rectangle 10">
          <a:extLst>
            <a:ext uri="{FF2B5EF4-FFF2-40B4-BE49-F238E27FC236}">
              <a16:creationId xmlns:a16="http://schemas.microsoft.com/office/drawing/2014/main" id="{00000000-0008-0000-0400-000008000000}"/>
            </a:ext>
          </a:extLst>
        </xdr:cNvPr>
        <xdr:cNvSpPr>
          <a:spLocks noChangeArrowheads="1"/>
        </xdr:cNvSpPr>
      </xdr:nvSpPr>
      <xdr:spPr bwMode="auto">
        <a:xfrm>
          <a:off x="7524750" y="5172075"/>
          <a:ext cx="0" cy="161925"/>
        </a:xfrm>
        <a:prstGeom prst="rect">
          <a:avLst/>
        </a:prstGeom>
        <a:solidFill>
          <a:srgbClr val="FFFFFF"/>
        </a:solidFill>
        <a:ln w="9525">
          <a:solidFill>
            <a:srgbClr val="000000"/>
          </a:solidFill>
          <a:miter lim="800000"/>
          <a:headEnd/>
          <a:tailEnd/>
        </a:ln>
      </xdr:spPr>
    </xdr:sp>
    <xdr:clientData/>
  </xdr:twoCellAnchor>
  <xdr:twoCellAnchor>
    <xdr:from>
      <xdr:col>40</xdr:col>
      <xdr:colOff>0</xdr:colOff>
      <xdr:row>25</xdr:row>
      <xdr:rowOff>85725</xdr:rowOff>
    </xdr:from>
    <xdr:to>
      <xdr:col>40</xdr:col>
      <xdr:colOff>0</xdr:colOff>
      <xdr:row>26</xdr:row>
      <xdr:rowOff>95250</xdr:rowOff>
    </xdr:to>
    <xdr:sp macro="" textlink="">
      <xdr:nvSpPr>
        <xdr:cNvPr id="9" name="Rectangle 11">
          <a:extLst>
            <a:ext uri="{FF2B5EF4-FFF2-40B4-BE49-F238E27FC236}">
              <a16:creationId xmlns:a16="http://schemas.microsoft.com/office/drawing/2014/main" id="{00000000-0008-0000-0400-000009000000}"/>
            </a:ext>
          </a:extLst>
        </xdr:cNvPr>
        <xdr:cNvSpPr>
          <a:spLocks noChangeArrowheads="1"/>
        </xdr:cNvSpPr>
      </xdr:nvSpPr>
      <xdr:spPr bwMode="auto">
        <a:xfrm>
          <a:off x="7524750" y="5162550"/>
          <a:ext cx="0" cy="171450"/>
        </a:xfrm>
        <a:prstGeom prst="rect">
          <a:avLst/>
        </a:prstGeom>
        <a:noFill/>
        <a:ln w="9525">
          <a:solidFill>
            <a:srgbClr val="000000"/>
          </a:solidFill>
          <a:miter lim="800000"/>
          <a:headEnd/>
          <a:tailEnd/>
        </a:ln>
      </xdr:spPr>
      <xdr:txBody>
        <a:bodyPr vertOverflow="clip" wrap="square" lIns="27432" tIns="22860" rIns="0" bIns="0" anchor="t" upright="1"/>
        <a:lstStyle/>
        <a:p>
          <a:pPr algn="l" rtl="0">
            <a:defRPr sz="1000"/>
          </a:pPr>
          <a:r>
            <a:rPr lang="es-ES" sz="1000" b="0" i="0" strike="noStrike">
              <a:solidFill>
                <a:srgbClr val="000000"/>
              </a:solidFill>
              <a:latin typeface="Arial"/>
              <a:cs typeface="Arial"/>
            </a:rPr>
            <a:t> </a:t>
          </a:r>
        </a:p>
      </xdr:txBody>
    </xdr:sp>
    <xdr:clientData/>
  </xdr:twoCellAnchor>
  <xdr:twoCellAnchor>
    <xdr:from>
      <xdr:col>3</xdr:col>
      <xdr:colOff>123825</xdr:colOff>
      <xdr:row>50</xdr:row>
      <xdr:rowOff>28575</xdr:rowOff>
    </xdr:from>
    <xdr:to>
      <xdr:col>4</xdr:col>
      <xdr:colOff>85725</xdr:colOff>
      <xdr:row>51</xdr:row>
      <xdr:rowOff>0</xdr:rowOff>
    </xdr:to>
    <xdr:sp macro="" textlink="">
      <xdr:nvSpPr>
        <xdr:cNvPr id="21" name="Rectangle 23">
          <a:extLst>
            <a:ext uri="{FF2B5EF4-FFF2-40B4-BE49-F238E27FC236}">
              <a16:creationId xmlns:a16="http://schemas.microsoft.com/office/drawing/2014/main" id="{00000000-0008-0000-0400-000015000000}"/>
            </a:ext>
          </a:extLst>
        </xdr:cNvPr>
        <xdr:cNvSpPr>
          <a:spLocks noChangeArrowheads="1"/>
        </xdr:cNvSpPr>
      </xdr:nvSpPr>
      <xdr:spPr bwMode="auto">
        <a:xfrm>
          <a:off x="504825" y="9077325"/>
          <a:ext cx="152400" cy="133350"/>
        </a:xfrm>
        <a:prstGeom prst="rect">
          <a:avLst/>
        </a:prstGeom>
        <a:solidFill>
          <a:srgbClr val="000000"/>
        </a:solidFill>
        <a:ln w="9525">
          <a:solidFill>
            <a:srgbClr val="000000"/>
          </a:solidFill>
          <a:miter lim="800000"/>
          <a:headEnd/>
          <a:tailEnd/>
        </a:ln>
      </xdr:spPr>
    </xdr:sp>
    <xdr:clientData/>
  </xdr:twoCellAnchor>
  <xdr:twoCellAnchor>
    <xdr:from>
      <xdr:col>8</xdr:col>
      <xdr:colOff>171450</xdr:colOff>
      <xdr:row>50</xdr:row>
      <xdr:rowOff>38100</xdr:rowOff>
    </xdr:from>
    <xdr:to>
      <xdr:col>9</xdr:col>
      <xdr:colOff>133350</xdr:colOff>
      <xdr:row>51</xdr:row>
      <xdr:rowOff>19050</xdr:rowOff>
    </xdr:to>
    <xdr:sp macro="" textlink="">
      <xdr:nvSpPr>
        <xdr:cNvPr id="22" name="Rectangle 24">
          <a:extLst>
            <a:ext uri="{FF2B5EF4-FFF2-40B4-BE49-F238E27FC236}">
              <a16:creationId xmlns:a16="http://schemas.microsoft.com/office/drawing/2014/main" id="{00000000-0008-0000-0400-000016000000}"/>
            </a:ext>
          </a:extLst>
        </xdr:cNvPr>
        <xdr:cNvSpPr>
          <a:spLocks noChangeArrowheads="1"/>
        </xdr:cNvSpPr>
      </xdr:nvSpPr>
      <xdr:spPr bwMode="auto">
        <a:xfrm>
          <a:off x="1495425" y="9086850"/>
          <a:ext cx="142875" cy="142875"/>
        </a:xfrm>
        <a:prstGeom prst="rect">
          <a:avLst/>
        </a:prstGeom>
        <a:solidFill>
          <a:srgbClr val="000000"/>
        </a:solidFill>
        <a:ln w="9525">
          <a:solidFill>
            <a:srgbClr val="000000"/>
          </a:solidFill>
          <a:miter lim="800000"/>
          <a:headEnd/>
          <a:tailEnd/>
        </a:ln>
      </xdr:spPr>
    </xdr:sp>
    <xdr:clientData/>
  </xdr:twoCellAnchor>
  <xdr:twoCellAnchor>
    <xdr:from>
      <xdr:col>40</xdr:col>
      <xdr:colOff>0</xdr:colOff>
      <xdr:row>24</xdr:row>
      <xdr:rowOff>66675</xdr:rowOff>
    </xdr:from>
    <xdr:to>
      <xdr:col>40</xdr:col>
      <xdr:colOff>0</xdr:colOff>
      <xdr:row>24</xdr:row>
      <xdr:rowOff>142875</xdr:rowOff>
    </xdr:to>
    <xdr:sp macro="" textlink="">
      <xdr:nvSpPr>
        <xdr:cNvPr id="23" name="Rectangle 29">
          <a:extLst>
            <a:ext uri="{FF2B5EF4-FFF2-40B4-BE49-F238E27FC236}">
              <a16:creationId xmlns:a16="http://schemas.microsoft.com/office/drawing/2014/main" id="{00000000-0008-0000-0400-000017000000}"/>
            </a:ext>
          </a:extLst>
        </xdr:cNvPr>
        <xdr:cNvSpPr>
          <a:spLocks noChangeArrowheads="1"/>
        </xdr:cNvSpPr>
      </xdr:nvSpPr>
      <xdr:spPr bwMode="auto">
        <a:xfrm>
          <a:off x="7524750" y="4953000"/>
          <a:ext cx="0" cy="76200"/>
        </a:xfrm>
        <a:prstGeom prst="rect">
          <a:avLst/>
        </a:prstGeom>
        <a:solidFill>
          <a:srgbClr val="FFFFFF"/>
        </a:solidFill>
        <a:ln w="9525">
          <a:solidFill>
            <a:srgbClr val="000000"/>
          </a:solidFill>
          <a:miter lim="800000"/>
          <a:headEnd/>
          <a:tailEnd/>
        </a:ln>
      </xdr:spPr>
    </xdr:sp>
    <xdr:clientData/>
  </xdr:twoCellAnchor>
  <xdr:twoCellAnchor>
    <xdr:from>
      <xdr:col>40</xdr:col>
      <xdr:colOff>0</xdr:colOff>
      <xdr:row>24</xdr:row>
      <xdr:rowOff>66675</xdr:rowOff>
    </xdr:from>
    <xdr:to>
      <xdr:col>40</xdr:col>
      <xdr:colOff>0</xdr:colOff>
      <xdr:row>24</xdr:row>
      <xdr:rowOff>142875</xdr:rowOff>
    </xdr:to>
    <xdr:sp macro="" textlink="">
      <xdr:nvSpPr>
        <xdr:cNvPr id="24" name="Rectangle 30">
          <a:extLst>
            <a:ext uri="{FF2B5EF4-FFF2-40B4-BE49-F238E27FC236}">
              <a16:creationId xmlns:a16="http://schemas.microsoft.com/office/drawing/2014/main" id="{00000000-0008-0000-0400-000018000000}"/>
            </a:ext>
          </a:extLst>
        </xdr:cNvPr>
        <xdr:cNvSpPr>
          <a:spLocks noChangeArrowheads="1"/>
        </xdr:cNvSpPr>
      </xdr:nvSpPr>
      <xdr:spPr bwMode="auto">
        <a:xfrm>
          <a:off x="7524750" y="4953000"/>
          <a:ext cx="0" cy="76200"/>
        </a:xfrm>
        <a:prstGeom prst="rect">
          <a:avLst/>
        </a:prstGeom>
        <a:solidFill>
          <a:srgbClr val="FFFFFF"/>
        </a:solidFill>
        <a:ln w="9525">
          <a:solidFill>
            <a:srgbClr val="000000"/>
          </a:solidFill>
          <a:miter lim="800000"/>
          <a:headEnd/>
          <a:tailEnd/>
        </a:ln>
      </xdr:spPr>
    </xdr:sp>
    <xdr:clientData/>
  </xdr:twoCellAnchor>
  <xdr:twoCellAnchor>
    <xdr:from>
      <xdr:col>34</xdr:col>
      <xdr:colOff>66675</xdr:colOff>
      <xdr:row>0</xdr:row>
      <xdr:rowOff>104775</xdr:rowOff>
    </xdr:from>
    <xdr:to>
      <xdr:col>39</xdr:col>
      <xdr:colOff>28575</xdr:colOff>
      <xdr:row>4</xdr:row>
      <xdr:rowOff>19050</xdr:rowOff>
    </xdr:to>
    <xdr:sp macro="" textlink="">
      <xdr:nvSpPr>
        <xdr:cNvPr id="26" name="Text Box 33">
          <a:extLst>
            <a:ext uri="{FF2B5EF4-FFF2-40B4-BE49-F238E27FC236}">
              <a16:creationId xmlns:a16="http://schemas.microsoft.com/office/drawing/2014/main" id="{00000000-0008-0000-0400-00001A000000}"/>
            </a:ext>
          </a:extLst>
        </xdr:cNvPr>
        <xdr:cNvSpPr txBox="1">
          <a:spLocks noChangeArrowheads="1"/>
        </xdr:cNvSpPr>
      </xdr:nvSpPr>
      <xdr:spPr bwMode="auto">
        <a:xfrm>
          <a:off x="6429375" y="104775"/>
          <a:ext cx="866775" cy="86677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1">
            <a:defRPr sz="1000"/>
          </a:pPr>
          <a:endParaRPr lang="es-ES" sz="1000" b="0" i="0" strike="noStrike">
            <a:solidFill>
              <a:srgbClr val="000000"/>
            </a:solidFill>
            <a:latin typeface="Arial"/>
            <a:cs typeface="Arial"/>
          </a:endParaRPr>
        </a:p>
        <a:p>
          <a:pPr algn="ctr" rtl="1">
            <a:defRPr sz="1000"/>
          </a:pPr>
          <a:r>
            <a:rPr lang="es-ES" sz="1000" b="0" i="0" strike="noStrike">
              <a:solidFill>
                <a:srgbClr val="000000"/>
              </a:solidFill>
              <a:latin typeface="Arial"/>
              <a:cs typeface="Arial"/>
            </a:rPr>
            <a:t>FOTO</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1</xdr:row>
      <xdr:rowOff>9524</xdr:rowOff>
    </xdr:from>
    <xdr:to>
      <xdr:col>7</xdr:col>
      <xdr:colOff>0</xdr:colOff>
      <xdr:row>46</xdr:row>
      <xdr:rowOff>171449</xdr:rowOff>
    </xdr:to>
    <xdr:pic>
      <xdr:nvPicPr>
        <xdr:cNvPr id="2" name="1 Imagen">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200024"/>
          <a:ext cx="5705475" cy="873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171450</xdr:colOff>
      <xdr:row>57</xdr:row>
      <xdr:rowOff>85725</xdr:rowOff>
    </xdr:from>
    <xdr:to>
      <xdr:col>5</xdr:col>
      <xdr:colOff>15875</xdr:colOff>
      <xdr:row>61</xdr:row>
      <xdr:rowOff>130175</xdr:rowOff>
    </xdr:to>
    <xdr:pic>
      <xdr:nvPicPr>
        <xdr:cNvPr id="2" name="Picture 2">
          <a:extLst>
            <a:ext uri="{FF2B5EF4-FFF2-40B4-BE49-F238E27FC236}">
              <a16:creationId xmlns:a16="http://schemas.microsoft.com/office/drawing/2014/main" id="{00000000-0008-0000-1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1450" y="619125"/>
          <a:ext cx="2511425" cy="815975"/>
        </a:xfrm>
        <a:prstGeom prst="rect">
          <a:avLst/>
        </a:prstGeom>
        <a:noFill/>
        <a:ln w="9525">
          <a:noFill/>
          <a:miter lim="800000"/>
          <a:headEnd/>
          <a:tailEnd/>
        </a:ln>
      </xdr:spPr>
    </xdr:pic>
    <xdr:clientData/>
  </xdr:twoCellAnchor>
  <xdr:twoCellAnchor>
    <xdr:from>
      <xdr:col>0</xdr:col>
      <xdr:colOff>161925</xdr:colOff>
      <xdr:row>107</xdr:row>
      <xdr:rowOff>9525</xdr:rowOff>
    </xdr:from>
    <xdr:to>
      <xdr:col>4</xdr:col>
      <xdr:colOff>84241</xdr:colOff>
      <xdr:row>110</xdr:row>
      <xdr:rowOff>142875</xdr:rowOff>
    </xdr:to>
    <xdr:pic>
      <xdr:nvPicPr>
        <xdr:cNvPr id="3" name="Picture 2">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0534650"/>
          <a:ext cx="2198791" cy="752475"/>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123825</xdr:colOff>
      <xdr:row>0</xdr:row>
      <xdr:rowOff>95250</xdr:rowOff>
    </xdr:from>
    <xdr:to>
      <xdr:col>3</xdr:col>
      <xdr:colOff>314325</xdr:colOff>
      <xdr:row>5</xdr:row>
      <xdr:rowOff>104775</xdr:rowOff>
    </xdr:to>
    <xdr:pic>
      <xdr:nvPicPr>
        <xdr:cNvPr id="2" name="Picture 1">
          <a:extLst>
            <a:ext uri="{FF2B5EF4-FFF2-40B4-BE49-F238E27FC236}">
              <a16:creationId xmlns:a16="http://schemas.microsoft.com/office/drawing/2014/main" id="{00000000-0008-0000-1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4375" y="95250"/>
          <a:ext cx="1790700" cy="962025"/>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123825</xdr:colOff>
      <xdr:row>0</xdr:row>
      <xdr:rowOff>95250</xdr:rowOff>
    </xdr:from>
    <xdr:to>
      <xdr:col>3</xdr:col>
      <xdr:colOff>314325</xdr:colOff>
      <xdr:row>5</xdr:row>
      <xdr:rowOff>104775</xdr:rowOff>
    </xdr:to>
    <xdr:pic>
      <xdr:nvPicPr>
        <xdr:cNvPr id="2" name="Picture 1">
          <a:extLst>
            <a:ext uri="{FF2B5EF4-FFF2-40B4-BE49-F238E27FC236}">
              <a16:creationId xmlns:a16="http://schemas.microsoft.com/office/drawing/2014/main" id="{00000000-0008-0000-1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4375" y="95250"/>
          <a:ext cx="1790700" cy="962025"/>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47625</xdr:colOff>
      <xdr:row>58</xdr:row>
      <xdr:rowOff>142875</xdr:rowOff>
    </xdr:from>
    <xdr:to>
      <xdr:col>12</xdr:col>
      <xdr:colOff>35181</xdr:colOff>
      <xdr:row>63</xdr:row>
      <xdr:rowOff>143923</xdr:rowOff>
    </xdr:to>
    <xdr:grpSp>
      <xdr:nvGrpSpPr>
        <xdr:cNvPr id="4" name="Group 1">
          <a:extLst>
            <a:ext uri="{FF2B5EF4-FFF2-40B4-BE49-F238E27FC236}">
              <a16:creationId xmlns:a16="http://schemas.microsoft.com/office/drawing/2014/main" id="{00000000-0008-0000-2000-000004000000}"/>
            </a:ext>
          </a:extLst>
        </xdr:cNvPr>
        <xdr:cNvGrpSpPr>
          <a:grpSpLocks/>
        </xdr:cNvGrpSpPr>
      </xdr:nvGrpSpPr>
      <xdr:grpSpPr bwMode="auto">
        <a:xfrm>
          <a:off x="283845" y="10353675"/>
          <a:ext cx="5832096" cy="968788"/>
          <a:chOff x="1425" y="577"/>
          <a:chExt cx="8744" cy="1191"/>
        </a:xfrm>
      </xdr:grpSpPr>
      <xdr:sp macro="" textlink="">
        <xdr:nvSpPr>
          <xdr:cNvPr id="5" name="Text Box 10">
            <a:extLst>
              <a:ext uri="{FF2B5EF4-FFF2-40B4-BE49-F238E27FC236}">
                <a16:creationId xmlns:a16="http://schemas.microsoft.com/office/drawing/2014/main" id="{00000000-0008-0000-2000-000005000000}"/>
              </a:ext>
            </a:extLst>
          </xdr:cNvPr>
          <xdr:cNvSpPr txBox="1">
            <a:spLocks noChangeArrowheads="1"/>
          </xdr:cNvSpPr>
        </xdr:nvSpPr>
        <xdr:spPr bwMode="auto">
          <a:xfrm>
            <a:off x="2901" y="577"/>
            <a:ext cx="7268" cy="108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144000" rIns="91440" bIns="144000" anchor="t" upright="1"/>
          <a:lstStyle/>
          <a:p>
            <a:pPr algn="l" rtl="0">
              <a:lnSpc>
                <a:spcPts val="2300"/>
              </a:lnSpc>
              <a:defRPr sz="1000"/>
            </a:pPr>
            <a:r>
              <a:rPr lang="es-ES" sz="2000" b="0" i="1" u="none" strike="noStrike" baseline="0">
                <a:solidFill>
                  <a:srgbClr val="000000"/>
                </a:solidFill>
                <a:latin typeface="Calibri"/>
                <a:cs typeface="Calibri"/>
              </a:rPr>
              <a:t>Inversiones y Construcciones BALCES, C.A.</a:t>
            </a:r>
            <a:endParaRPr lang="es-ES" sz="1100" b="0" i="0" u="none" strike="noStrike" baseline="0">
              <a:solidFill>
                <a:srgbClr val="000000"/>
              </a:solidFill>
              <a:latin typeface="Calibri"/>
              <a:cs typeface="Calibri"/>
            </a:endParaRPr>
          </a:p>
          <a:p>
            <a:pPr algn="l" rtl="0">
              <a:defRPr sz="1000"/>
            </a:pPr>
            <a:r>
              <a:rPr lang="es-ES" sz="1100" b="0" i="0" u="none" strike="noStrike" baseline="0">
                <a:solidFill>
                  <a:srgbClr val="000000"/>
                </a:solidFill>
                <a:latin typeface="Calibri"/>
                <a:cs typeface="Calibri"/>
              </a:rPr>
              <a:t>RIF: J-30947393-0 / NIT: 0256400634</a:t>
            </a:r>
          </a:p>
          <a:p>
            <a:pPr algn="l" rtl="0">
              <a:lnSpc>
                <a:spcPts val="2300"/>
              </a:lnSpc>
              <a:defRPr sz="1000"/>
            </a:pPr>
            <a:r>
              <a:rPr lang="es-ES" sz="2000" b="1" i="1" u="none" strike="noStrike" baseline="0">
                <a:solidFill>
                  <a:srgbClr val="000000"/>
                </a:solidFill>
                <a:latin typeface="Calibri"/>
                <a:cs typeface="Calibri"/>
              </a:rPr>
              <a:t> </a:t>
            </a:r>
          </a:p>
        </xdr:txBody>
      </xdr:sp>
      <xdr:grpSp>
        <xdr:nvGrpSpPr>
          <xdr:cNvPr id="6" name="Group 2">
            <a:extLst>
              <a:ext uri="{FF2B5EF4-FFF2-40B4-BE49-F238E27FC236}">
                <a16:creationId xmlns:a16="http://schemas.microsoft.com/office/drawing/2014/main" id="{00000000-0008-0000-2000-000006000000}"/>
              </a:ext>
            </a:extLst>
          </xdr:cNvPr>
          <xdr:cNvGrpSpPr>
            <a:grpSpLocks/>
          </xdr:cNvGrpSpPr>
        </xdr:nvGrpSpPr>
        <xdr:grpSpPr bwMode="auto">
          <a:xfrm>
            <a:off x="1425" y="890"/>
            <a:ext cx="1500" cy="878"/>
            <a:chOff x="1473" y="890"/>
            <a:chExt cx="1500" cy="878"/>
          </a:xfrm>
        </xdr:grpSpPr>
        <xdr:sp macro="" textlink="">
          <xdr:nvSpPr>
            <xdr:cNvPr id="7" name="AutoShape 9" descr="Ladrillos en horizontal">
              <a:extLst>
                <a:ext uri="{FF2B5EF4-FFF2-40B4-BE49-F238E27FC236}">
                  <a16:creationId xmlns:a16="http://schemas.microsoft.com/office/drawing/2014/main" id="{00000000-0008-0000-2000-000007000000}"/>
                </a:ext>
              </a:extLst>
            </xdr:cNvPr>
            <xdr:cNvSpPr>
              <a:spLocks noChangeArrowheads="1"/>
            </xdr:cNvSpPr>
          </xdr:nvSpPr>
          <xdr:spPr bwMode="auto">
            <a:xfrm rot="-5391754">
              <a:off x="1786" y="871"/>
              <a:ext cx="844" cy="949"/>
            </a:xfrm>
            <a:prstGeom prst="homePlate">
              <a:avLst>
                <a:gd name="adj" fmla="val 25000"/>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8" name="Rectangle 8" descr="Ladrillos en horizontal">
              <a:extLst>
                <a:ext uri="{FF2B5EF4-FFF2-40B4-BE49-F238E27FC236}">
                  <a16:creationId xmlns:a16="http://schemas.microsoft.com/office/drawing/2014/main" id="{00000000-0008-0000-2000-000008000000}"/>
                </a:ext>
              </a:extLst>
            </xdr:cNvPr>
            <xdr:cNvSpPr>
              <a:spLocks noChangeArrowheads="1"/>
            </xdr:cNvSpPr>
          </xdr:nvSpPr>
          <xdr:spPr bwMode="auto">
            <a:xfrm rot="3599174">
              <a:off x="1812" y="552"/>
              <a:ext cx="104" cy="781"/>
            </a:xfrm>
            <a:prstGeom prst="rect">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9" name="Rectangle 7" descr="Ladrillos en horizontal">
              <a:extLst>
                <a:ext uri="{FF2B5EF4-FFF2-40B4-BE49-F238E27FC236}">
                  <a16:creationId xmlns:a16="http://schemas.microsoft.com/office/drawing/2014/main" id="{00000000-0008-0000-2000-000009000000}"/>
                </a:ext>
              </a:extLst>
            </xdr:cNvPr>
            <xdr:cNvSpPr>
              <a:spLocks noChangeArrowheads="1"/>
            </xdr:cNvSpPr>
          </xdr:nvSpPr>
          <xdr:spPr bwMode="auto">
            <a:xfrm rot="-3717727">
              <a:off x="2493" y="514"/>
              <a:ext cx="103" cy="856"/>
            </a:xfrm>
            <a:prstGeom prst="rect">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10" name="WordArt 6" descr="Ladrillos en horizontal">
              <a:extLst>
                <a:ext uri="{FF2B5EF4-FFF2-40B4-BE49-F238E27FC236}">
                  <a16:creationId xmlns:a16="http://schemas.microsoft.com/office/drawing/2014/main" id="{00000000-0008-0000-2000-00000A000000}"/>
                </a:ext>
              </a:extLst>
            </xdr:cNvPr>
            <xdr:cNvSpPr>
              <a:spLocks noChangeArrowheads="1" noChangeShapeType="1" noTextEdit="1"/>
            </xdr:cNvSpPr>
          </xdr:nvSpPr>
          <xdr:spPr bwMode="auto">
            <a:xfrm>
              <a:off x="1879" y="1178"/>
              <a:ext cx="237" cy="499"/>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7200" kern="10" spc="0">
                  <a:ln w="9525">
                    <a:solidFill>
                      <a:srgbClr val="000000"/>
                    </a:solidFill>
                    <a:round/>
                    <a:headEnd/>
                    <a:tailEnd/>
                  </a:ln>
                  <a:noFill/>
                  <a:effectLst>
                    <a:outerShdw dist="35921" dir="2700000" algn="ctr" rotWithShape="0">
                      <a:srgbClr val="868686"/>
                    </a:outerShdw>
                  </a:effectLst>
                  <a:latin typeface="Georgia Ref"/>
                </a:rPr>
                <a:t>I</a:t>
              </a:r>
            </a:p>
          </xdr:txBody>
        </xdr:sp>
        <xdr:sp macro="" textlink="">
          <xdr:nvSpPr>
            <xdr:cNvPr id="11" name="WordArt 5" descr="Ladrillos en horizontal">
              <a:extLst>
                <a:ext uri="{FF2B5EF4-FFF2-40B4-BE49-F238E27FC236}">
                  <a16:creationId xmlns:a16="http://schemas.microsoft.com/office/drawing/2014/main" id="{00000000-0008-0000-2000-00000B000000}"/>
                </a:ext>
              </a:extLst>
            </xdr:cNvPr>
            <xdr:cNvSpPr>
              <a:spLocks noChangeArrowheads="1" noChangeShapeType="1" noTextEdit="1"/>
            </xdr:cNvSpPr>
          </xdr:nvSpPr>
          <xdr:spPr bwMode="auto">
            <a:xfrm>
              <a:off x="2116" y="1126"/>
              <a:ext cx="143" cy="279"/>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8000" kern="10" spc="0">
                  <a:ln w="9525">
                    <a:solidFill>
                      <a:srgbClr val="000000"/>
                    </a:solidFill>
                    <a:round/>
                    <a:headEnd/>
                    <a:tailEnd/>
                  </a:ln>
                  <a:noFill/>
                  <a:effectLst>
                    <a:outerShdw dist="35921" dir="2700000" algn="ctr" rotWithShape="0">
                      <a:srgbClr val="868686"/>
                    </a:outerShdw>
                  </a:effectLst>
                  <a:latin typeface="Georgia Ref"/>
                </a:rPr>
                <a:t>C</a:t>
              </a:r>
            </a:p>
          </xdr:txBody>
        </xdr:sp>
        <xdr:sp macro="" textlink="">
          <xdr:nvSpPr>
            <xdr:cNvPr id="12" name="WordArt 4" descr="Ladrillos en horizontal">
              <a:extLst>
                <a:ext uri="{FF2B5EF4-FFF2-40B4-BE49-F238E27FC236}">
                  <a16:creationId xmlns:a16="http://schemas.microsoft.com/office/drawing/2014/main" id="{00000000-0008-0000-2000-00000C000000}"/>
                </a:ext>
              </a:extLst>
            </xdr:cNvPr>
            <xdr:cNvSpPr>
              <a:spLocks noChangeArrowheads="1" noChangeShapeType="1" noTextEdit="1"/>
            </xdr:cNvSpPr>
          </xdr:nvSpPr>
          <xdr:spPr bwMode="auto">
            <a:xfrm>
              <a:off x="2116" y="1405"/>
              <a:ext cx="214" cy="272"/>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8000" kern="10" spc="0">
                  <a:ln w="9525">
                    <a:solidFill>
                      <a:srgbClr val="000000"/>
                    </a:solidFill>
                    <a:round/>
                    <a:headEnd/>
                    <a:tailEnd/>
                  </a:ln>
                  <a:noFill/>
                  <a:effectLst>
                    <a:outerShdw dist="35921" dir="2700000" algn="ctr" rotWithShape="0">
                      <a:srgbClr val="868686"/>
                    </a:outerShdw>
                  </a:effectLst>
                  <a:latin typeface="Georgia Ref"/>
                </a:rPr>
                <a:t>B</a:t>
              </a:r>
            </a:p>
          </xdr:txBody>
        </xdr:sp>
        <xdr:sp macro="" textlink="">
          <xdr:nvSpPr>
            <xdr:cNvPr id="13" name="WordArt 3" descr="Ladrillos en horizontal">
              <a:extLst>
                <a:ext uri="{FF2B5EF4-FFF2-40B4-BE49-F238E27FC236}">
                  <a16:creationId xmlns:a16="http://schemas.microsoft.com/office/drawing/2014/main" id="{00000000-0008-0000-2000-00000D000000}"/>
                </a:ext>
              </a:extLst>
            </xdr:cNvPr>
            <xdr:cNvSpPr>
              <a:spLocks noChangeArrowheads="1" noChangeShapeType="1" noTextEdit="1"/>
            </xdr:cNvSpPr>
          </xdr:nvSpPr>
          <xdr:spPr bwMode="auto">
            <a:xfrm>
              <a:off x="2397" y="1491"/>
              <a:ext cx="219" cy="186"/>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7200" kern="10" spc="0">
                  <a:ln w="9525">
                    <a:solidFill>
                      <a:srgbClr val="000000"/>
                    </a:solidFill>
                    <a:round/>
                    <a:headEnd/>
                    <a:tailEnd/>
                  </a:ln>
                  <a:noFill/>
                  <a:effectLst>
                    <a:outerShdw dist="35921" dir="2700000" algn="ctr" rotWithShape="0">
                      <a:srgbClr val="868686"/>
                    </a:outerShdw>
                  </a:effectLst>
                  <a:latin typeface="Georgia Ref"/>
                </a:rPr>
                <a:t>c.a.</a:t>
              </a:r>
            </a:p>
          </xdr:txBody>
        </xdr:sp>
      </xdr:grpSp>
    </xdr:grpSp>
    <xdr:clientData/>
  </xdr:twoCellAnchor>
  <xdr:twoCellAnchor>
    <xdr:from>
      <xdr:col>0</xdr:col>
      <xdr:colOff>142875</xdr:colOff>
      <xdr:row>110</xdr:row>
      <xdr:rowOff>180975</xdr:rowOff>
    </xdr:from>
    <xdr:to>
      <xdr:col>11</xdr:col>
      <xdr:colOff>644781</xdr:colOff>
      <xdr:row>115</xdr:row>
      <xdr:rowOff>153448</xdr:rowOff>
    </xdr:to>
    <xdr:grpSp>
      <xdr:nvGrpSpPr>
        <xdr:cNvPr id="14" name="Group 1">
          <a:extLst>
            <a:ext uri="{FF2B5EF4-FFF2-40B4-BE49-F238E27FC236}">
              <a16:creationId xmlns:a16="http://schemas.microsoft.com/office/drawing/2014/main" id="{00000000-0008-0000-2000-00000E000000}"/>
            </a:ext>
          </a:extLst>
        </xdr:cNvPr>
        <xdr:cNvGrpSpPr>
          <a:grpSpLocks/>
        </xdr:cNvGrpSpPr>
      </xdr:nvGrpSpPr>
      <xdr:grpSpPr bwMode="auto">
        <a:xfrm>
          <a:off x="142875" y="20175855"/>
          <a:ext cx="5820666" cy="963073"/>
          <a:chOff x="1425" y="577"/>
          <a:chExt cx="8744" cy="1191"/>
        </a:xfrm>
      </xdr:grpSpPr>
      <xdr:sp macro="" textlink="">
        <xdr:nvSpPr>
          <xdr:cNvPr id="15" name="Text Box 10">
            <a:extLst>
              <a:ext uri="{FF2B5EF4-FFF2-40B4-BE49-F238E27FC236}">
                <a16:creationId xmlns:a16="http://schemas.microsoft.com/office/drawing/2014/main" id="{00000000-0008-0000-2000-00000F000000}"/>
              </a:ext>
            </a:extLst>
          </xdr:cNvPr>
          <xdr:cNvSpPr txBox="1">
            <a:spLocks noChangeArrowheads="1"/>
          </xdr:cNvSpPr>
        </xdr:nvSpPr>
        <xdr:spPr bwMode="auto">
          <a:xfrm>
            <a:off x="2901" y="577"/>
            <a:ext cx="7268" cy="108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144000" rIns="91440" bIns="144000" anchor="t" upright="1"/>
          <a:lstStyle/>
          <a:p>
            <a:pPr algn="l" rtl="0">
              <a:lnSpc>
                <a:spcPts val="2300"/>
              </a:lnSpc>
              <a:defRPr sz="1000"/>
            </a:pPr>
            <a:r>
              <a:rPr lang="es-ES" sz="2000" b="0" i="1" u="none" strike="noStrike" baseline="0">
                <a:solidFill>
                  <a:srgbClr val="000000"/>
                </a:solidFill>
                <a:latin typeface="Calibri"/>
                <a:cs typeface="Calibri"/>
              </a:rPr>
              <a:t>Inversiones y Construcciones BALCES, C.A.</a:t>
            </a:r>
            <a:endParaRPr lang="es-ES" sz="1100" b="0" i="0" u="none" strike="noStrike" baseline="0">
              <a:solidFill>
                <a:srgbClr val="000000"/>
              </a:solidFill>
              <a:latin typeface="Calibri"/>
              <a:cs typeface="Calibri"/>
            </a:endParaRPr>
          </a:p>
          <a:p>
            <a:pPr algn="l" rtl="0">
              <a:defRPr sz="1000"/>
            </a:pPr>
            <a:r>
              <a:rPr lang="es-ES" sz="1100" b="0" i="0" u="none" strike="noStrike" baseline="0">
                <a:solidFill>
                  <a:srgbClr val="000000"/>
                </a:solidFill>
                <a:latin typeface="Calibri"/>
                <a:cs typeface="Calibri"/>
              </a:rPr>
              <a:t>RIF: J-30947393-0 / NIT: 0256400634</a:t>
            </a:r>
          </a:p>
          <a:p>
            <a:pPr algn="l" rtl="0">
              <a:lnSpc>
                <a:spcPts val="2300"/>
              </a:lnSpc>
              <a:defRPr sz="1000"/>
            </a:pPr>
            <a:r>
              <a:rPr lang="es-ES" sz="2000" b="1" i="1" u="none" strike="noStrike" baseline="0">
                <a:solidFill>
                  <a:srgbClr val="000000"/>
                </a:solidFill>
                <a:latin typeface="Calibri"/>
                <a:cs typeface="Calibri"/>
              </a:rPr>
              <a:t> </a:t>
            </a:r>
          </a:p>
        </xdr:txBody>
      </xdr:sp>
      <xdr:grpSp>
        <xdr:nvGrpSpPr>
          <xdr:cNvPr id="16" name="Group 2">
            <a:extLst>
              <a:ext uri="{FF2B5EF4-FFF2-40B4-BE49-F238E27FC236}">
                <a16:creationId xmlns:a16="http://schemas.microsoft.com/office/drawing/2014/main" id="{00000000-0008-0000-2000-000010000000}"/>
              </a:ext>
            </a:extLst>
          </xdr:cNvPr>
          <xdr:cNvGrpSpPr>
            <a:grpSpLocks/>
          </xdr:cNvGrpSpPr>
        </xdr:nvGrpSpPr>
        <xdr:grpSpPr bwMode="auto">
          <a:xfrm>
            <a:off x="1425" y="890"/>
            <a:ext cx="1500" cy="878"/>
            <a:chOff x="1473" y="890"/>
            <a:chExt cx="1500" cy="878"/>
          </a:xfrm>
        </xdr:grpSpPr>
        <xdr:sp macro="" textlink="">
          <xdr:nvSpPr>
            <xdr:cNvPr id="17" name="AutoShape 9" descr="Ladrillos en horizontal">
              <a:extLst>
                <a:ext uri="{FF2B5EF4-FFF2-40B4-BE49-F238E27FC236}">
                  <a16:creationId xmlns:a16="http://schemas.microsoft.com/office/drawing/2014/main" id="{00000000-0008-0000-2000-000011000000}"/>
                </a:ext>
              </a:extLst>
            </xdr:cNvPr>
            <xdr:cNvSpPr>
              <a:spLocks noChangeArrowheads="1"/>
            </xdr:cNvSpPr>
          </xdr:nvSpPr>
          <xdr:spPr bwMode="auto">
            <a:xfrm rot="-5391754">
              <a:off x="1786" y="871"/>
              <a:ext cx="844" cy="949"/>
            </a:xfrm>
            <a:prstGeom prst="homePlate">
              <a:avLst>
                <a:gd name="adj" fmla="val 25000"/>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18" name="Rectangle 8" descr="Ladrillos en horizontal">
              <a:extLst>
                <a:ext uri="{FF2B5EF4-FFF2-40B4-BE49-F238E27FC236}">
                  <a16:creationId xmlns:a16="http://schemas.microsoft.com/office/drawing/2014/main" id="{00000000-0008-0000-2000-000012000000}"/>
                </a:ext>
              </a:extLst>
            </xdr:cNvPr>
            <xdr:cNvSpPr>
              <a:spLocks noChangeArrowheads="1"/>
            </xdr:cNvSpPr>
          </xdr:nvSpPr>
          <xdr:spPr bwMode="auto">
            <a:xfrm rot="3599174">
              <a:off x="1812" y="552"/>
              <a:ext cx="104" cy="781"/>
            </a:xfrm>
            <a:prstGeom prst="rect">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19" name="Rectangle 7" descr="Ladrillos en horizontal">
              <a:extLst>
                <a:ext uri="{FF2B5EF4-FFF2-40B4-BE49-F238E27FC236}">
                  <a16:creationId xmlns:a16="http://schemas.microsoft.com/office/drawing/2014/main" id="{00000000-0008-0000-2000-000013000000}"/>
                </a:ext>
              </a:extLst>
            </xdr:cNvPr>
            <xdr:cNvSpPr>
              <a:spLocks noChangeArrowheads="1"/>
            </xdr:cNvSpPr>
          </xdr:nvSpPr>
          <xdr:spPr bwMode="auto">
            <a:xfrm rot="-3717727">
              <a:off x="2493" y="514"/>
              <a:ext cx="103" cy="856"/>
            </a:xfrm>
            <a:prstGeom prst="rect">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20" name="WordArt 6" descr="Ladrillos en horizontal">
              <a:extLst>
                <a:ext uri="{FF2B5EF4-FFF2-40B4-BE49-F238E27FC236}">
                  <a16:creationId xmlns:a16="http://schemas.microsoft.com/office/drawing/2014/main" id="{00000000-0008-0000-2000-000014000000}"/>
                </a:ext>
              </a:extLst>
            </xdr:cNvPr>
            <xdr:cNvSpPr>
              <a:spLocks noChangeArrowheads="1" noChangeShapeType="1" noTextEdit="1"/>
            </xdr:cNvSpPr>
          </xdr:nvSpPr>
          <xdr:spPr bwMode="auto">
            <a:xfrm>
              <a:off x="1879" y="1178"/>
              <a:ext cx="237" cy="499"/>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7200" kern="10" spc="0">
                  <a:ln w="9525">
                    <a:solidFill>
                      <a:srgbClr val="000000"/>
                    </a:solidFill>
                    <a:round/>
                    <a:headEnd/>
                    <a:tailEnd/>
                  </a:ln>
                  <a:noFill/>
                  <a:effectLst>
                    <a:outerShdw dist="35921" dir="2700000" algn="ctr" rotWithShape="0">
                      <a:srgbClr val="868686"/>
                    </a:outerShdw>
                  </a:effectLst>
                  <a:latin typeface="Georgia Ref"/>
                </a:rPr>
                <a:t>I</a:t>
              </a:r>
            </a:p>
          </xdr:txBody>
        </xdr:sp>
        <xdr:sp macro="" textlink="">
          <xdr:nvSpPr>
            <xdr:cNvPr id="21" name="WordArt 5" descr="Ladrillos en horizontal">
              <a:extLst>
                <a:ext uri="{FF2B5EF4-FFF2-40B4-BE49-F238E27FC236}">
                  <a16:creationId xmlns:a16="http://schemas.microsoft.com/office/drawing/2014/main" id="{00000000-0008-0000-2000-000015000000}"/>
                </a:ext>
              </a:extLst>
            </xdr:cNvPr>
            <xdr:cNvSpPr>
              <a:spLocks noChangeArrowheads="1" noChangeShapeType="1" noTextEdit="1"/>
            </xdr:cNvSpPr>
          </xdr:nvSpPr>
          <xdr:spPr bwMode="auto">
            <a:xfrm>
              <a:off x="2116" y="1126"/>
              <a:ext cx="143" cy="279"/>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8000" kern="10" spc="0">
                  <a:ln w="9525">
                    <a:solidFill>
                      <a:srgbClr val="000000"/>
                    </a:solidFill>
                    <a:round/>
                    <a:headEnd/>
                    <a:tailEnd/>
                  </a:ln>
                  <a:noFill/>
                  <a:effectLst>
                    <a:outerShdw dist="35921" dir="2700000" algn="ctr" rotWithShape="0">
                      <a:srgbClr val="868686"/>
                    </a:outerShdw>
                  </a:effectLst>
                  <a:latin typeface="Georgia Ref"/>
                </a:rPr>
                <a:t>C</a:t>
              </a:r>
            </a:p>
          </xdr:txBody>
        </xdr:sp>
        <xdr:sp macro="" textlink="">
          <xdr:nvSpPr>
            <xdr:cNvPr id="22" name="WordArt 4" descr="Ladrillos en horizontal">
              <a:extLst>
                <a:ext uri="{FF2B5EF4-FFF2-40B4-BE49-F238E27FC236}">
                  <a16:creationId xmlns:a16="http://schemas.microsoft.com/office/drawing/2014/main" id="{00000000-0008-0000-2000-000016000000}"/>
                </a:ext>
              </a:extLst>
            </xdr:cNvPr>
            <xdr:cNvSpPr>
              <a:spLocks noChangeArrowheads="1" noChangeShapeType="1" noTextEdit="1"/>
            </xdr:cNvSpPr>
          </xdr:nvSpPr>
          <xdr:spPr bwMode="auto">
            <a:xfrm>
              <a:off x="2116" y="1405"/>
              <a:ext cx="214" cy="272"/>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8000" kern="10" spc="0">
                  <a:ln w="9525">
                    <a:solidFill>
                      <a:srgbClr val="000000"/>
                    </a:solidFill>
                    <a:round/>
                    <a:headEnd/>
                    <a:tailEnd/>
                  </a:ln>
                  <a:noFill/>
                  <a:effectLst>
                    <a:outerShdw dist="35921" dir="2700000" algn="ctr" rotWithShape="0">
                      <a:srgbClr val="868686"/>
                    </a:outerShdw>
                  </a:effectLst>
                  <a:latin typeface="Georgia Ref"/>
                </a:rPr>
                <a:t>B</a:t>
              </a:r>
            </a:p>
          </xdr:txBody>
        </xdr:sp>
        <xdr:sp macro="" textlink="">
          <xdr:nvSpPr>
            <xdr:cNvPr id="23" name="WordArt 3" descr="Ladrillos en horizontal">
              <a:extLst>
                <a:ext uri="{FF2B5EF4-FFF2-40B4-BE49-F238E27FC236}">
                  <a16:creationId xmlns:a16="http://schemas.microsoft.com/office/drawing/2014/main" id="{00000000-0008-0000-2000-000017000000}"/>
                </a:ext>
              </a:extLst>
            </xdr:cNvPr>
            <xdr:cNvSpPr>
              <a:spLocks noChangeArrowheads="1" noChangeShapeType="1" noTextEdit="1"/>
            </xdr:cNvSpPr>
          </xdr:nvSpPr>
          <xdr:spPr bwMode="auto">
            <a:xfrm>
              <a:off x="2397" y="1491"/>
              <a:ext cx="219" cy="186"/>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7200" kern="10" spc="0">
                  <a:ln w="9525">
                    <a:solidFill>
                      <a:srgbClr val="000000"/>
                    </a:solidFill>
                    <a:round/>
                    <a:headEnd/>
                    <a:tailEnd/>
                  </a:ln>
                  <a:noFill/>
                  <a:effectLst>
                    <a:outerShdw dist="35921" dir="2700000" algn="ctr" rotWithShape="0">
                      <a:srgbClr val="868686"/>
                    </a:outerShdw>
                  </a:effectLst>
                  <a:latin typeface="Georgia Ref"/>
                </a:rPr>
                <a:t>c.a.</a:t>
              </a:r>
            </a:p>
          </xdr:txBody>
        </xdr: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xdr:colOff>
      <xdr:row>0</xdr:row>
      <xdr:rowOff>47625</xdr:rowOff>
    </xdr:from>
    <xdr:to>
      <xdr:col>6</xdr:col>
      <xdr:colOff>66675</xdr:colOff>
      <xdr:row>2</xdr:row>
      <xdr:rowOff>171450</xdr:rowOff>
    </xdr:to>
    <xdr:pic>
      <xdr:nvPicPr>
        <xdr:cNvPr id="5121" name="Picture 1">
          <a:extLst>
            <a:ext uri="{FF2B5EF4-FFF2-40B4-BE49-F238E27FC236}">
              <a16:creationId xmlns:a16="http://schemas.microsoft.com/office/drawing/2014/main" id="{00000000-0008-0000-0600-000001140000}"/>
            </a:ext>
          </a:extLst>
        </xdr:cNvPr>
        <xdr:cNvPicPr>
          <a:picLocks noChangeArrowheads="1"/>
        </xdr:cNvPicPr>
      </xdr:nvPicPr>
      <xdr:blipFill>
        <a:blip xmlns:r="http://schemas.openxmlformats.org/officeDocument/2006/relationships" r:embed="rId1" cstate="print"/>
        <a:srcRect/>
        <a:stretch>
          <a:fillRect/>
        </a:stretch>
      </xdr:blipFill>
      <xdr:spPr bwMode="auto">
        <a:xfrm>
          <a:off x="200025" y="47625"/>
          <a:ext cx="895350" cy="504825"/>
        </a:xfrm>
        <a:prstGeom prst="rect">
          <a:avLst/>
        </a:prstGeom>
        <a:noFill/>
        <a:ln w="9525">
          <a:noFill/>
          <a:miter lim="800000"/>
          <a:headEnd/>
          <a:tailEnd/>
        </a:ln>
        <a:effectLst/>
      </xdr:spPr>
    </xdr:pic>
    <xdr:clientData/>
  </xdr:twoCellAnchor>
  <xdr:twoCellAnchor>
    <xdr:from>
      <xdr:col>2</xdr:col>
      <xdr:colOff>0</xdr:colOff>
      <xdr:row>35</xdr:row>
      <xdr:rowOff>85725</xdr:rowOff>
    </xdr:from>
    <xdr:to>
      <xdr:col>17</xdr:col>
      <xdr:colOff>57150</xdr:colOff>
      <xdr:row>44</xdr:row>
      <xdr:rowOff>85725</xdr:rowOff>
    </xdr:to>
    <xdr:sp macro="" textlink="">
      <xdr:nvSpPr>
        <xdr:cNvPr id="5122" name="Text Box 2">
          <a:extLst>
            <a:ext uri="{FF2B5EF4-FFF2-40B4-BE49-F238E27FC236}">
              <a16:creationId xmlns:a16="http://schemas.microsoft.com/office/drawing/2014/main" id="{00000000-0008-0000-0600-000002140000}"/>
            </a:ext>
          </a:extLst>
        </xdr:cNvPr>
        <xdr:cNvSpPr txBox="1">
          <a:spLocks noChangeArrowheads="1"/>
        </xdr:cNvSpPr>
      </xdr:nvSpPr>
      <xdr:spPr bwMode="auto">
        <a:xfrm>
          <a:off x="342900" y="6753225"/>
          <a:ext cx="2628900" cy="17145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1">
            <a:defRPr sz="1000"/>
          </a:pPr>
          <a:endParaRPr lang="es-ES_tradnl" sz="1100" b="0" i="0" strike="noStrike">
            <a:solidFill>
              <a:srgbClr val="000000"/>
            </a:solidFill>
            <a:latin typeface="Times New Roman"/>
            <a:cs typeface="Times New Roman"/>
          </a:endParaRPr>
        </a:p>
        <a:p>
          <a:pPr algn="l" rtl="1">
            <a:defRPr sz="1000"/>
          </a:pPr>
          <a:r>
            <a:rPr lang="es-ES_tradnl" sz="1100" b="0" i="0" strike="noStrike">
              <a:solidFill>
                <a:srgbClr val="000000"/>
              </a:solidFill>
              <a:latin typeface="Calibri"/>
            </a:rPr>
            <a:t>Foto de la Cedula</a:t>
          </a:r>
          <a:endParaRPr lang="es-ES_tradnl" sz="1100" b="0" i="0" strike="noStrike">
            <a:solidFill>
              <a:srgbClr val="000000"/>
            </a:solidFill>
            <a:latin typeface="Times New Roman"/>
            <a:cs typeface="Times New Roman"/>
          </a:endParaRPr>
        </a:p>
        <a:p>
          <a:pPr algn="l" rtl="1">
            <a:defRPr sz="1000"/>
          </a:pPr>
          <a:endParaRPr lang="es-ES_tradnl" sz="1100" b="0" i="0" strike="noStrike">
            <a:solidFill>
              <a:srgbClr val="000000"/>
            </a:solidFill>
            <a:latin typeface="Times New Roman"/>
            <a:cs typeface="Times New Roman"/>
          </a:endParaRPr>
        </a:p>
      </xdr:txBody>
    </xdr:sp>
    <xdr:clientData/>
  </xdr:twoCellAnchor>
  <xdr:twoCellAnchor>
    <xdr:from>
      <xdr:col>21</xdr:col>
      <xdr:colOff>161925</xdr:colOff>
      <xdr:row>38</xdr:row>
      <xdr:rowOff>19050</xdr:rowOff>
    </xdr:from>
    <xdr:to>
      <xdr:col>27</xdr:col>
      <xdr:colOff>47625</xdr:colOff>
      <xdr:row>42</xdr:row>
      <xdr:rowOff>171450</xdr:rowOff>
    </xdr:to>
    <xdr:sp macro="" textlink="">
      <xdr:nvSpPr>
        <xdr:cNvPr id="5123" name="Text Box 3">
          <a:extLst>
            <a:ext uri="{FF2B5EF4-FFF2-40B4-BE49-F238E27FC236}">
              <a16:creationId xmlns:a16="http://schemas.microsoft.com/office/drawing/2014/main" id="{00000000-0008-0000-0600-000003140000}"/>
            </a:ext>
          </a:extLst>
        </xdr:cNvPr>
        <xdr:cNvSpPr txBox="1">
          <a:spLocks noChangeArrowheads="1"/>
        </xdr:cNvSpPr>
      </xdr:nvSpPr>
      <xdr:spPr bwMode="auto">
        <a:xfrm>
          <a:off x="3762375" y="7258050"/>
          <a:ext cx="914400" cy="914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1">
            <a:defRPr sz="1000"/>
          </a:pPr>
          <a:r>
            <a:rPr lang="es-ES_tradnl" sz="1100" b="0" i="0" strike="noStrike">
              <a:solidFill>
                <a:srgbClr val="000000"/>
              </a:solidFill>
              <a:latin typeface="Calibri"/>
            </a:rPr>
            <a:t>Foto1</a:t>
          </a:r>
          <a:endParaRPr lang="es-ES_tradnl" sz="1100" b="0" i="0" strike="noStrike">
            <a:solidFill>
              <a:srgbClr val="000000"/>
            </a:solidFill>
            <a:latin typeface="Times New Roman"/>
            <a:cs typeface="Times New Roman"/>
          </a:endParaRPr>
        </a:p>
        <a:p>
          <a:pPr algn="l" rtl="1">
            <a:defRPr sz="1000"/>
          </a:pPr>
          <a:endParaRPr lang="es-ES_tradnl" sz="1100" b="0" i="0" strike="noStrike">
            <a:solidFill>
              <a:srgbClr val="000000"/>
            </a:solidFill>
            <a:latin typeface="Times New Roman"/>
            <a:cs typeface="Times New Roman"/>
          </a:endParaRPr>
        </a:p>
      </xdr:txBody>
    </xdr:sp>
    <xdr:clientData/>
  </xdr:twoCellAnchor>
  <xdr:twoCellAnchor>
    <xdr:from>
      <xdr:col>29</xdr:col>
      <xdr:colOff>19051</xdr:colOff>
      <xdr:row>38</xdr:row>
      <xdr:rowOff>19050</xdr:rowOff>
    </xdr:from>
    <xdr:to>
      <xdr:col>33</xdr:col>
      <xdr:colOff>95251</xdr:colOff>
      <xdr:row>42</xdr:row>
      <xdr:rowOff>171450</xdr:rowOff>
    </xdr:to>
    <xdr:sp macro="" textlink="">
      <xdr:nvSpPr>
        <xdr:cNvPr id="5124" name="Text Box 4">
          <a:extLst>
            <a:ext uri="{FF2B5EF4-FFF2-40B4-BE49-F238E27FC236}">
              <a16:creationId xmlns:a16="http://schemas.microsoft.com/office/drawing/2014/main" id="{00000000-0008-0000-0600-000004140000}"/>
            </a:ext>
          </a:extLst>
        </xdr:cNvPr>
        <xdr:cNvSpPr txBox="1">
          <a:spLocks noChangeArrowheads="1"/>
        </xdr:cNvSpPr>
      </xdr:nvSpPr>
      <xdr:spPr bwMode="auto">
        <a:xfrm>
          <a:off x="5000626" y="7391400"/>
          <a:ext cx="781050" cy="914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1">
            <a:defRPr sz="1000"/>
          </a:pPr>
          <a:r>
            <a:rPr lang="es-ES_tradnl" sz="1100" b="0" i="0" strike="noStrike">
              <a:solidFill>
                <a:srgbClr val="000000"/>
              </a:solidFill>
              <a:latin typeface="Calibri"/>
            </a:rPr>
            <a:t>Foto2</a:t>
          </a:r>
          <a:endParaRPr lang="es-ES_tradnl" sz="1100" b="0" i="0" strike="noStrike">
            <a:solidFill>
              <a:srgbClr val="000000"/>
            </a:solidFill>
            <a:latin typeface="Times New Roman"/>
            <a:cs typeface="Times New Roman"/>
          </a:endParaRPr>
        </a:p>
        <a:p>
          <a:pPr algn="l" rtl="1">
            <a:defRPr sz="1000"/>
          </a:pPr>
          <a:endParaRPr lang="es-ES_tradnl" sz="1100" b="0" i="0" strike="noStrike">
            <a:solidFill>
              <a:srgbClr val="000000"/>
            </a:solidFill>
            <a:latin typeface="Times New Roman"/>
            <a:cs typeface="Times New Roman"/>
          </a:endParaRPr>
        </a:p>
      </xdr:txBody>
    </xdr:sp>
    <xdr:clientData/>
  </xdr:twoCellAnchor>
  <xdr:twoCellAnchor>
    <xdr:from>
      <xdr:col>1</xdr:col>
      <xdr:colOff>85725</xdr:colOff>
      <xdr:row>50</xdr:row>
      <xdr:rowOff>76200</xdr:rowOff>
    </xdr:from>
    <xdr:to>
      <xdr:col>6</xdr:col>
      <xdr:colOff>123825</xdr:colOff>
      <xdr:row>52</xdr:row>
      <xdr:rowOff>9525</xdr:rowOff>
    </xdr:to>
    <xdr:pic>
      <xdr:nvPicPr>
        <xdr:cNvPr id="6" name="Picture 1">
          <a:extLst>
            <a:ext uri="{FF2B5EF4-FFF2-40B4-BE49-F238E27FC236}">
              <a16:creationId xmlns:a16="http://schemas.microsoft.com/office/drawing/2014/main" id="{00000000-0008-0000-0600-000006000000}"/>
            </a:ext>
          </a:extLst>
        </xdr:cNvPr>
        <xdr:cNvPicPr>
          <a:picLocks noChangeArrowheads="1"/>
        </xdr:cNvPicPr>
      </xdr:nvPicPr>
      <xdr:blipFill>
        <a:blip xmlns:r="http://schemas.openxmlformats.org/officeDocument/2006/relationships" r:embed="rId1" cstate="print"/>
        <a:srcRect/>
        <a:stretch>
          <a:fillRect/>
        </a:stretch>
      </xdr:blipFill>
      <xdr:spPr bwMode="auto">
        <a:xfrm>
          <a:off x="257175" y="9410700"/>
          <a:ext cx="895350" cy="314325"/>
        </a:xfrm>
        <a:prstGeom prst="rect">
          <a:avLst/>
        </a:prstGeom>
        <a:noFill/>
        <a:ln w="9525">
          <a:noFill/>
          <a:miter lim="800000"/>
          <a:headEnd/>
          <a:tailEnd/>
        </a:ln>
        <a:effectLst/>
      </xdr:spPr>
    </xdr:pic>
    <xdr:clientData/>
  </xdr:twoCellAnchor>
  <xdr:twoCellAnchor>
    <xdr:from>
      <xdr:col>2</xdr:col>
      <xdr:colOff>38100</xdr:colOff>
      <xdr:row>57</xdr:row>
      <xdr:rowOff>28575</xdr:rowOff>
    </xdr:from>
    <xdr:to>
      <xdr:col>2</xdr:col>
      <xdr:colOff>133350</xdr:colOff>
      <xdr:row>57</xdr:row>
      <xdr:rowOff>123825</xdr:rowOff>
    </xdr:to>
    <xdr:sp macro="" textlink="">
      <xdr:nvSpPr>
        <xdr:cNvPr id="3073" name="Rectangle 1">
          <a:extLst>
            <a:ext uri="{FF2B5EF4-FFF2-40B4-BE49-F238E27FC236}">
              <a16:creationId xmlns:a16="http://schemas.microsoft.com/office/drawing/2014/main" id="{00000000-0008-0000-0600-0000010C0000}"/>
            </a:ext>
          </a:extLst>
        </xdr:cNvPr>
        <xdr:cNvSpPr>
          <a:spLocks noChangeArrowheads="1"/>
        </xdr:cNvSpPr>
      </xdr:nvSpPr>
      <xdr:spPr bwMode="auto">
        <a:xfrm>
          <a:off x="381000" y="10467975"/>
          <a:ext cx="95250" cy="95250"/>
        </a:xfrm>
        <a:prstGeom prst="rect">
          <a:avLst/>
        </a:prstGeom>
        <a:solidFill>
          <a:srgbClr val="000000"/>
        </a:solidFill>
        <a:ln w="9525">
          <a:solidFill>
            <a:srgbClr val="000000"/>
          </a:solidFill>
          <a:miter lim="800000"/>
          <a:headEnd/>
          <a:tailEnd/>
        </a:ln>
      </xdr:spPr>
    </xdr:sp>
    <xdr:clientData/>
  </xdr:twoCellAnchor>
  <xdr:twoCellAnchor>
    <xdr:from>
      <xdr:col>11</xdr:col>
      <xdr:colOff>38100</xdr:colOff>
      <xdr:row>57</xdr:row>
      <xdr:rowOff>28575</xdr:rowOff>
    </xdr:from>
    <xdr:to>
      <xdr:col>11</xdr:col>
      <xdr:colOff>133350</xdr:colOff>
      <xdr:row>57</xdr:row>
      <xdr:rowOff>123825</xdr:rowOff>
    </xdr:to>
    <xdr:sp macro="" textlink="">
      <xdr:nvSpPr>
        <xdr:cNvPr id="3074" name="Rectangle 2">
          <a:extLst>
            <a:ext uri="{FF2B5EF4-FFF2-40B4-BE49-F238E27FC236}">
              <a16:creationId xmlns:a16="http://schemas.microsoft.com/office/drawing/2014/main" id="{00000000-0008-0000-0600-0000020C0000}"/>
            </a:ext>
          </a:extLst>
        </xdr:cNvPr>
        <xdr:cNvSpPr>
          <a:spLocks noChangeArrowheads="1"/>
        </xdr:cNvSpPr>
      </xdr:nvSpPr>
      <xdr:spPr bwMode="auto">
        <a:xfrm>
          <a:off x="1924050" y="10467975"/>
          <a:ext cx="95250" cy="95250"/>
        </a:xfrm>
        <a:prstGeom prst="rect">
          <a:avLst/>
        </a:prstGeom>
        <a:solidFill>
          <a:srgbClr val="FFFFFF"/>
        </a:solidFill>
        <a:ln w="9525">
          <a:solidFill>
            <a:srgbClr val="000000"/>
          </a:solidFill>
          <a:miter lim="800000"/>
          <a:headEnd/>
          <a:tailEnd/>
        </a:ln>
      </xdr:spPr>
      <xdr:txBody>
        <a:bodyPr/>
        <a:lstStyle/>
        <a:p>
          <a:endParaRPr lang="es-ES_tradnl"/>
        </a:p>
      </xdr:txBody>
    </xdr:sp>
    <xdr:clientData/>
  </xdr:twoCellAnchor>
  <xdr:twoCellAnchor>
    <xdr:from>
      <xdr:col>2</xdr:col>
      <xdr:colOff>85725</xdr:colOff>
      <xdr:row>60</xdr:row>
      <xdr:rowOff>114300</xdr:rowOff>
    </xdr:from>
    <xdr:to>
      <xdr:col>3</xdr:col>
      <xdr:colOff>9525</xdr:colOff>
      <xdr:row>61</xdr:row>
      <xdr:rowOff>47625</xdr:rowOff>
    </xdr:to>
    <xdr:sp macro="" textlink="">
      <xdr:nvSpPr>
        <xdr:cNvPr id="9" name="Rectangle 2">
          <a:extLst>
            <a:ext uri="{FF2B5EF4-FFF2-40B4-BE49-F238E27FC236}">
              <a16:creationId xmlns:a16="http://schemas.microsoft.com/office/drawing/2014/main" id="{00000000-0008-0000-0600-000009000000}"/>
            </a:ext>
          </a:extLst>
        </xdr:cNvPr>
        <xdr:cNvSpPr>
          <a:spLocks noChangeArrowheads="1"/>
        </xdr:cNvSpPr>
      </xdr:nvSpPr>
      <xdr:spPr bwMode="auto">
        <a:xfrm>
          <a:off x="428625" y="11134725"/>
          <a:ext cx="95250" cy="95250"/>
        </a:xfrm>
        <a:prstGeom prst="rect">
          <a:avLst/>
        </a:prstGeom>
        <a:solidFill>
          <a:schemeClr val="tx1"/>
        </a:solidFill>
        <a:ln w="9525">
          <a:solidFill>
            <a:srgbClr val="000000"/>
          </a:solidFill>
          <a:miter lim="800000"/>
          <a:headEnd/>
          <a:tailEnd/>
        </a:ln>
      </xdr:spPr>
      <xdr:txBody>
        <a:bodyPr/>
        <a:lstStyle/>
        <a:p>
          <a:endParaRPr lang="es-ES_tradnl"/>
        </a:p>
      </xdr:txBody>
    </xdr:sp>
    <xdr:clientData/>
  </xdr:twoCellAnchor>
  <xdr:twoCellAnchor>
    <xdr:from>
      <xdr:col>17</xdr:col>
      <xdr:colOff>104775</xdr:colOff>
      <xdr:row>60</xdr:row>
      <xdr:rowOff>123825</xdr:rowOff>
    </xdr:from>
    <xdr:to>
      <xdr:col>18</xdr:col>
      <xdr:colOff>28575</xdr:colOff>
      <xdr:row>61</xdr:row>
      <xdr:rowOff>57150</xdr:rowOff>
    </xdr:to>
    <xdr:sp macro="" textlink="">
      <xdr:nvSpPr>
        <xdr:cNvPr id="10" name="Rectangle 2">
          <a:extLst>
            <a:ext uri="{FF2B5EF4-FFF2-40B4-BE49-F238E27FC236}">
              <a16:creationId xmlns:a16="http://schemas.microsoft.com/office/drawing/2014/main" id="{00000000-0008-0000-0600-00000A000000}"/>
            </a:ext>
          </a:extLst>
        </xdr:cNvPr>
        <xdr:cNvSpPr>
          <a:spLocks noChangeArrowheads="1"/>
        </xdr:cNvSpPr>
      </xdr:nvSpPr>
      <xdr:spPr bwMode="auto">
        <a:xfrm>
          <a:off x="3019425" y="11306175"/>
          <a:ext cx="95250" cy="95250"/>
        </a:xfrm>
        <a:prstGeom prst="rect">
          <a:avLst/>
        </a:prstGeom>
        <a:solidFill>
          <a:srgbClr val="FFFFFF"/>
        </a:solidFill>
        <a:ln w="9525">
          <a:solidFill>
            <a:srgbClr val="000000"/>
          </a:solidFill>
          <a:miter lim="800000"/>
          <a:headEnd/>
          <a:tailEnd/>
        </a:ln>
      </xdr:spPr>
      <xdr:txBody>
        <a:bodyPr/>
        <a:lstStyle/>
        <a:p>
          <a:endParaRPr lang="es-ES_tradnl"/>
        </a:p>
      </xdr:txBody>
    </xdr:sp>
    <xdr:clientData/>
  </xdr:twoCellAnchor>
  <xdr:twoCellAnchor>
    <xdr:from>
      <xdr:col>22</xdr:col>
      <xdr:colOff>57150</xdr:colOff>
      <xdr:row>103</xdr:row>
      <xdr:rowOff>0</xdr:rowOff>
    </xdr:from>
    <xdr:to>
      <xdr:col>33</xdr:col>
      <xdr:colOff>57150</xdr:colOff>
      <xdr:row>103</xdr:row>
      <xdr:rowOff>1588</xdr:rowOff>
    </xdr:to>
    <xdr:cxnSp macro="">
      <xdr:nvCxnSpPr>
        <xdr:cNvPr id="12" name="11 Conector recto">
          <a:extLst>
            <a:ext uri="{FF2B5EF4-FFF2-40B4-BE49-F238E27FC236}">
              <a16:creationId xmlns:a16="http://schemas.microsoft.com/office/drawing/2014/main" id="{00000000-0008-0000-0600-00000C000000}"/>
            </a:ext>
          </a:extLst>
        </xdr:cNvPr>
        <xdr:cNvCxnSpPr/>
      </xdr:nvCxnSpPr>
      <xdr:spPr>
        <a:xfrm>
          <a:off x="3829050" y="18592800"/>
          <a:ext cx="1914525" cy="15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66675</xdr:colOff>
      <xdr:row>60</xdr:row>
      <xdr:rowOff>123825</xdr:rowOff>
    </xdr:from>
    <xdr:to>
      <xdr:col>29</xdr:col>
      <xdr:colOff>161925</xdr:colOff>
      <xdr:row>61</xdr:row>
      <xdr:rowOff>57150</xdr:rowOff>
    </xdr:to>
    <xdr:sp macro="" textlink="">
      <xdr:nvSpPr>
        <xdr:cNvPr id="14" name="Rectangle 2">
          <a:extLst>
            <a:ext uri="{FF2B5EF4-FFF2-40B4-BE49-F238E27FC236}">
              <a16:creationId xmlns:a16="http://schemas.microsoft.com/office/drawing/2014/main" id="{00000000-0008-0000-0600-00000E000000}"/>
            </a:ext>
          </a:extLst>
        </xdr:cNvPr>
        <xdr:cNvSpPr>
          <a:spLocks noChangeArrowheads="1"/>
        </xdr:cNvSpPr>
      </xdr:nvSpPr>
      <xdr:spPr bwMode="auto">
        <a:xfrm>
          <a:off x="5048250" y="11306175"/>
          <a:ext cx="95250" cy="95250"/>
        </a:xfrm>
        <a:prstGeom prst="rect">
          <a:avLst/>
        </a:prstGeom>
        <a:solidFill>
          <a:srgbClr val="FFFFFF"/>
        </a:solidFill>
        <a:ln w="9525">
          <a:solidFill>
            <a:srgbClr val="000000"/>
          </a:solidFill>
          <a:miter lim="800000"/>
          <a:headEnd/>
          <a:tailEnd/>
        </a:ln>
      </xdr:spPr>
      <xdr:txBody>
        <a:bodyPr/>
        <a:lstStyle/>
        <a:p>
          <a:endParaRPr lang="es-ES_tradnl"/>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123825</xdr:colOff>
      <xdr:row>0</xdr:row>
      <xdr:rowOff>95250</xdr:rowOff>
    </xdr:from>
    <xdr:to>
      <xdr:col>3</xdr:col>
      <xdr:colOff>314325</xdr:colOff>
      <xdr:row>5</xdr:row>
      <xdr:rowOff>104775</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4375" y="95250"/>
          <a:ext cx="1704975" cy="5810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47625</xdr:colOff>
      <xdr:row>29</xdr:row>
      <xdr:rowOff>19050</xdr:rowOff>
    </xdr:from>
    <xdr:to>
      <xdr:col>4</xdr:col>
      <xdr:colOff>1771650</xdr:colOff>
      <xdr:row>33</xdr:row>
      <xdr:rowOff>133350</xdr:rowOff>
    </xdr:to>
    <xdr:cxnSp macro="">
      <xdr:nvCxnSpPr>
        <xdr:cNvPr id="4" name="3 Conector recto">
          <a:extLst>
            <a:ext uri="{FF2B5EF4-FFF2-40B4-BE49-F238E27FC236}">
              <a16:creationId xmlns:a16="http://schemas.microsoft.com/office/drawing/2014/main" id="{00000000-0008-0000-0800-000004000000}"/>
            </a:ext>
          </a:extLst>
        </xdr:cNvPr>
        <xdr:cNvCxnSpPr/>
      </xdr:nvCxnSpPr>
      <xdr:spPr>
        <a:xfrm>
          <a:off x="542925" y="5629275"/>
          <a:ext cx="5257800" cy="9144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0</xdr:row>
      <xdr:rowOff>161925</xdr:rowOff>
    </xdr:from>
    <xdr:to>
      <xdr:col>5</xdr:col>
      <xdr:colOff>197106</xdr:colOff>
      <xdr:row>5</xdr:row>
      <xdr:rowOff>39148</xdr:rowOff>
    </xdr:to>
    <xdr:grpSp>
      <xdr:nvGrpSpPr>
        <xdr:cNvPr id="6" name="Group 1">
          <a:extLst>
            <a:ext uri="{FF2B5EF4-FFF2-40B4-BE49-F238E27FC236}">
              <a16:creationId xmlns:a16="http://schemas.microsoft.com/office/drawing/2014/main" id="{00000000-0008-0000-0800-000006000000}"/>
            </a:ext>
          </a:extLst>
        </xdr:cNvPr>
        <xdr:cNvGrpSpPr>
          <a:grpSpLocks/>
        </xdr:cNvGrpSpPr>
      </xdr:nvGrpSpPr>
      <xdr:grpSpPr bwMode="auto">
        <a:xfrm>
          <a:off x="381000" y="161925"/>
          <a:ext cx="5820666" cy="936403"/>
          <a:chOff x="1425" y="577"/>
          <a:chExt cx="8744" cy="1191"/>
        </a:xfrm>
      </xdr:grpSpPr>
      <xdr:sp macro="" textlink="">
        <xdr:nvSpPr>
          <xdr:cNvPr id="7" name="Text Box 10">
            <a:extLst>
              <a:ext uri="{FF2B5EF4-FFF2-40B4-BE49-F238E27FC236}">
                <a16:creationId xmlns:a16="http://schemas.microsoft.com/office/drawing/2014/main" id="{00000000-0008-0000-0800-000007000000}"/>
              </a:ext>
            </a:extLst>
          </xdr:cNvPr>
          <xdr:cNvSpPr txBox="1">
            <a:spLocks noChangeArrowheads="1"/>
          </xdr:cNvSpPr>
        </xdr:nvSpPr>
        <xdr:spPr bwMode="auto">
          <a:xfrm>
            <a:off x="2901" y="577"/>
            <a:ext cx="7268" cy="108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144000" rIns="91440" bIns="144000" anchor="t" upright="1"/>
          <a:lstStyle/>
          <a:p>
            <a:pPr algn="l" rtl="0">
              <a:lnSpc>
                <a:spcPts val="2300"/>
              </a:lnSpc>
              <a:defRPr sz="1000"/>
            </a:pPr>
            <a:r>
              <a:rPr lang="es-ES" sz="2000" b="0" i="1" u="none" strike="noStrike" baseline="0">
                <a:solidFill>
                  <a:srgbClr val="000000"/>
                </a:solidFill>
                <a:latin typeface="Calibri"/>
                <a:cs typeface="Calibri"/>
              </a:rPr>
              <a:t>Inversiones y Construcciones BALCES, C.A.</a:t>
            </a:r>
            <a:endParaRPr lang="es-ES" sz="1100" b="0" i="0" u="none" strike="noStrike" baseline="0">
              <a:solidFill>
                <a:srgbClr val="000000"/>
              </a:solidFill>
              <a:latin typeface="Calibri"/>
              <a:cs typeface="Calibri"/>
            </a:endParaRPr>
          </a:p>
          <a:p>
            <a:pPr algn="l" rtl="0">
              <a:defRPr sz="1000"/>
            </a:pPr>
            <a:r>
              <a:rPr lang="es-ES" sz="1100" b="0" i="0" u="none" strike="noStrike" baseline="0">
                <a:solidFill>
                  <a:srgbClr val="000000"/>
                </a:solidFill>
                <a:latin typeface="Calibri"/>
                <a:cs typeface="Calibri"/>
              </a:rPr>
              <a:t>RIF: J-30947393-0 / NIT: 0256400634</a:t>
            </a:r>
          </a:p>
          <a:p>
            <a:pPr algn="l" rtl="0">
              <a:lnSpc>
                <a:spcPts val="2300"/>
              </a:lnSpc>
              <a:defRPr sz="1000"/>
            </a:pPr>
            <a:r>
              <a:rPr lang="es-ES" sz="2000" b="1" i="1" u="none" strike="noStrike" baseline="0">
                <a:solidFill>
                  <a:srgbClr val="000000"/>
                </a:solidFill>
                <a:latin typeface="Calibri"/>
                <a:cs typeface="Calibri"/>
              </a:rPr>
              <a:t> </a:t>
            </a:r>
          </a:p>
        </xdr:txBody>
      </xdr:sp>
      <xdr:grpSp>
        <xdr:nvGrpSpPr>
          <xdr:cNvPr id="8" name="Group 2">
            <a:extLst>
              <a:ext uri="{FF2B5EF4-FFF2-40B4-BE49-F238E27FC236}">
                <a16:creationId xmlns:a16="http://schemas.microsoft.com/office/drawing/2014/main" id="{00000000-0008-0000-0800-000008000000}"/>
              </a:ext>
            </a:extLst>
          </xdr:cNvPr>
          <xdr:cNvGrpSpPr>
            <a:grpSpLocks/>
          </xdr:cNvGrpSpPr>
        </xdr:nvGrpSpPr>
        <xdr:grpSpPr bwMode="auto">
          <a:xfrm>
            <a:off x="1425" y="890"/>
            <a:ext cx="1500" cy="878"/>
            <a:chOff x="1473" y="890"/>
            <a:chExt cx="1500" cy="878"/>
          </a:xfrm>
        </xdr:grpSpPr>
        <xdr:sp macro="" textlink="">
          <xdr:nvSpPr>
            <xdr:cNvPr id="9" name="AutoShape 9" descr="Ladrillos en horizontal">
              <a:extLst>
                <a:ext uri="{FF2B5EF4-FFF2-40B4-BE49-F238E27FC236}">
                  <a16:creationId xmlns:a16="http://schemas.microsoft.com/office/drawing/2014/main" id="{00000000-0008-0000-0800-000009000000}"/>
                </a:ext>
              </a:extLst>
            </xdr:cNvPr>
            <xdr:cNvSpPr>
              <a:spLocks noChangeArrowheads="1"/>
            </xdr:cNvSpPr>
          </xdr:nvSpPr>
          <xdr:spPr bwMode="auto">
            <a:xfrm rot="-5391754">
              <a:off x="1786" y="871"/>
              <a:ext cx="844" cy="949"/>
            </a:xfrm>
            <a:prstGeom prst="homePlate">
              <a:avLst>
                <a:gd name="adj" fmla="val 25000"/>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10" name="Rectangle 8" descr="Ladrillos en horizontal">
              <a:extLst>
                <a:ext uri="{FF2B5EF4-FFF2-40B4-BE49-F238E27FC236}">
                  <a16:creationId xmlns:a16="http://schemas.microsoft.com/office/drawing/2014/main" id="{00000000-0008-0000-0800-00000A000000}"/>
                </a:ext>
              </a:extLst>
            </xdr:cNvPr>
            <xdr:cNvSpPr>
              <a:spLocks noChangeArrowheads="1"/>
            </xdr:cNvSpPr>
          </xdr:nvSpPr>
          <xdr:spPr bwMode="auto">
            <a:xfrm rot="3599174">
              <a:off x="1812" y="552"/>
              <a:ext cx="104" cy="781"/>
            </a:xfrm>
            <a:prstGeom prst="rect">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11" name="Rectangle 7" descr="Ladrillos en horizontal">
              <a:extLst>
                <a:ext uri="{FF2B5EF4-FFF2-40B4-BE49-F238E27FC236}">
                  <a16:creationId xmlns:a16="http://schemas.microsoft.com/office/drawing/2014/main" id="{00000000-0008-0000-0800-00000B000000}"/>
                </a:ext>
              </a:extLst>
            </xdr:cNvPr>
            <xdr:cNvSpPr>
              <a:spLocks noChangeArrowheads="1"/>
            </xdr:cNvSpPr>
          </xdr:nvSpPr>
          <xdr:spPr bwMode="auto">
            <a:xfrm rot="-3717727">
              <a:off x="2493" y="514"/>
              <a:ext cx="103" cy="856"/>
            </a:xfrm>
            <a:prstGeom prst="rect">
              <a:avLst/>
            </a:prstGeom>
            <a:noFill/>
            <a:ln w="9525">
              <a:solidFill>
                <a:srgbClr val="000000"/>
              </a:solidFill>
              <a:miter lim="800000"/>
              <a:headEnd/>
              <a:tailEnd/>
            </a:ln>
            <a:extLst>
              <a:ext uri="{909E8E84-426E-40DD-AFC4-6F175D3DCCD1}">
                <a14:hiddenFill xmlns:a14="http://schemas.microsoft.com/office/drawing/2010/main">
                  <a:pattFill prst="horzBrick">
                    <a:fgClr>
                      <a:srgbClr val="C0C0C0"/>
                    </a:fgClr>
                    <a:bgClr>
                      <a:srgbClr val="FFFFFF"/>
                    </a:bgClr>
                  </a:pattFill>
                </a14:hiddenFill>
              </a:ext>
            </a:extLst>
          </xdr:spPr>
        </xdr:sp>
        <xdr:sp macro="" textlink="">
          <xdr:nvSpPr>
            <xdr:cNvPr id="12" name="WordArt 6" descr="Ladrillos en horizontal">
              <a:extLst>
                <a:ext uri="{FF2B5EF4-FFF2-40B4-BE49-F238E27FC236}">
                  <a16:creationId xmlns:a16="http://schemas.microsoft.com/office/drawing/2014/main" id="{00000000-0008-0000-0800-00000C000000}"/>
                </a:ext>
              </a:extLst>
            </xdr:cNvPr>
            <xdr:cNvSpPr>
              <a:spLocks noChangeArrowheads="1" noChangeShapeType="1" noTextEdit="1"/>
            </xdr:cNvSpPr>
          </xdr:nvSpPr>
          <xdr:spPr bwMode="auto">
            <a:xfrm>
              <a:off x="1879" y="1178"/>
              <a:ext cx="237" cy="499"/>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7200" kern="10" spc="0">
                  <a:ln w="9525">
                    <a:solidFill>
                      <a:srgbClr val="000000"/>
                    </a:solidFill>
                    <a:round/>
                    <a:headEnd/>
                    <a:tailEnd/>
                  </a:ln>
                  <a:noFill/>
                  <a:effectLst>
                    <a:outerShdw dist="35921" dir="2700000" algn="ctr" rotWithShape="0">
                      <a:srgbClr val="868686"/>
                    </a:outerShdw>
                  </a:effectLst>
                  <a:latin typeface="Georgia Ref"/>
                </a:rPr>
                <a:t>I</a:t>
              </a:r>
            </a:p>
          </xdr:txBody>
        </xdr:sp>
        <xdr:sp macro="" textlink="">
          <xdr:nvSpPr>
            <xdr:cNvPr id="13" name="WordArt 5" descr="Ladrillos en horizontal">
              <a:extLst>
                <a:ext uri="{FF2B5EF4-FFF2-40B4-BE49-F238E27FC236}">
                  <a16:creationId xmlns:a16="http://schemas.microsoft.com/office/drawing/2014/main" id="{00000000-0008-0000-0800-00000D000000}"/>
                </a:ext>
              </a:extLst>
            </xdr:cNvPr>
            <xdr:cNvSpPr>
              <a:spLocks noChangeArrowheads="1" noChangeShapeType="1" noTextEdit="1"/>
            </xdr:cNvSpPr>
          </xdr:nvSpPr>
          <xdr:spPr bwMode="auto">
            <a:xfrm>
              <a:off x="2116" y="1126"/>
              <a:ext cx="143" cy="279"/>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8000" kern="10" spc="0">
                  <a:ln w="9525">
                    <a:solidFill>
                      <a:srgbClr val="000000"/>
                    </a:solidFill>
                    <a:round/>
                    <a:headEnd/>
                    <a:tailEnd/>
                  </a:ln>
                  <a:noFill/>
                  <a:effectLst>
                    <a:outerShdw dist="35921" dir="2700000" algn="ctr" rotWithShape="0">
                      <a:srgbClr val="868686"/>
                    </a:outerShdw>
                  </a:effectLst>
                  <a:latin typeface="Georgia Ref"/>
                </a:rPr>
                <a:t>C</a:t>
              </a:r>
            </a:p>
          </xdr:txBody>
        </xdr:sp>
        <xdr:sp macro="" textlink="">
          <xdr:nvSpPr>
            <xdr:cNvPr id="14" name="WordArt 4" descr="Ladrillos en horizontal">
              <a:extLst>
                <a:ext uri="{FF2B5EF4-FFF2-40B4-BE49-F238E27FC236}">
                  <a16:creationId xmlns:a16="http://schemas.microsoft.com/office/drawing/2014/main" id="{00000000-0008-0000-0800-00000E000000}"/>
                </a:ext>
              </a:extLst>
            </xdr:cNvPr>
            <xdr:cNvSpPr>
              <a:spLocks noChangeArrowheads="1" noChangeShapeType="1" noTextEdit="1"/>
            </xdr:cNvSpPr>
          </xdr:nvSpPr>
          <xdr:spPr bwMode="auto">
            <a:xfrm>
              <a:off x="2116" y="1405"/>
              <a:ext cx="214" cy="272"/>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8000" kern="10" spc="0">
                  <a:ln w="9525">
                    <a:solidFill>
                      <a:srgbClr val="000000"/>
                    </a:solidFill>
                    <a:round/>
                    <a:headEnd/>
                    <a:tailEnd/>
                  </a:ln>
                  <a:noFill/>
                  <a:effectLst>
                    <a:outerShdw dist="35921" dir="2700000" algn="ctr" rotWithShape="0">
                      <a:srgbClr val="868686"/>
                    </a:outerShdw>
                  </a:effectLst>
                  <a:latin typeface="Georgia Ref"/>
                </a:rPr>
                <a:t>B</a:t>
              </a:r>
            </a:p>
          </xdr:txBody>
        </xdr:sp>
        <xdr:sp macro="" textlink="">
          <xdr:nvSpPr>
            <xdr:cNvPr id="15" name="WordArt 3" descr="Ladrillos en horizontal">
              <a:extLst>
                <a:ext uri="{FF2B5EF4-FFF2-40B4-BE49-F238E27FC236}">
                  <a16:creationId xmlns:a16="http://schemas.microsoft.com/office/drawing/2014/main" id="{00000000-0008-0000-0800-00000F000000}"/>
                </a:ext>
              </a:extLst>
            </xdr:cNvPr>
            <xdr:cNvSpPr>
              <a:spLocks noChangeArrowheads="1" noChangeShapeType="1" noTextEdit="1"/>
            </xdr:cNvSpPr>
          </xdr:nvSpPr>
          <xdr:spPr bwMode="auto">
            <a:xfrm>
              <a:off x="2397" y="1491"/>
              <a:ext cx="219" cy="186"/>
            </a:xfrm>
            <a:prstGeom prst="rect">
              <a:avLst/>
            </a:prstGeom>
            <a:extLst>
              <a:ext uri="{909E8E84-426E-40DD-AFC4-6F175D3DCCD1}">
                <a14:hiddenFill xmlns:a14="http://schemas.microsoft.com/office/drawing/2010/main">
                  <a:pattFill prst="horzBrick">
                    <a:fgClr>
                      <a:srgbClr val="C0C0C0"/>
                    </a:fgClr>
                    <a:bgClr>
                      <a:srgbClr val="FFFFFF"/>
                    </a:bgClr>
                  </a:pattFill>
                </a14:hiddenFill>
              </a:ext>
            </a:extLst>
          </xdr:spPr>
          <xdr:txBody>
            <a:bodyPr wrap="none" fromWordArt="1">
              <a:prstTxWarp prst="textPlain">
                <a:avLst>
                  <a:gd name="adj" fmla="val 50000"/>
                </a:avLst>
              </a:prstTxWarp>
            </a:bodyPr>
            <a:lstStyle/>
            <a:p>
              <a:pPr algn="ctr" rtl="0">
                <a:buNone/>
              </a:pPr>
              <a:r>
                <a:rPr lang="es-ES" sz="7200" kern="10" spc="0">
                  <a:ln w="9525">
                    <a:solidFill>
                      <a:srgbClr val="000000"/>
                    </a:solidFill>
                    <a:round/>
                    <a:headEnd/>
                    <a:tailEnd/>
                  </a:ln>
                  <a:noFill/>
                  <a:effectLst>
                    <a:outerShdw dist="35921" dir="2700000" algn="ctr" rotWithShape="0">
                      <a:srgbClr val="868686"/>
                    </a:outerShdw>
                  </a:effectLst>
                  <a:latin typeface="Georgia Ref"/>
                </a:rPr>
                <a:t>c.a.</a:t>
              </a:r>
            </a:p>
          </xdr:txBody>
        </xdr:sp>
      </xdr:grp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111125</xdr:colOff>
      <xdr:row>0</xdr:row>
      <xdr:rowOff>133350</xdr:rowOff>
    </xdr:from>
    <xdr:to>
      <xdr:col>15</xdr:col>
      <xdr:colOff>196850</xdr:colOff>
      <xdr:row>3</xdr:row>
      <xdr:rowOff>187325</xdr:rowOff>
    </xdr:to>
    <xdr:pic>
      <xdr:nvPicPr>
        <xdr:cNvPr id="2" name="Picture 2">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8275" y="133350"/>
          <a:ext cx="2514600" cy="80645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20</xdr:col>
      <xdr:colOff>499455</xdr:colOff>
      <xdr:row>11</xdr:row>
      <xdr:rowOff>44269</xdr:rowOff>
    </xdr:from>
    <xdr:to>
      <xdr:col>23</xdr:col>
      <xdr:colOff>32718</xdr:colOff>
      <xdr:row>12</xdr:row>
      <xdr:rowOff>143994</xdr:rowOff>
    </xdr:to>
    <xdr:sp macro="" textlink="">
      <xdr:nvSpPr>
        <xdr:cNvPr id="6" name="AutoShape 145">
          <a:extLst>
            <a:ext uri="{FF2B5EF4-FFF2-40B4-BE49-F238E27FC236}">
              <a16:creationId xmlns:a16="http://schemas.microsoft.com/office/drawing/2014/main" id="{00000000-0008-0000-0A00-000006000000}"/>
            </a:ext>
          </a:extLst>
        </xdr:cNvPr>
        <xdr:cNvSpPr>
          <a:spLocks noChangeArrowheads="1"/>
        </xdr:cNvSpPr>
      </xdr:nvSpPr>
      <xdr:spPr bwMode="auto">
        <a:xfrm>
          <a:off x="18265023" y="2122451"/>
          <a:ext cx="1827922" cy="287338"/>
        </a:xfrm>
        <a:prstGeom prst="flowChartAlternateProcess">
          <a:avLst/>
        </a:prstGeom>
        <a:solidFill>
          <a:schemeClr val="tx2">
            <a:lumMod val="75000"/>
            <a:alpha val="64000"/>
          </a:schemeClr>
        </a:solidFill>
        <a:ln w="9525">
          <a:solidFill>
            <a:schemeClr val="tx2">
              <a:lumMod val="75000"/>
            </a:schemeClr>
          </a:solidFill>
          <a:miter lim="800000"/>
          <a:headEnd/>
          <a:tailEnd/>
        </a:ln>
        <a:effectLst>
          <a:innerShdw blurRad="63500" dist="50800" dir="8100000">
            <a:prstClr val="black">
              <a:alpha val="50000"/>
            </a:prstClr>
          </a:innerShdw>
        </a:effectLst>
      </xdr:spPr>
      <xdr:txBody>
        <a:bodyPr wrap="square" anchor="ct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pPr algn="ctr"/>
          <a:endParaRPr lang="es-ES" sz="95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mn-lt"/>
          </a:endParaRPr>
        </a:p>
      </xdr:txBody>
    </xdr:sp>
    <xdr:clientData/>
  </xdr:twoCellAnchor>
  <xdr:twoCellAnchor>
    <xdr:from>
      <xdr:col>0</xdr:col>
      <xdr:colOff>490682</xdr:colOff>
      <xdr:row>4</xdr:row>
      <xdr:rowOff>0</xdr:rowOff>
    </xdr:from>
    <xdr:to>
      <xdr:col>1</xdr:col>
      <xdr:colOff>750455</xdr:colOff>
      <xdr:row>9</xdr:row>
      <xdr:rowOff>14431</xdr:rowOff>
    </xdr:to>
    <xdr:sp macro="" textlink="">
      <xdr:nvSpPr>
        <xdr:cNvPr id="16" name="Rectangle 66">
          <a:extLst>
            <a:ext uri="{FF2B5EF4-FFF2-40B4-BE49-F238E27FC236}">
              <a16:creationId xmlns:a16="http://schemas.microsoft.com/office/drawing/2014/main" id="{00000000-0008-0000-0A00-000010000000}"/>
            </a:ext>
          </a:extLst>
        </xdr:cNvPr>
        <xdr:cNvSpPr>
          <a:spLocks noChangeArrowheads="1"/>
        </xdr:cNvSpPr>
      </xdr:nvSpPr>
      <xdr:spPr bwMode="auto">
        <a:xfrm>
          <a:off x="490682" y="750455"/>
          <a:ext cx="1024659" cy="952499"/>
        </a:xfrm>
        <a:prstGeom prst="rect">
          <a:avLst/>
        </a:prstGeom>
        <a:noFill/>
        <a:ln w="9525">
          <a:solidFill>
            <a:schemeClr val="tx1"/>
          </a:solidFill>
          <a:miter lim="800000"/>
          <a:headEnd/>
          <a:tailEnd/>
        </a:ln>
        <a:effectLst/>
      </xdr:spPr>
      <xdr:txBody>
        <a:bodyPr wrap="square" anchor="ct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endParaRPr lang="es-ES"/>
        </a:p>
      </xdr:txBody>
    </xdr:sp>
    <xdr:clientData/>
  </xdr:twoCellAnchor>
  <xdr:twoCellAnchor>
    <xdr:from>
      <xdr:col>5</xdr:col>
      <xdr:colOff>2879</xdr:colOff>
      <xdr:row>0</xdr:row>
      <xdr:rowOff>101023</xdr:rowOff>
    </xdr:from>
    <xdr:to>
      <xdr:col>9</xdr:col>
      <xdr:colOff>3334</xdr:colOff>
      <xdr:row>10</xdr:row>
      <xdr:rowOff>17273</xdr:rowOff>
    </xdr:to>
    <xdr:sp macro="" textlink="">
      <xdr:nvSpPr>
        <xdr:cNvPr id="18" name="AutoShape 143">
          <a:extLst>
            <a:ext uri="{FF2B5EF4-FFF2-40B4-BE49-F238E27FC236}">
              <a16:creationId xmlns:a16="http://schemas.microsoft.com/office/drawing/2014/main" id="{00000000-0008-0000-0A00-000012000000}"/>
            </a:ext>
          </a:extLst>
        </xdr:cNvPr>
        <xdr:cNvSpPr>
          <a:spLocks noChangeArrowheads="1"/>
        </xdr:cNvSpPr>
      </xdr:nvSpPr>
      <xdr:spPr bwMode="auto">
        <a:xfrm>
          <a:off x="3495379" y="101023"/>
          <a:ext cx="3060000" cy="1980000"/>
        </a:xfrm>
        <a:prstGeom prst="roundRect">
          <a:avLst>
            <a:gd name="adj" fmla="val 12949"/>
          </a:avLst>
        </a:prstGeom>
        <a:noFill/>
        <a:ln w="9525">
          <a:solidFill>
            <a:schemeClr val="tx1"/>
          </a:solidFill>
          <a:round/>
          <a:headEnd/>
          <a:tailEnd/>
        </a:ln>
        <a:effectLst/>
      </xdr:spPr>
      <xdr:txBody>
        <a:bodyPr wrap="square" anchor="ct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endParaRPr lang="es-ES"/>
        </a:p>
      </xdr:txBody>
    </xdr:sp>
    <xdr:clientData/>
  </xdr:twoCellAnchor>
  <xdr:twoCellAnchor>
    <xdr:from>
      <xdr:col>0</xdr:col>
      <xdr:colOff>404091</xdr:colOff>
      <xdr:row>0</xdr:row>
      <xdr:rowOff>115455</xdr:rowOff>
    </xdr:from>
    <xdr:to>
      <xdr:col>4</xdr:col>
      <xdr:colOff>404546</xdr:colOff>
      <xdr:row>10</xdr:row>
      <xdr:rowOff>31705</xdr:rowOff>
    </xdr:to>
    <xdr:sp macro="" textlink="">
      <xdr:nvSpPr>
        <xdr:cNvPr id="20" name="AutoShape 60">
          <a:extLst>
            <a:ext uri="{FF2B5EF4-FFF2-40B4-BE49-F238E27FC236}">
              <a16:creationId xmlns:a16="http://schemas.microsoft.com/office/drawing/2014/main" id="{00000000-0008-0000-0A00-000014000000}"/>
            </a:ext>
          </a:extLst>
        </xdr:cNvPr>
        <xdr:cNvSpPr>
          <a:spLocks noChangeArrowheads="1"/>
        </xdr:cNvSpPr>
      </xdr:nvSpPr>
      <xdr:spPr bwMode="auto">
        <a:xfrm>
          <a:off x="404091" y="115455"/>
          <a:ext cx="3060000" cy="1980000"/>
        </a:xfrm>
        <a:prstGeom prst="roundRect">
          <a:avLst>
            <a:gd name="adj" fmla="val 12949"/>
          </a:avLst>
        </a:prstGeom>
        <a:noFill/>
        <a:ln w="9525">
          <a:solidFill>
            <a:schemeClr val="tx1"/>
          </a:solidFill>
          <a:round/>
          <a:headEnd/>
          <a:tailEnd/>
        </a:ln>
        <a:effectLst/>
      </xdr:spPr>
      <xdr:txBody>
        <a:bodyPr wrap="square" anchor="ct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endParaRPr lang="es-ES"/>
        </a:p>
      </xdr:txBody>
    </xdr:sp>
    <xdr:clientData/>
  </xdr:twoCellAnchor>
  <xdr:twoCellAnchor>
    <xdr:from>
      <xdr:col>5</xdr:col>
      <xdr:colOff>72126</xdr:colOff>
      <xdr:row>0</xdr:row>
      <xdr:rowOff>173155</xdr:rowOff>
    </xdr:from>
    <xdr:to>
      <xdr:col>9</xdr:col>
      <xdr:colOff>14425</xdr:colOff>
      <xdr:row>8</xdr:row>
      <xdr:rowOff>144318</xdr:rowOff>
    </xdr:to>
    <xdr:sp macro="" textlink="">
      <xdr:nvSpPr>
        <xdr:cNvPr id="55" name="Rectangle 34">
          <a:extLst>
            <a:ext uri="{FF2B5EF4-FFF2-40B4-BE49-F238E27FC236}">
              <a16:creationId xmlns:a16="http://schemas.microsoft.com/office/drawing/2014/main" id="{00000000-0008-0000-0A00-000037000000}"/>
            </a:ext>
          </a:extLst>
        </xdr:cNvPr>
        <xdr:cNvSpPr>
          <a:spLocks noChangeArrowheads="1"/>
        </xdr:cNvSpPr>
      </xdr:nvSpPr>
      <xdr:spPr bwMode="auto">
        <a:xfrm>
          <a:off x="3896558" y="173155"/>
          <a:ext cx="3001844" cy="1472072"/>
        </a:xfrm>
        <a:prstGeom prst="rect">
          <a:avLst/>
        </a:prstGeom>
        <a:noFill/>
        <a:ln w="9525">
          <a:noFill/>
          <a:miter lim="800000"/>
          <a:headEnd/>
          <a:tailEnd/>
        </a:ln>
        <a:effectLst/>
      </xdr:spPr>
      <xdr:txBody>
        <a:bodyPr wrap="square">
          <a:noAutofit/>
        </a:bodyP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pPr algn="ctr"/>
          <a:r>
            <a:rPr lang="es-ES_tradnl" sz="800" b="1" i="1">
              <a:latin typeface="Arial" charset="0"/>
            </a:rPr>
            <a:t>ESTE CARNET  ES PROPIEDAD DE LA EMPRESA ES PERSONAL E INTRANSFERIBLE.  </a:t>
          </a:r>
        </a:p>
        <a:p>
          <a:pPr algn="ctr"/>
          <a:endParaRPr lang="es-ES_tradnl" sz="800" b="1" i="1">
            <a:latin typeface="Arial" charset="0"/>
          </a:endParaRPr>
        </a:p>
        <a:p>
          <a:pPr algn="ctr"/>
          <a:r>
            <a:rPr lang="es-ES_tradnl" sz="800" b="1" i="1">
              <a:latin typeface="Arial" charset="0"/>
            </a:rPr>
            <a:t>ASOCIADO</a:t>
          </a:r>
          <a:r>
            <a:rPr lang="es-ES_tradnl" sz="800" b="1" i="1" baseline="0">
              <a:latin typeface="Arial" charset="0"/>
            </a:rPr>
            <a:t> AL CONTRATO NR°:</a:t>
          </a:r>
          <a:endParaRPr lang="es-ES_tradnl" sz="800" b="1" i="1">
            <a:latin typeface="Arial" charset="0"/>
          </a:endParaRPr>
        </a:p>
        <a:p>
          <a:pPr algn="ctr"/>
          <a:r>
            <a:rPr lang="es-ES_tradnl" sz="800" b="1" i="1">
              <a:latin typeface="Arial" charset="0"/>
            </a:rPr>
            <a:t> </a:t>
          </a:r>
        </a:p>
        <a:p>
          <a:pPr algn="ctr"/>
          <a:r>
            <a:rPr lang="es-ES_tradnl" sz="800" b="1" i="1">
              <a:latin typeface="Arial" charset="0"/>
            </a:rPr>
            <a:t>DEBERÁ SER DEVUELTO A NUESTRA SOLICITUD Y/O  AL TERMINO DE SU CONTRATO O RELACIÓN LABORAL CON LA EMPRESA.</a:t>
          </a:r>
        </a:p>
        <a:p>
          <a:pPr algn="ctr"/>
          <a:endParaRPr lang="es-ES_tradnl" sz="800" b="1" i="1">
            <a:latin typeface="Arial" charset="0"/>
          </a:endParaRPr>
        </a:p>
        <a:p>
          <a:pPr algn="ctr"/>
          <a:r>
            <a:rPr lang="es-ES_tradnl" sz="800" b="1" i="1">
              <a:latin typeface="Arial" charset="0"/>
            </a:rPr>
            <a:t>EN CASO DE PERDIDA</a:t>
          </a:r>
          <a:r>
            <a:rPr lang="es-ES_tradnl" sz="800" b="1" i="1" baseline="0">
              <a:latin typeface="Arial" charset="0"/>
            </a:rPr>
            <a:t> O EMERGENCIA AGRADECEMOS COMUNICARSE CON LOS SIGUIENTES TELÉFONOS</a:t>
          </a:r>
          <a:r>
            <a:rPr lang="es-ES_tradnl" sz="900" b="1" i="1" baseline="0">
              <a:latin typeface="Arial" charset="0"/>
            </a:rPr>
            <a:t>:   </a:t>
          </a:r>
        </a:p>
        <a:p>
          <a:pPr algn="ctr"/>
          <a:endParaRPr lang="es-ES_tradnl" sz="900" b="1" i="1">
            <a:latin typeface="Arial" charset="0"/>
          </a:endParaRPr>
        </a:p>
        <a:p>
          <a:pPr algn="ctr"/>
          <a:endParaRPr lang="es-ES_tradnl" sz="800" b="1" i="1">
            <a:latin typeface="Arial" charset="0"/>
          </a:endParaRPr>
        </a:p>
      </xdr:txBody>
    </xdr:sp>
    <xdr:clientData/>
  </xdr:twoCellAnchor>
  <xdr:twoCellAnchor>
    <xdr:from>
      <xdr:col>17</xdr:col>
      <xdr:colOff>736023</xdr:colOff>
      <xdr:row>8</xdr:row>
      <xdr:rowOff>14433</xdr:rowOff>
    </xdr:from>
    <xdr:to>
      <xdr:col>20</xdr:col>
      <xdr:colOff>418523</xdr:colOff>
      <xdr:row>9</xdr:row>
      <xdr:rowOff>144319</xdr:rowOff>
    </xdr:to>
    <xdr:sp macro="" textlink="">
      <xdr:nvSpPr>
        <xdr:cNvPr id="56" name="55 CuadroTexto">
          <a:extLst>
            <a:ext uri="{FF2B5EF4-FFF2-40B4-BE49-F238E27FC236}">
              <a16:creationId xmlns:a16="http://schemas.microsoft.com/office/drawing/2014/main" id="{00000000-0008-0000-0A00-000038000000}"/>
            </a:ext>
          </a:extLst>
        </xdr:cNvPr>
        <xdr:cNvSpPr txBox="1"/>
      </xdr:nvSpPr>
      <xdr:spPr>
        <a:xfrm>
          <a:off x="15442046" y="1515342"/>
          <a:ext cx="1977159" cy="317500"/>
        </a:xfrm>
        <a:prstGeom prst="rect">
          <a:avLst/>
        </a:prstGeom>
        <a:gradFill flip="none" rotWithShape="1">
          <a:gsLst>
            <a:gs pos="100000">
              <a:schemeClr val="accent1">
                <a:lumMod val="50000"/>
              </a:schemeClr>
            </a:gs>
            <a:gs pos="100000">
              <a:schemeClr val="accent1">
                <a:tint val="23500"/>
                <a:satMod val="160000"/>
              </a:schemeClr>
            </a:gs>
          </a:gsLst>
          <a:lin ang="2700000" scaled="1"/>
          <a:tileRect/>
        </a:gradFill>
        <a:ln w="9525" cmpd="sng">
          <a:solidFill>
            <a:schemeClr val="lt1">
              <a:shade val="50000"/>
            </a:schemeClr>
          </a:solid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wrap="square" rtlCol="0" anchor="t"/>
        <a:lstStyle/>
        <a:p>
          <a:r>
            <a:rPr lang="es-VE" sz="1200" b="1">
              <a:solidFill>
                <a:schemeClr val="bg1"/>
              </a:solidFill>
            </a:rPr>
            <a:t> </a:t>
          </a:r>
          <a:r>
            <a:rPr lang="es-VE" sz="1100" b="1">
              <a:solidFill>
                <a:schemeClr val="bg1"/>
              </a:solidFill>
            </a:rPr>
            <a:t>COORDINADOR  DE CALIDAD</a:t>
          </a:r>
        </a:p>
      </xdr:txBody>
    </xdr:sp>
    <xdr:clientData/>
  </xdr:twoCellAnchor>
  <xdr:twoCellAnchor>
    <xdr:from>
      <xdr:col>17</xdr:col>
      <xdr:colOff>736022</xdr:colOff>
      <xdr:row>10</xdr:row>
      <xdr:rowOff>129887</xdr:rowOff>
    </xdr:from>
    <xdr:to>
      <xdr:col>20</xdr:col>
      <xdr:colOff>418522</xdr:colOff>
      <xdr:row>12</xdr:row>
      <xdr:rowOff>57728</xdr:rowOff>
    </xdr:to>
    <xdr:sp macro="" textlink="">
      <xdr:nvSpPr>
        <xdr:cNvPr id="57" name="56 CuadroTexto">
          <a:extLst>
            <a:ext uri="{FF2B5EF4-FFF2-40B4-BE49-F238E27FC236}">
              <a16:creationId xmlns:a16="http://schemas.microsoft.com/office/drawing/2014/main" id="{00000000-0008-0000-0A00-000039000000}"/>
            </a:ext>
          </a:extLst>
        </xdr:cNvPr>
        <xdr:cNvSpPr txBox="1"/>
      </xdr:nvSpPr>
      <xdr:spPr>
        <a:xfrm>
          <a:off x="15442045" y="2006023"/>
          <a:ext cx="1977159" cy="317500"/>
        </a:xfrm>
        <a:prstGeom prst="rect">
          <a:avLst/>
        </a:prstGeom>
        <a:gradFill flip="none" rotWithShape="1">
          <a:gsLst>
            <a:gs pos="100000">
              <a:schemeClr val="accent1">
                <a:lumMod val="50000"/>
              </a:schemeClr>
            </a:gs>
            <a:gs pos="100000">
              <a:schemeClr val="accent1">
                <a:tint val="23500"/>
                <a:satMod val="160000"/>
              </a:schemeClr>
            </a:gs>
          </a:gsLst>
          <a:lin ang="2700000" scaled="1"/>
          <a:tileRect/>
        </a:gradFill>
        <a:ln w="9525" cmpd="sng">
          <a:solidFill>
            <a:schemeClr val="lt1">
              <a:shade val="50000"/>
            </a:schemeClr>
          </a:solid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VE" sz="1200" b="1">
              <a:solidFill>
                <a:schemeClr val="bg1"/>
              </a:solidFill>
            </a:rPr>
            <a:t> </a:t>
          </a:r>
          <a:r>
            <a:rPr lang="es-VE" sz="1100" b="1">
              <a:solidFill>
                <a:schemeClr val="bg1"/>
              </a:solidFill>
            </a:rPr>
            <a:t>COORDINADOR  SHIO</a:t>
          </a:r>
        </a:p>
      </xdr:txBody>
    </xdr:sp>
    <xdr:clientData/>
  </xdr:twoCellAnchor>
  <xdr:twoCellAnchor>
    <xdr:from>
      <xdr:col>17</xdr:col>
      <xdr:colOff>736023</xdr:colOff>
      <xdr:row>22</xdr:row>
      <xdr:rowOff>86589</xdr:rowOff>
    </xdr:from>
    <xdr:to>
      <xdr:col>20</xdr:col>
      <xdr:colOff>418523</xdr:colOff>
      <xdr:row>24</xdr:row>
      <xdr:rowOff>86589</xdr:rowOff>
    </xdr:to>
    <xdr:sp macro="" textlink="">
      <xdr:nvSpPr>
        <xdr:cNvPr id="59" name="58 CuadroTexto">
          <a:extLst>
            <a:ext uri="{FF2B5EF4-FFF2-40B4-BE49-F238E27FC236}">
              <a16:creationId xmlns:a16="http://schemas.microsoft.com/office/drawing/2014/main" id="{00000000-0008-0000-0A00-00003B000000}"/>
            </a:ext>
          </a:extLst>
        </xdr:cNvPr>
        <xdr:cNvSpPr txBox="1"/>
      </xdr:nvSpPr>
      <xdr:spPr>
        <a:xfrm>
          <a:off x="15442046" y="4228521"/>
          <a:ext cx="1977159" cy="389659"/>
        </a:xfrm>
        <a:prstGeom prst="rect">
          <a:avLst/>
        </a:prstGeom>
        <a:gradFill flip="none" rotWithShape="1">
          <a:gsLst>
            <a:gs pos="100000">
              <a:schemeClr val="accent1">
                <a:lumMod val="50000"/>
              </a:schemeClr>
            </a:gs>
            <a:gs pos="100000">
              <a:schemeClr val="accent1">
                <a:tint val="23500"/>
                <a:satMod val="160000"/>
              </a:schemeClr>
            </a:gs>
          </a:gsLst>
          <a:lin ang="2700000" scaled="1"/>
          <a:tileRect/>
        </a:gradFill>
        <a:ln w="9525" cmpd="sng">
          <a:solidFill>
            <a:schemeClr val="lt1">
              <a:shade val="50000"/>
            </a:schemeClr>
          </a:solid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VE" sz="1200" b="1">
              <a:solidFill>
                <a:schemeClr val="bg1"/>
              </a:solidFill>
            </a:rPr>
            <a:t> </a:t>
          </a:r>
          <a:r>
            <a:rPr lang="es-VE" sz="1100" b="1">
              <a:solidFill>
                <a:schemeClr val="bg1"/>
              </a:solidFill>
            </a:rPr>
            <a:t>SUPERVISOR</a:t>
          </a:r>
          <a:r>
            <a:rPr lang="es-VE" sz="1100" b="1" baseline="0">
              <a:solidFill>
                <a:schemeClr val="bg1"/>
              </a:solidFill>
            </a:rPr>
            <a:t>  DE SERVICIOS GENERALES</a:t>
          </a:r>
          <a:endParaRPr lang="es-VE" sz="1100" b="1">
            <a:solidFill>
              <a:schemeClr val="bg1"/>
            </a:solidFill>
          </a:endParaRPr>
        </a:p>
      </xdr:txBody>
    </xdr:sp>
    <xdr:clientData/>
  </xdr:twoCellAnchor>
  <xdr:twoCellAnchor>
    <xdr:from>
      <xdr:col>17</xdr:col>
      <xdr:colOff>737755</xdr:colOff>
      <xdr:row>19</xdr:row>
      <xdr:rowOff>73892</xdr:rowOff>
    </xdr:from>
    <xdr:to>
      <xdr:col>20</xdr:col>
      <xdr:colOff>420255</xdr:colOff>
      <xdr:row>21</xdr:row>
      <xdr:rowOff>16165</xdr:rowOff>
    </xdr:to>
    <xdr:sp macro="" textlink="">
      <xdr:nvSpPr>
        <xdr:cNvPr id="61" name="60 CuadroTexto">
          <a:extLst>
            <a:ext uri="{FF2B5EF4-FFF2-40B4-BE49-F238E27FC236}">
              <a16:creationId xmlns:a16="http://schemas.microsoft.com/office/drawing/2014/main" id="{00000000-0008-0000-0A00-00003D000000}"/>
            </a:ext>
          </a:extLst>
        </xdr:cNvPr>
        <xdr:cNvSpPr txBox="1"/>
      </xdr:nvSpPr>
      <xdr:spPr>
        <a:xfrm>
          <a:off x="15443778" y="3652983"/>
          <a:ext cx="1977159" cy="317500"/>
        </a:xfrm>
        <a:prstGeom prst="rect">
          <a:avLst/>
        </a:prstGeom>
        <a:gradFill flip="none" rotWithShape="1">
          <a:gsLst>
            <a:gs pos="100000">
              <a:schemeClr val="accent1">
                <a:lumMod val="50000"/>
              </a:schemeClr>
            </a:gs>
            <a:gs pos="100000">
              <a:schemeClr val="accent1">
                <a:tint val="23500"/>
                <a:satMod val="160000"/>
              </a:schemeClr>
            </a:gs>
          </a:gsLst>
          <a:lin ang="2700000" scaled="1"/>
          <a:tileRect/>
        </a:gradFill>
        <a:ln w="9525" cmpd="sng">
          <a:solidFill>
            <a:schemeClr val="lt1">
              <a:shade val="50000"/>
            </a:schemeClr>
          </a:solid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VE" sz="1200" b="1">
              <a:solidFill>
                <a:schemeClr val="bg1"/>
              </a:solidFill>
            </a:rPr>
            <a:t> </a:t>
          </a:r>
          <a:r>
            <a:rPr lang="es-VE" sz="1100" b="1">
              <a:solidFill>
                <a:schemeClr val="bg1"/>
              </a:solidFill>
            </a:rPr>
            <a:t>ASISTENTE</a:t>
          </a:r>
          <a:r>
            <a:rPr lang="es-VE" sz="1100" b="1" baseline="0">
              <a:solidFill>
                <a:schemeClr val="bg1"/>
              </a:solidFill>
            </a:rPr>
            <a:t> ADMINISTRATIVO</a:t>
          </a:r>
          <a:endParaRPr lang="es-VE" sz="1100" b="1">
            <a:solidFill>
              <a:schemeClr val="bg1"/>
            </a:solidFill>
          </a:endParaRPr>
        </a:p>
      </xdr:txBody>
    </xdr:sp>
    <xdr:clientData/>
  </xdr:twoCellAnchor>
  <xdr:twoCellAnchor>
    <xdr:from>
      <xdr:col>1</xdr:col>
      <xdr:colOff>601520</xdr:colOff>
      <xdr:row>0</xdr:row>
      <xdr:rowOff>154131</xdr:rowOff>
    </xdr:from>
    <xdr:to>
      <xdr:col>4</xdr:col>
      <xdr:colOff>284020</xdr:colOff>
      <xdr:row>3</xdr:row>
      <xdr:rowOff>86591</xdr:rowOff>
    </xdr:to>
    <xdr:sp macro="" textlink="">
      <xdr:nvSpPr>
        <xdr:cNvPr id="62" name="61 CuadroTexto">
          <a:extLst>
            <a:ext uri="{FF2B5EF4-FFF2-40B4-BE49-F238E27FC236}">
              <a16:creationId xmlns:a16="http://schemas.microsoft.com/office/drawing/2014/main" id="{00000000-0008-0000-0A00-00003E000000}"/>
            </a:ext>
          </a:extLst>
        </xdr:cNvPr>
        <xdr:cNvSpPr txBox="1"/>
      </xdr:nvSpPr>
      <xdr:spPr>
        <a:xfrm>
          <a:off x="1366406" y="154131"/>
          <a:ext cx="1977159" cy="495301"/>
        </a:xfrm>
        <a:prstGeom prst="rect">
          <a:avLst/>
        </a:prstGeom>
        <a:solidFill>
          <a:srgbClr val="FFFF00">
            <a:alpha val="0"/>
          </a:srgbClr>
        </a:solidFill>
        <a:ln w="9525" cmpd="sng">
          <a:solidFill>
            <a:schemeClr val="lt1">
              <a:shade val="50000"/>
            </a:schemeClr>
          </a:solid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VE" sz="1200" b="1" i="1">
              <a:solidFill>
                <a:sysClr val="windowText" lastClr="000000"/>
              </a:solidFill>
            </a:rPr>
            <a:t>ASOCIACIÓN COOPERATIVA " EL PALMAR 844 R.L."</a:t>
          </a:r>
        </a:p>
        <a:p>
          <a:pPr algn="ctr"/>
          <a:endParaRPr lang="es-VE" sz="1200" b="1">
            <a:solidFill>
              <a:schemeClr val="bg1"/>
            </a:solidFill>
          </a:endParaRPr>
        </a:p>
        <a:p>
          <a:pPr algn="ctr"/>
          <a:endParaRPr lang="es-VE" sz="1100" b="1">
            <a:solidFill>
              <a:schemeClr val="bg1"/>
            </a:solidFill>
          </a:endParaRPr>
        </a:p>
      </xdr:txBody>
    </xdr:sp>
    <xdr:clientData/>
  </xdr:twoCellAnchor>
  <xdr:twoCellAnchor>
    <xdr:from>
      <xdr:col>17</xdr:col>
      <xdr:colOff>739486</xdr:colOff>
      <xdr:row>16</xdr:row>
      <xdr:rowOff>118919</xdr:rowOff>
    </xdr:from>
    <xdr:to>
      <xdr:col>20</xdr:col>
      <xdr:colOff>421986</xdr:colOff>
      <xdr:row>18</xdr:row>
      <xdr:rowOff>61192</xdr:rowOff>
    </xdr:to>
    <xdr:sp macro="" textlink="">
      <xdr:nvSpPr>
        <xdr:cNvPr id="63" name="62 CuadroTexto">
          <a:extLst>
            <a:ext uri="{FF2B5EF4-FFF2-40B4-BE49-F238E27FC236}">
              <a16:creationId xmlns:a16="http://schemas.microsoft.com/office/drawing/2014/main" id="{00000000-0008-0000-0A00-00003F000000}"/>
            </a:ext>
          </a:extLst>
        </xdr:cNvPr>
        <xdr:cNvSpPr txBox="1"/>
      </xdr:nvSpPr>
      <xdr:spPr>
        <a:xfrm>
          <a:off x="15445509" y="3135169"/>
          <a:ext cx="1977159" cy="317500"/>
        </a:xfrm>
        <a:prstGeom prst="rect">
          <a:avLst/>
        </a:prstGeom>
        <a:gradFill flip="none" rotWithShape="1">
          <a:gsLst>
            <a:gs pos="100000">
              <a:schemeClr val="accent1">
                <a:lumMod val="50000"/>
              </a:schemeClr>
            </a:gs>
            <a:gs pos="100000">
              <a:schemeClr val="accent1">
                <a:tint val="23500"/>
                <a:satMod val="160000"/>
              </a:schemeClr>
            </a:gs>
          </a:gsLst>
          <a:lin ang="2700000" scaled="1"/>
          <a:tileRect/>
        </a:gradFill>
        <a:ln w="9525" cmpd="sng">
          <a:solidFill>
            <a:schemeClr val="lt1">
              <a:shade val="50000"/>
            </a:schemeClr>
          </a:solid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VE" sz="1200" b="1">
              <a:solidFill>
                <a:schemeClr val="bg1"/>
              </a:solidFill>
            </a:rPr>
            <a:t> </a:t>
          </a:r>
          <a:r>
            <a:rPr lang="es-VE" sz="1100" b="1">
              <a:solidFill>
                <a:schemeClr val="bg1"/>
              </a:solidFill>
            </a:rPr>
            <a:t>SUPERVISOR</a:t>
          </a:r>
          <a:r>
            <a:rPr lang="es-VE" sz="1100" b="1" baseline="0">
              <a:solidFill>
                <a:schemeClr val="bg1"/>
              </a:solidFill>
            </a:rPr>
            <a:t> DE OBRA</a:t>
          </a:r>
          <a:endParaRPr lang="es-VE" sz="1100" b="1">
            <a:solidFill>
              <a:schemeClr val="bg1"/>
            </a:solidFill>
          </a:endParaRPr>
        </a:p>
      </xdr:txBody>
    </xdr:sp>
    <xdr:clientData/>
  </xdr:twoCellAnchor>
  <xdr:twoCellAnchor>
    <xdr:from>
      <xdr:col>17</xdr:col>
      <xdr:colOff>718704</xdr:colOff>
      <xdr:row>13</xdr:row>
      <xdr:rowOff>83703</xdr:rowOff>
    </xdr:from>
    <xdr:to>
      <xdr:col>20</xdr:col>
      <xdr:colOff>401204</xdr:colOff>
      <xdr:row>15</xdr:row>
      <xdr:rowOff>25977</xdr:rowOff>
    </xdr:to>
    <xdr:sp macro="" textlink="">
      <xdr:nvSpPr>
        <xdr:cNvPr id="64" name="63 CuadroTexto">
          <a:extLst>
            <a:ext uri="{FF2B5EF4-FFF2-40B4-BE49-F238E27FC236}">
              <a16:creationId xmlns:a16="http://schemas.microsoft.com/office/drawing/2014/main" id="{00000000-0008-0000-0A00-000040000000}"/>
            </a:ext>
          </a:extLst>
        </xdr:cNvPr>
        <xdr:cNvSpPr txBox="1"/>
      </xdr:nvSpPr>
      <xdr:spPr>
        <a:xfrm>
          <a:off x="15424727" y="2537112"/>
          <a:ext cx="1977159" cy="317501"/>
        </a:xfrm>
        <a:prstGeom prst="rect">
          <a:avLst/>
        </a:prstGeom>
        <a:gradFill flip="none" rotWithShape="1">
          <a:gsLst>
            <a:gs pos="100000">
              <a:schemeClr val="accent1">
                <a:lumMod val="50000"/>
              </a:schemeClr>
            </a:gs>
            <a:gs pos="100000">
              <a:schemeClr val="accent1">
                <a:tint val="23500"/>
                <a:satMod val="160000"/>
              </a:schemeClr>
            </a:gs>
          </a:gsLst>
          <a:lin ang="2700000" scaled="1"/>
          <a:tileRect/>
        </a:gradFill>
        <a:ln w="9525" cmpd="sng">
          <a:solidFill>
            <a:schemeClr val="lt1">
              <a:shade val="50000"/>
            </a:schemeClr>
          </a:solid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VE" sz="1200" b="1">
              <a:solidFill>
                <a:schemeClr val="bg1"/>
              </a:solidFill>
            </a:rPr>
            <a:t> </a:t>
          </a:r>
          <a:r>
            <a:rPr lang="es-VE" sz="1100" b="1">
              <a:solidFill>
                <a:schemeClr val="bg1"/>
              </a:solidFill>
            </a:rPr>
            <a:t>COORDINADOR</a:t>
          </a:r>
          <a:r>
            <a:rPr lang="es-VE" sz="1100" b="1" baseline="0">
              <a:solidFill>
                <a:schemeClr val="bg1"/>
              </a:solidFill>
            </a:rPr>
            <a:t> LABORAL</a:t>
          </a:r>
          <a:endParaRPr lang="es-VE" sz="1100" b="1">
            <a:solidFill>
              <a:schemeClr val="bg1"/>
            </a:solidFill>
          </a:endParaRPr>
        </a:p>
      </xdr:txBody>
    </xdr:sp>
    <xdr:clientData/>
  </xdr:twoCellAnchor>
  <xdr:twoCellAnchor>
    <xdr:from>
      <xdr:col>18</xdr:col>
      <xdr:colOff>3464</xdr:colOff>
      <xdr:row>25</xdr:row>
      <xdr:rowOff>75622</xdr:rowOff>
    </xdr:from>
    <xdr:to>
      <xdr:col>20</xdr:col>
      <xdr:colOff>450850</xdr:colOff>
      <xdr:row>27</xdr:row>
      <xdr:rowOff>17894</xdr:rowOff>
    </xdr:to>
    <xdr:sp macro="" textlink="">
      <xdr:nvSpPr>
        <xdr:cNvPr id="69" name="68 CuadroTexto">
          <a:extLst>
            <a:ext uri="{FF2B5EF4-FFF2-40B4-BE49-F238E27FC236}">
              <a16:creationId xmlns:a16="http://schemas.microsoft.com/office/drawing/2014/main" id="{00000000-0008-0000-0A00-000045000000}"/>
            </a:ext>
          </a:extLst>
        </xdr:cNvPr>
        <xdr:cNvSpPr txBox="1"/>
      </xdr:nvSpPr>
      <xdr:spPr>
        <a:xfrm>
          <a:off x="15474373" y="4794827"/>
          <a:ext cx="1977159" cy="317499"/>
        </a:xfrm>
        <a:prstGeom prst="rect">
          <a:avLst/>
        </a:prstGeom>
        <a:gradFill flip="none" rotWithShape="1">
          <a:gsLst>
            <a:gs pos="100000">
              <a:schemeClr val="accent1">
                <a:lumMod val="50000"/>
              </a:schemeClr>
            </a:gs>
            <a:gs pos="100000">
              <a:schemeClr val="accent1">
                <a:tint val="23500"/>
                <a:satMod val="160000"/>
              </a:schemeClr>
            </a:gs>
          </a:gsLst>
          <a:lin ang="2700000" scaled="1"/>
          <a:tileRect/>
        </a:gradFill>
        <a:ln w="9525" cmpd="sng">
          <a:solidFill>
            <a:schemeClr val="lt1">
              <a:shade val="50000"/>
            </a:schemeClr>
          </a:solid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VE" sz="1200" b="1">
              <a:solidFill>
                <a:schemeClr val="bg1"/>
              </a:solidFill>
            </a:rPr>
            <a:t>APOYO</a:t>
          </a:r>
          <a:r>
            <a:rPr lang="es-VE" sz="1200" b="1" baseline="0">
              <a:solidFill>
                <a:schemeClr val="bg1"/>
              </a:solidFill>
            </a:rPr>
            <a:t> LOGISTICO</a:t>
          </a:r>
          <a:endParaRPr lang="es-VE" sz="1100" b="1">
            <a:solidFill>
              <a:schemeClr val="bg1"/>
            </a:solidFill>
          </a:endParaRPr>
        </a:p>
      </xdr:txBody>
    </xdr:sp>
    <xdr:clientData/>
  </xdr:twoCellAnchor>
  <xdr:twoCellAnchor>
    <xdr:from>
      <xdr:col>17</xdr:col>
      <xdr:colOff>704273</xdr:colOff>
      <xdr:row>2</xdr:row>
      <xdr:rowOff>83704</xdr:rowOff>
    </xdr:from>
    <xdr:to>
      <xdr:col>20</xdr:col>
      <xdr:colOff>386773</xdr:colOff>
      <xdr:row>4</xdr:row>
      <xdr:rowOff>25976</xdr:rowOff>
    </xdr:to>
    <xdr:sp macro="" textlink="">
      <xdr:nvSpPr>
        <xdr:cNvPr id="70" name="69 CuadroTexto">
          <a:extLst>
            <a:ext uri="{FF2B5EF4-FFF2-40B4-BE49-F238E27FC236}">
              <a16:creationId xmlns:a16="http://schemas.microsoft.com/office/drawing/2014/main" id="{00000000-0008-0000-0A00-000046000000}"/>
            </a:ext>
          </a:extLst>
        </xdr:cNvPr>
        <xdr:cNvSpPr txBox="1"/>
      </xdr:nvSpPr>
      <xdr:spPr>
        <a:xfrm>
          <a:off x="15410296" y="458931"/>
          <a:ext cx="1977159" cy="317500"/>
        </a:xfrm>
        <a:prstGeom prst="rect">
          <a:avLst/>
        </a:prstGeom>
        <a:gradFill flip="none" rotWithShape="1">
          <a:gsLst>
            <a:gs pos="100000">
              <a:schemeClr val="accent1">
                <a:lumMod val="50000"/>
              </a:schemeClr>
            </a:gs>
            <a:gs pos="100000">
              <a:schemeClr val="accent1">
                <a:tint val="23500"/>
                <a:satMod val="160000"/>
              </a:schemeClr>
            </a:gs>
          </a:gsLst>
          <a:lin ang="2700000" scaled="1"/>
          <a:tileRect/>
        </a:gradFill>
        <a:ln w="9525" cmpd="sng">
          <a:solidFill>
            <a:schemeClr val="lt1">
              <a:shade val="50000"/>
            </a:schemeClr>
          </a:solid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VE" sz="1200" b="1">
              <a:solidFill>
                <a:schemeClr val="bg1"/>
              </a:solidFill>
            </a:rPr>
            <a:t>PARAMEDICO</a:t>
          </a:r>
          <a:endParaRPr lang="es-VE" sz="1100" b="1">
            <a:solidFill>
              <a:schemeClr val="bg1"/>
            </a:solidFill>
          </a:endParaRPr>
        </a:p>
      </xdr:txBody>
    </xdr:sp>
    <xdr:clientData/>
  </xdr:twoCellAnchor>
  <xdr:twoCellAnchor>
    <xdr:from>
      <xdr:col>17</xdr:col>
      <xdr:colOff>712354</xdr:colOff>
      <xdr:row>4</xdr:row>
      <xdr:rowOff>149513</xdr:rowOff>
    </xdr:from>
    <xdr:to>
      <xdr:col>20</xdr:col>
      <xdr:colOff>394854</xdr:colOff>
      <xdr:row>6</xdr:row>
      <xdr:rowOff>91786</xdr:rowOff>
    </xdr:to>
    <xdr:sp macro="" textlink="">
      <xdr:nvSpPr>
        <xdr:cNvPr id="71" name="70 CuadroTexto">
          <a:extLst>
            <a:ext uri="{FF2B5EF4-FFF2-40B4-BE49-F238E27FC236}">
              <a16:creationId xmlns:a16="http://schemas.microsoft.com/office/drawing/2014/main" id="{00000000-0008-0000-0A00-000047000000}"/>
            </a:ext>
          </a:extLst>
        </xdr:cNvPr>
        <xdr:cNvSpPr txBox="1"/>
      </xdr:nvSpPr>
      <xdr:spPr>
        <a:xfrm>
          <a:off x="15418377" y="899968"/>
          <a:ext cx="1977159" cy="317500"/>
        </a:xfrm>
        <a:prstGeom prst="rect">
          <a:avLst/>
        </a:prstGeom>
        <a:gradFill flip="none" rotWithShape="1">
          <a:gsLst>
            <a:gs pos="100000">
              <a:schemeClr val="accent1">
                <a:lumMod val="50000"/>
              </a:schemeClr>
            </a:gs>
            <a:gs pos="100000">
              <a:schemeClr val="accent1">
                <a:tint val="23500"/>
                <a:satMod val="160000"/>
              </a:schemeClr>
            </a:gs>
          </a:gsLst>
          <a:lin ang="2700000" scaled="1"/>
          <a:tileRect/>
        </a:gradFill>
        <a:ln w="9525" cmpd="sng">
          <a:solidFill>
            <a:schemeClr val="lt1">
              <a:shade val="50000"/>
            </a:schemeClr>
          </a:solid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VE" sz="1200" b="1">
              <a:solidFill>
                <a:schemeClr val="bg1"/>
              </a:solidFill>
            </a:rPr>
            <a:t>INSPECTOR</a:t>
          </a:r>
          <a:r>
            <a:rPr lang="es-VE" sz="1200" b="1" baseline="0">
              <a:solidFill>
                <a:schemeClr val="bg1"/>
              </a:solidFill>
            </a:rPr>
            <a:t> DE CALIDAD</a:t>
          </a:r>
          <a:endParaRPr lang="es-VE" sz="1100" b="1">
            <a:solidFill>
              <a:schemeClr val="bg1"/>
            </a:solidFill>
          </a:endParaRPr>
        </a:p>
      </xdr:txBody>
    </xdr:sp>
    <xdr:clientData/>
  </xdr:twoCellAnchor>
  <xdr:twoCellAnchor>
    <xdr:from>
      <xdr:col>5</xdr:col>
      <xdr:colOff>700777</xdr:colOff>
      <xdr:row>8</xdr:row>
      <xdr:rowOff>8083</xdr:rowOff>
    </xdr:from>
    <xdr:to>
      <xdr:col>8</xdr:col>
      <xdr:colOff>133318</xdr:colOff>
      <xdr:row>9</xdr:row>
      <xdr:rowOff>95107</xdr:rowOff>
    </xdr:to>
    <xdr:sp macro="" textlink="">
      <xdr:nvSpPr>
        <xdr:cNvPr id="73" name="Text Box 6">
          <a:extLst>
            <a:ext uri="{FF2B5EF4-FFF2-40B4-BE49-F238E27FC236}">
              <a16:creationId xmlns:a16="http://schemas.microsoft.com/office/drawing/2014/main" id="{00000000-0008-0000-0A00-000049000000}"/>
            </a:ext>
          </a:extLst>
        </xdr:cNvPr>
        <xdr:cNvSpPr txBox="1">
          <a:spLocks noChangeArrowheads="1"/>
        </xdr:cNvSpPr>
      </xdr:nvSpPr>
      <xdr:spPr bwMode="auto">
        <a:xfrm>
          <a:off x="4525209" y="1696606"/>
          <a:ext cx="1727200" cy="274637"/>
        </a:xfrm>
        <a:prstGeom prst="rect">
          <a:avLst/>
        </a:prstGeom>
        <a:noFill/>
        <a:ln w="9525">
          <a:noFill/>
          <a:miter lim="800000"/>
          <a:headEnd/>
          <a:tailEnd/>
        </a:ln>
        <a:effectLst/>
      </xdr:spPr>
      <xdr:txBody>
        <a:bodyPr wrap="square">
          <a:spAutoFit/>
        </a:bodyP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pPr algn="ctr"/>
          <a:r>
            <a:rPr lang="es-ES_tradnl">
              <a:latin typeface="Arial" charset="0"/>
            </a:rPr>
            <a:t>SELLO EMPRESA</a:t>
          </a:r>
          <a:endParaRPr lang="es-ES_tradnl" sz="1400">
            <a:latin typeface="Times New Roman" pitchFamily="18" charset="0"/>
          </a:endParaRPr>
        </a:p>
      </xdr:txBody>
    </xdr:sp>
    <xdr:clientData/>
  </xdr:twoCellAnchor>
  <xdr:twoCellAnchor editAs="oneCell">
    <xdr:from>
      <xdr:col>0</xdr:col>
      <xdr:colOff>548411</xdr:colOff>
      <xdr:row>0</xdr:row>
      <xdr:rowOff>173183</xdr:rowOff>
    </xdr:from>
    <xdr:to>
      <xdr:col>1</xdr:col>
      <xdr:colOff>591707</xdr:colOff>
      <xdr:row>3</xdr:row>
      <xdr:rowOff>129887</xdr:rowOff>
    </xdr:to>
    <xdr:pic>
      <xdr:nvPicPr>
        <xdr:cNvPr id="46" name="45 Imagen" descr="Descargar Cooperativas">
          <a:extLst>
            <a:ext uri="{FF2B5EF4-FFF2-40B4-BE49-F238E27FC236}">
              <a16:creationId xmlns:a16="http://schemas.microsoft.com/office/drawing/2014/main" id="{00000000-0008-0000-0A00-00002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411" y="173183"/>
          <a:ext cx="808182" cy="519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xdr:colOff>
      <xdr:row>8</xdr:row>
      <xdr:rowOff>30173</xdr:rowOff>
    </xdr:from>
    <xdr:to>
      <xdr:col>4</xdr:col>
      <xdr:colOff>303069</xdr:colOff>
      <xdr:row>9</xdr:row>
      <xdr:rowOff>129887</xdr:rowOff>
    </xdr:to>
    <xdr:sp macro="" textlink="">
      <xdr:nvSpPr>
        <xdr:cNvPr id="66" name="65 CuadroTexto">
          <a:extLst>
            <a:ext uri="{FF2B5EF4-FFF2-40B4-BE49-F238E27FC236}">
              <a16:creationId xmlns:a16="http://schemas.microsoft.com/office/drawing/2014/main" id="{00000000-0008-0000-0A00-000042000000}"/>
            </a:ext>
          </a:extLst>
        </xdr:cNvPr>
        <xdr:cNvSpPr txBox="1"/>
      </xdr:nvSpPr>
      <xdr:spPr>
        <a:xfrm>
          <a:off x="1529780" y="1718696"/>
          <a:ext cx="1832834" cy="287327"/>
        </a:xfrm>
        <a:prstGeom prst="rect">
          <a:avLst/>
        </a:prstGeom>
        <a:solidFill>
          <a:srgbClr val="FFFF00">
            <a:alpha val="0"/>
          </a:srgbClr>
        </a:solidFill>
        <a:ln w="9525" cmpd="sng">
          <a:solidFill>
            <a:schemeClr val="lt1">
              <a:shade val="50000"/>
            </a:schemeClr>
          </a:solid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VE" sz="1400" b="1" i="1">
              <a:solidFill>
                <a:sysClr val="windowText" lastClr="000000"/>
              </a:solidFill>
            </a:rPr>
            <a:t>VENCE: 30-12-2015</a:t>
          </a:r>
        </a:p>
        <a:p>
          <a:pPr algn="ctr"/>
          <a:endParaRPr lang="es-VE" sz="1200" b="1">
            <a:solidFill>
              <a:schemeClr val="bg1"/>
            </a:solidFill>
          </a:endParaRPr>
        </a:p>
        <a:p>
          <a:pPr algn="ctr"/>
          <a:endParaRPr lang="es-VE" sz="1100" b="1">
            <a:solidFill>
              <a:schemeClr val="bg1"/>
            </a:solidFill>
          </a:endParaRPr>
        </a:p>
      </xdr:txBody>
    </xdr:sp>
    <xdr:clientData/>
  </xdr:twoCellAnchor>
  <xdr:twoCellAnchor>
    <xdr:from>
      <xdr:col>0</xdr:col>
      <xdr:colOff>490682</xdr:colOff>
      <xdr:row>23</xdr:row>
      <xdr:rowOff>0</xdr:rowOff>
    </xdr:from>
    <xdr:to>
      <xdr:col>1</xdr:col>
      <xdr:colOff>750455</xdr:colOff>
      <xdr:row>28</xdr:row>
      <xdr:rowOff>14431</xdr:rowOff>
    </xdr:to>
    <xdr:sp macro="" textlink="">
      <xdr:nvSpPr>
        <xdr:cNvPr id="60" name="Rectangle 66">
          <a:extLst>
            <a:ext uri="{FF2B5EF4-FFF2-40B4-BE49-F238E27FC236}">
              <a16:creationId xmlns:a16="http://schemas.microsoft.com/office/drawing/2014/main" id="{00000000-0008-0000-0A00-00003C000000}"/>
            </a:ext>
          </a:extLst>
        </xdr:cNvPr>
        <xdr:cNvSpPr>
          <a:spLocks noChangeArrowheads="1"/>
        </xdr:cNvSpPr>
      </xdr:nvSpPr>
      <xdr:spPr bwMode="auto">
        <a:xfrm>
          <a:off x="490682" y="750455"/>
          <a:ext cx="1024659" cy="952499"/>
        </a:xfrm>
        <a:prstGeom prst="rect">
          <a:avLst/>
        </a:prstGeom>
        <a:noFill/>
        <a:ln w="9525">
          <a:solidFill>
            <a:schemeClr val="tx1"/>
          </a:solidFill>
          <a:miter lim="800000"/>
          <a:headEnd/>
          <a:tailEnd/>
        </a:ln>
        <a:effectLst/>
      </xdr:spPr>
      <xdr:txBody>
        <a:bodyPr wrap="square" anchor="ct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endParaRPr lang="es-ES"/>
        </a:p>
      </xdr:txBody>
    </xdr:sp>
    <xdr:clientData/>
  </xdr:twoCellAnchor>
  <xdr:twoCellAnchor>
    <xdr:from>
      <xdr:col>5</xdr:col>
      <xdr:colOff>72126</xdr:colOff>
      <xdr:row>19</xdr:row>
      <xdr:rowOff>173155</xdr:rowOff>
    </xdr:from>
    <xdr:to>
      <xdr:col>9</xdr:col>
      <xdr:colOff>14425</xdr:colOff>
      <xdr:row>27</xdr:row>
      <xdr:rowOff>144318</xdr:rowOff>
    </xdr:to>
    <xdr:sp macro="" textlink="">
      <xdr:nvSpPr>
        <xdr:cNvPr id="75" name="Rectangle 34">
          <a:extLst>
            <a:ext uri="{FF2B5EF4-FFF2-40B4-BE49-F238E27FC236}">
              <a16:creationId xmlns:a16="http://schemas.microsoft.com/office/drawing/2014/main" id="{00000000-0008-0000-0A00-00004B000000}"/>
            </a:ext>
          </a:extLst>
        </xdr:cNvPr>
        <xdr:cNvSpPr>
          <a:spLocks noChangeArrowheads="1"/>
        </xdr:cNvSpPr>
      </xdr:nvSpPr>
      <xdr:spPr bwMode="auto">
        <a:xfrm>
          <a:off x="3896558" y="173155"/>
          <a:ext cx="3001844" cy="1472072"/>
        </a:xfrm>
        <a:prstGeom prst="rect">
          <a:avLst/>
        </a:prstGeom>
        <a:noFill/>
        <a:ln w="9525">
          <a:noFill/>
          <a:miter lim="800000"/>
          <a:headEnd/>
          <a:tailEnd/>
        </a:ln>
        <a:effectLst/>
      </xdr:spPr>
      <xdr:txBody>
        <a:bodyPr wrap="square">
          <a:noAutofit/>
        </a:bodyP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pPr algn="ctr"/>
          <a:r>
            <a:rPr lang="es-ES_tradnl" sz="800" b="1" i="1">
              <a:latin typeface="Arial" charset="0"/>
            </a:rPr>
            <a:t>ESTE CARNET  ES PROPIEDAD DE LA EMPRESA ES PERSONAL E INTRANSFERIBLE.  </a:t>
          </a:r>
        </a:p>
        <a:p>
          <a:pPr algn="ctr"/>
          <a:endParaRPr lang="es-ES_tradnl" sz="800" b="1" i="1">
            <a:latin typeface="Arial" charset="0"/>
          </a:endParaRPr>
        </a:p>
        <a:p>
          <a:pPr algn="ctr"/>
          <a:r>
            <a:rPr lang="es-ES_tradnl" sz="800" b="1" i="1">
              <a:latin typeface="Arial" charset="0"/>
            </a:rPr>
            <a:t>ASOCIADO</a:t>
          </a:r>
          <a:r>
            <a:rPr lang="es-ES_tradnl" sz="800" b="1" i="1" baseline="0">
              <a:latin typeface="Arial" charset="0"/>
            </a:rPr>
            <a:t> AL CONTRATO NR°:</a:t>
          </a:r>
          <a:endParaRPr lang="es-ES_tradnl" sz="800" b="1" i="1">
            <a:latin typeface="Arial" charset="0"/>
          </a:endParaRPr>
        </a:p>
        <a:p>
          <a:pPr algn="ctr"/>
          <a:r>
            <a:rPr lang="es-ES_tradnl" sz="800" b="1" i="1">
              <a:latin typeface="Arial" charset="0"/>
            </a:rPr>
            <a:t> </a:t>
          </a:r>
        </a:p>
        <a:p>
          <a:pPr algn="ctr"/>
          <a:r>
            <a:rPr lang="es-ES_tradnl" sz="800" b="1" i="1">
              <a:latin typeface="Arial" charset="0"/>
            </a:rPr>
            <a:t>DEBERÁ SER DEVUELTO A NUESTRA SOLICITUD Y/O  AL TERMINO DE SU CONTRATO O RELACIÓN LABORAL CON LA EMPRESA.</a:t>
          </a:r>
        </a:p>
        <a:p>
          <a:pPr algn="ctr"/>
          <a:endParaRPr lang="es-ES_tradnl" sz="800" b="1" i="1">
            <a:latin typeface="Arial" charset="0"/>
          </a:endParaRPr>
        </a:p>
        <a:p>
          <a:pPr algn="ctr"/>
          <a:r>
            <a:rPr lang="es-ES_tradnl" sz="800" b="1" i="1">
              <a:latin typeface="Arial" charset="0"/>
            </a:rPr>
            <a:t>EN CASO DE PERDIDA</a:t>
          </a:r>
          <a:r>
            <a:rPr lang="es-ES_tradnl" sz="800" b="1" i="1" baseline="0">
              <a:latin typeface="Arial" charset="0"/>
            </a:rPr>
            <a:t> O EMERGENCIA AGRADECEMOS COMUNICARSE CON LOS SIGUIENTES TELÉFONOS</a:t>
          </a:r>
          <a:r>
            <a:rPr lang="es-ES_tradnl" sz="900" b="1" i="1" baseline="0">
              <a:latin typeface="Arial" charset="0"/>
            </a:rPr>
            <a:t>:   </a:t>
          </a:r>
        </a:p>
        <a:p>
          <a:pPr algn="ctr"/>
          <a:endParaRPr lang="es-ES_tradnl" sz="900" b="1" i="1">
            <a:latin typeface="Arial" charset="0"/>
          </a:endParaRPr>
        </a:p>
        <a:p>
          <a:pPr algn="ctr"/>
          <a:endParaRPr lang="es-ES_tradnl" sz="800" b="1" i="1">
            <a:latin typeface="Arial" charset="0"/>
          </a:endParaRPr>
        </a:p>
      </xdr:txBody>
    </xdr:sp>
    <xdr:clientData/>
  </xdr:twoCellAnchor>
  <xdr:twoCellAnchor>
    <xdr:from>
      <xdr:col>1</xdr:col>
      <xdr:colOff>601520</xdr:colOff>
      <xdr:row>19</xdr:row>
      <xdr:rowOff>154131</xdr:rowOff>
    </xdr:from>
    <xdr:to>
      <xdr:col>4</xdr:col>
      <xdr:colOff>284020</xdr:colOff>
      <xdr:row>22</xdr:row>
      <xdr:rowOff>86591</xdr:rowOff>
    </xdr:to>
    <xdr:sp macro="" textlink="">
      <xdr:nvSpPr>
        <xdr:cNvPr id="76" name="75 CuadroTexto">
          <a:extLst>
            <a:ext uri="{FF2B5EF4-FFF2-40B4-BE49-F238E27FC236}">
              <a16:creationId xmlns:a16="http://schemas.microsoft.com/office/drawing/2014/main" id="{00000000-0008-0000-0A00-00004C000000}"/>
            </a:ext>
          </a:extLst>
        </xdr:cNvPr>
        <xdr:cNvSpPr txBox="1"/>
      </xdr:nvSpPr>
      <xdr:spPr>
        <a:xfrm>
          <a:off x="1366406" y="154131"/>
          <a:ext cx="1977159" cy="495301"/>
        </a:xfrm>
        <a:prstGeom prst="rect">
          <a:avLst/>
        </a:prstGeom>
        <a:solidFill>
          <a:srgbClr val="FFFF00">
            <a:alpha val="0"/>
          </a:srgbClr>
        </a:solidFill>
        <a:ln w="9525" cmpd="sng">
          <a:solidFill>
            <a:schemeClr val="lt1">
              <a:shade val="50000"/>
            </a:schemeClr>
          </a:solid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VE" sz="1200" b="1" i="1">
              <a:solidFill>
                <a:sysClr val="windowText" lastClr="000000"/>
              </a:solidFill>
            </a:rPr>
            <a:t>ASOCIACIÓN COOPERATIVA " EL PALMAR 844 R.L."</a:t>
          </a:r>
        </a:p>
        <a:p>
          <a:pPr algn="ctr"/>
          <a:endParaRPr lang="es-VE" sz="1200" b="1">
            <a:solidFill>
              <a:schemeClr val="bg1"/>
            </a:solidFill>
          </a:endParaRPr>
        </a:p>
        <a:p>
          <a:pPr algn="ctr"/>
          <a:endParaRPr lang="es-VE" sz="1100" b="1">
            <a:solidFill>
              <a:schemeClr val="bg1"/>
            </a:solidFill>
          </a:endParaRPr>
        </a:p>
      </xdr:txBody>
    </xdr:sp>
    <xdr:clientData/>
  </xdr:twoCellAnchor>
  <xdr:twoCellAnchor>
    <xdr:from>
      <xdr:col>5</xdr:col>
      <xdr:colOff>715209</xdr:colOff>
      <xdr:row>28</xdr:row>
      <xdr:rowOff>94674</xdr:rowOff>
    </xdr:from>
    <xdr:to>
      <xdr:col>8</xdr:col>
      <xdr:colOff>147750</xdr:colOff>
      <xdr:row>29</xdr:row>
      <xdr:rowOff>181697</xdr:rowOff>
    </xdr:to>
    <xdr:sp macro="" textlink="">
      <xdr:nvSpPr>
        <xdr:cNvPr id="77" name="Text Box 6">
          <a:extLst>
            <a:ext uri="{FF2B5EF4-FFF2-40B4-BE49-F238E27FC236}">
              <a16:creationId xmlns:a16="http://schemas.microsoft.com/office/drawing/2014/main" id="{00000000-0008-0000-0A00-00004D000000}"/>
            </a:ext>
          </a:extLst>
        </xdr:cNvPr>
        <xdr:cNvSpPr txBox="1">
          <a:spLocks noChangeArrowheads="1"/>
        </xdr:cNvSpPr>
      </xdr:nvSpPr>
      <xdr:spPr bwMode="auto">
        <a:xfrm>
          <a:off x="4539641" y="1783197"/>
          <a:ext cx="1727200" cy="274636"/>
        </a:xfrm>
        <a:prstGeom prst="rect">
          <a:avLst/>
        </a:prstGeom>
        <a:noFill/>
        <a:ln w="9525">
          <a:noFill/>
          <a:miter lim="800000"/>
          <a:headEnd/>
          <a:tailEnd/>
        </a:ln>
        <a:effectLst/>
      </xdr:spPr>
      <xdr:txBody>
        <a:bodyPr wrap="square">
          <a:spAutoFit/>
        </a:bodyP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pPr algn="ctr"/>
          <a:r>
            <a:rPr lang="es-ES_tradnl">
              <a:latin typeface="Arial" charset="0"/>
            </a:rPr>
            <a:t>SELLO EMPRESA</a:t>
          </a:r>
          <a:endParaRPr lang="es-ES_tradnl" sz="1400">
            <a:latin typeface="Times New Roman" pitchFamily="18" charset="0"/>
          </a:endParaRPr>
        </a:p>
      </xdr:txBody>
    </xdr:sp>
    <xdr:clientData/>
  </xdr:twoCellAnchor>
  <xdr:twoCellAnchor editAs="oneCell">
    <xdr:from>
      <xdr:col>0</xdr:col>
      <xdr:colOff>548411</xdr:colOff>
      <xdr:row>19</xdr:row>
      <xdr:rowOff>173183</xdr:rowOff>
    </xdr:from>
    <xdr:to>
      <xdr:col>1</xdr:col>
      <xdr:colOff>591707</xdr:colOff>
      <xdr:row>22</xdr:row>
      <xdr:rowOff>129887</xdr:rowOff>
    </xdr:to>
    <xdr:pic>
      <xdr:nvPicPr>
        <xdr:cNvPr id="78" name="77 Imagen" descr="Descargar Cooperativas">
          <a:extLst>
            <a:ext uri="{FF2B5EF4-FFF2-40B4-BE49-F238E27FC236}">
              <a16:creationId xmlns:a16="http://schemas.microsoft.com/office/drawing/2014/main" id="{00000000-0008-0000-0A00-00004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411" y="173183"/>
          <a:ext cx="808182" cy="519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490682</xdr:colOff>
      <xdr:row>23</xdr:row>
      <xdr:rowOff>0</xdr:rowOff>
    </xdr:from>
    <xdr:to>
      <xdr:col>1</xdr:col>
      <xdr:colOff>750455</xdr:colOff>
      <xdr:row>28</xdr:row>
      <xdr:rowOff>14431</xdr:rowOff>
    </xdr:to>
    <xdr:sp macro="" textlink="">
      <xdr:nvSpPr>
        <xdr:cNvPr id="39" name="Rectangle 66">
          <a:extLst>
            <a:ext uri="{FF2B5EF4-FFF2-40B4-BE49-F238E27FC236}">
              <a16:creationId xmlns:a16="http://schemas.microsoft.com/office/drawing/2014/main" id="{00000000-0008-0000-0A00-000027000000}"/>
            </a:ext>
          </a:extLst>
        </xdr:cNvPr>
        <xdr:cNvSpPr>
          <a:spLocks noChangeArrowheads="1"/>
        </xdr:cNvSpPr>
      </xdr:nvSpPr>
      <xdr:spPr bwMode="auto">
        <a:xfrm>
          <a:off x="490682" y="3203864"/>
          <a:ext cx="1024659" cy="952499"/>
        </a:xfrm>
        <a:prstGeom prst="rect">
          <a:avLst/>
        </a:prstGeom>
        <a:noFill/>
        <a:ln w="9525">
          <a:solidFill>
            <a:schemeClr val="tx1"/>
          </a:solidFill>
          <a:miter lim="800000"/>
          <a:headEnd/>
          <a:tailEnd/>
        </a:ln>
        <a:effectLst/>
      </xdr:spPr>
      <xdr:txBody>
        <a:bodyPr wrap="square" anchor="ct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endParaRPr lang="es-ES"/>
        </a:p>
      </xdr:txBody>
    </xdr:sp>
    <xdr:clientData/>
  </xdr:twoCellAnchor>
  <xdr:twoCellAnchor>
    <xdr:from>
      <xdr:col>5</xdr:col>
      <xdr:colOff>7499</xdr:colOff>
      <xdr:row>19</xdr:row>
      <xdr:rowOff>129887</xdr:rowOff>
    </xdr:from>
    <xdr:to>
      <xdr:col>9</xdr:col>
      <xdr:colOff>7954</xdr:colOff>
      <xdr:row>30</xdr:row>
      <xdr:rowOff>31705</xdr:rowOff>
    </xdr:to>
    <xdr:sp macro="" textlink="">
      <xdr:nvSpPr>
        <xdr:cNvPr id="40" name="AutoShape 143">
          <a:extLst>
            <a:ext uri="{FF2B5EF4-FFF2-40B4-BE49-F238E27FC236}">
              <a16:creationId xmlns:a16="http://schemas.microsoft.com/office/drawing/2014/main" id="{00000000-0008-0000-0A00-000028000000}"/>
            </a:ext>
          </a:extLst>
        </xdr:cNvPr>
        <xdr:cNvSpPr>
          <a:spLocks noChangeArrowheads="1"/>
        </xdr:cNvSpPr>
      </xdr:nvSpPr>
      <xdr:spPr bwMode="auto">
        <a:xfrm>
          <a:off x="3499999" y="2770910"/>
          <a:ext cx="3060000" cy="1980000"/>
        </a:xfrm>
        <a:prstGeom prst="roundRect">
          <a:avLst>
            <a:gd name="adj" fmla="val 12949"/>
          </a:avLst>
        </a:prstGeom>
        <a:noFill/>
        <a:ln w="9525">
          <a:solidFill>
            <a:schemeClr val="tx1"/>
          </a:solidFill>
          <a:round/>
          <a:headEnd/>
          <a:tailEnd/>
        </a:ln>
        <a:effectLst/>
      </xdr:spPr>
      <xdr:txBody>
        <a:bodyPr wrap="square" anchor="ct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endParaRPr lang="es-ES"/>
        </a:p>
      </xdr:txBody>
    </xdr:sp>
    <xdr:clientData/>
  </xdr:twoCellAnchor>
  <xdr:twoCellAnchor>
    <xdr:from>
      <xdr:col>0</xdr:col>
      <xdr:colOff>404091</xdr:colOff>
      <xdr:row>19</xdr:row>
      <xdr:rowOff>115455</xdr:rowOff>
    </xdr:from>
    <xdr:to>
      <xdr:col>4</xdr:col>
      <xdr:colOff>404546</xdr:colOff>
      <xdr:row>30</xdr:row>
      <xdr:rowOff>17273</xdr:rowOff>
    </xdr:to>
    <xdr:sp macro="" textlink="">
      <xdr:nvSpPr>
        <xdr:cNvPr id="41" name="AutoShape 60">
          <a:extLst>
            <a:ext uri="{FF2B5EF4-FFF2-40B4-BE49-F238E27FC236}">
              <a16:creationId xmlns:a16="http://schemas.microsoft.com/office/drawing/2014/main" id="{00000000-0008-0000-0A00-000029000000}"/>
            </a:ext>
          </a:extLst>
        </xdr:cNvPr>
        <xdr:cNvSpPr>
          <a:spLocks noChangeArrowheads="1"/>
        </xdr:cNvSpPr>
      </xdr:nvSpPr>
      <xdr:spPr bwMode="auto">
        <a:xfrm>
          <a:off x="404091" y="2756478"/>
          <a:ext cx="3060000" cy="1980000"/>
        </a:xfrm>
        <a:prstGeom prst="roundRect">
          <a:avLst>
            <a:gd name="adj" fmla="val 12949"/>
          </a:avLst>
        </a:prstGeom>
        <a:noFill/>
        <a:ln w="9525">
          <a:solidFill>
            <a:schemeClr val="tx1"/>
          </a:solidFill>
          <a:round/>
          <a:headEnd/>
          <a:tailEnd/>
        </a:ln>
        <a:effectLst/>
      </xdr:spPr>
      <xdr:txBody>
        <a:bodyPr wrap="square" anchor="ct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endParaRPr lang="es-ES"/>
        </a:p>
      </xdr:txBody>
    </xdr:sp>
    <xdr:clientData/>
  </xdr:twoCellAnchor>
  <xdr:twoCellAnchor>
    <xdr:from>
      <xdr:col>5</xdr:col>
      <xdr:colOff>72126</xdr:colOff>
      <xdr:row>19</xdr:row>
      <xdr:rowOff>173155</xdr:rowOff>
    </xdr:from>
    <xdr:to>
      <xdr:col>9</xdr:col>
      <xdr:colOff>14425</xdr:colOff>
      <xdr:row>27</xdr:row>
      <xdr:rowOff>144318</xdr:rowOff>
    </xdr:to>
    <xdr:sp macro="" textlink="">
      <xdr:nvSpPr>
        <xdr:cNvPr id="42" name="Rectangle 34">
          <a:extLst>
            <a:ext uri="{FF2B5EF4-FFF2-40B4-BE49-F238E27FC236}">
              <a16:creationId xmlns:a16="http://schemas.microsoft.com/office/drawing/2014/main" id="{00000000-0008-0000-0A00-00002A000000}"/>
            </a:ext>
          </a:extLst>
        </xdr:cNvPr>
        <xdr:cNvSpPr>
          <a:spLocks noChangeArrowheads="1"/>
        </xdr:cNvSpPr>
      </xdr:nvSpPr>
      <xdr:spPr bwMode="auto">
        <a:xfrm>
          <a:off x="3896558" y="2626564"/>
          <a:ext cx="3001844" cy="1472072"/>
        </a:xfrm>
        <a:prstGeom prst="rect">
          <a:avLst/>
        </a:prstGeom>
        <a:noFill/>
        <a:ln w="9525">
          <a:noFill/>
          <a:miter lim="800000"/>
          <a:headEnd/>
          <a:tailEnd/>
        </a:ln>
        <a:effectLst/>
      </xdr:spPr>
      <xdr:txBody>
        <a:bodyPr wrap="square">
          <a:noAutofit/>
        </a:bodyP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pPr algn="ctr"/>
          <a:r>
            <a:rPr lang="es-ES_tradnl" sz="800" b="1" i="1">
              <a:latin typeface="Arial" charset="0"/>
            </a:rPr>
            <a:t>ESTE CARNET  ES PROPIEDAD DE LA EMPRESA ES PERSONAL E INTRANSFERIBLE.  </a:t>
          </a:r>
        </a:p>
        <a:p>
          <a:pPr algn="ctr"/>
          <a:endParaRPr lang="es-ES_tradnl" sz="800" b="1" i="1">
            <a:latin typeface="Arial" charset="0"/>
          </a:endParaRPr>
        </a:p>
        <a:p>
          <a:pPr algn="ctr"/>
          <a:r>
            <a:rPr lang="es-ES_tradnl" sz="800" b="1" i="1">
              <a:latin typeface="Arial" charset="0"/>
            </a:rPr>
            <a:t>ASOCIADO</a:t>
          </a:r>
          <a:r>
            <a:rPr lang="es-ES_tradnl" sz="800" b="1" i="1" baseline="0">
              <a:latin typeface="Arial" charset="0"/>
            </a:rPr>
            <a:t> AL CONTRATO NR°:</a:t>
          </a:r>
          <a:endParaRPr lang="es-ES_tradnl" sz="800" b="1" i="1">
            <a:latin typeface="Arial" charset="0"/>
          </a:endParaRPr>
        </a:p>
        <a:p>
          <a:pPr algn="ctr"/>
          <a:r>
            <a:rPr lang="es-ES_tradnl" sz="800" b="1" i="1">
              <a:latin typeface="Arial" charset="0"/>
            </a:rPr>
            <a:t> </a:t>
          </a:r>
        </a:p>
        <a:p>
          <a:pPr algn="ctr"/>
          <a:r>
            <a:rPr lang="es-ES_tradnl" sz="800" b="1" i="1">
              <a:latin typeface="Arial" charset="0"/>
            </a:rPr>
            <a:t>DEBERÁ SER DEVUELTO A NUESTRA SOLICITUD Y/O  AL TERMINO DE SU CONTRATO O RELACIÓN LABORAL CON LA EMPRESA.</a:t>
          </a:r>
        </a:p>
        <a:p>
          <a:pPr algn="ctr"/>
          <a:endParaRPr lang="es-ES_tradnl" sz="800" b="1" i="1">
            <a:latin typeface="Arial" charset="0"/>
          </a:endParaRPr>
        </a:p>
        <a:p>
          <a:pPr algn="ctr"/>
          <a:r>
            <a:rPr lang="es-ES_tradnl" sz="800" b="1" i="1">
              <a:latin typeface="Arial" charset="0"/>
            </a:rPr>
            <a:t>EN CASO DE PERDIDA</a:t>
          </a:r>
          <a:r>
            <a:rPr lang="es-ES_tradnl" sz="800" b="1" i="1" baseline="0">
              <a:latin typeface="Arial" charset="0"/>
            </a:rPr>
            <a:t> O EMERGENCIA AGRADECEMOS COMUNICARSE CON LOS SIGUIENTES TELÉFONOS</a:t>
          </a:r>
          <a:r>
            <a:rPr lang="es-ES_tradnl" sz="900" b="1" i="1" baseline="0">
              <a:latin typeface="Arial" charset="0"/>
            </a:rPr>
            <a:t>:   </a:t>
          </a:r>
        </a:p>
        <a:p>
          <a:pPr algn="ctr"/>
          <a:endParaRPr lang="es-ES_tradnl" sz="900" b="1" i="1">
            <a:latin typeface="Arial" charset="0"/>
          </a:endParaRPr>
        </a:p>
        <a:p>
          <a:pPr algn="ctr"/>
          <a:endParaRPr lang="es-ES_tradnl" sz="800" b="1" i="1">
            <a:latin typeface="Arial" charset="0"/>
          </a:endParaRPr>
        </a:p>
      </xdr:txBody>
    </xdr:sp>
    <xdr:clientData/>
  </xdr:twoCellAnchor>
  <xdr:twoCellAnchor>
    <xdr:from>
      <xdr:col>1</xdr:col>
      <xdr:colOff>601520</xdr:colOff>
      <xdr:row>19</xdr:row>
      <xdr:rowOff>154131</xdr:rowOff>
    </xdr:from>
    <xdr:to>
      <xdr:col>4</xdr:col>
      <xdr:colOff>284020</xdr:colOff>
      <xdr:row>22</xdr:row>
      <xdr:rowOff>86591</xdr:rowOff>
    </xdr:to>
    <xdr:sp macro="" textlink="">
      <xdr:nvSpPr>
        <xdr:cNvPr id="43" name="42 CuadroTexto">
          <a:extLst>
            <a:ext uri="{FF2B5EF4-FFF2-40B4-BE49-F238E27FC236}">
              <a16:creationId xmlns:a16="http://schemas.microsoft.com/office/drawing/2014/main" id="{00000000-0008-0000-0A00-00002B000000}"/>
            </a:ext>
          </a:extLst>
        </xdr:cNvPr>
        <xdr:cNvSpPr txBox="1"/>
      </xdr:nvSpPr>
      <xdr:spPr>
        <a:xfrm>
          <a:off x="1366406" y="2607540"/>
          <a:ext cx="1977159" cy="495301"/>
        </a:xfrm>
        <a:prstGeom prst="rect">
          <a:avLst/>
        </a:prstGeom>
        <a:solidFill>
          <a:srgbClr val="FFFF00">
            <a:alpha val="0"/>
          </a:srgbClr>
        </a:solidFill>
        <a:ln w="9525" cmpd="sng">
          <a:solidFill>
            <a:schemeClr val="lt1">
              <a:shade val="50000"/>
            </a:schemeClr>
          </a:solid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VE" sz="1200" b="1" i="1">
              <a:solidFill>
                <a:sysClr val="windowText" lastClr="000000"/>
              </a:solidFill>
            </a:rPr>
            <a:t>ASOCIACIÓN COOPERATIVA " EL PALMAR 844 R.L."</a:t>
          </a:r>
        </a:p>
        <a:p>
          <a:pPr algn="ctr"/>
          <a:endParaRPr lang="es-VE" sz="1200" b="1">
            <a:solidFill>
              <a:schemeClr val="bg1"/>
            </a:solidFill>
          </a:endParaRPr>
        </a:p>
        <a:p>
          <a:pPr algn="ctr"/>
          <a:endParaRPr lang="es-VE" sz="1100" b="1">
            <a:solidFill>
              <a:schemeClr val="bg1"/>
            </a:solidFill>
          </a:endParaRPr>
        </a:p>
      </xdr:txBody>
    </xdr:sp>
    <xdr:clientData/>
  </xdr:twoCellAnchor>
  <xdr:twoCellAnchor>
    <xdr:from>
      <xdr:col>5</xdr:col>
      <xdr:colOff>715209</xdr:colOff>
      <xdr:row>28</xdr:row>
      <xdr:rowOff>94674</xdr:rowOff>
    </xdr:from>
    <xdr:to>
      <xdr:col>8</xdr:col>
      <xdr:colOff>147750</xdr:colOff>
      <xdr:row>29</xdr:row>
      <xdr:rowOff>181697</xdr:rowOff>
    </xdr:to>
    <xdr:sp macro="" textlink="">
      <xdr:nvSpPr>
        <xdr:cNvPr id="44" name="Text Box 6">
          <a:extLst>
            <a:ext uri="{FF2B5EF4-FFF2-40B4-BE49-F238E27FC236}">
              <a16:creationId xmlns:a16="http://schemas.microsoft.com/office/drawing/2014/main" id="{00000000-0008-0000-0A00-00002C000000}"/>
            </a:ext>
          </a:extLst>
        </xdr:cNvPr>
        <xdr:cNvSpPr txBox="1">
          <a:spLocks noChangeArrowheads="1"/>
        </xdr:cNvSpPr>
      </xdr:nvSpPr>
      <xdr:spPr bwMode="auto">
        <a:xfrm>
          <a:off x="4539641" y="4236606"/>
          <a:ext cx="1727200" cy="274636"/>
        </a:xfrm>
        <a:prstGeom prst="rect">
          <a:avLst/>
        </a:prstGeom>
        <a:noFill/>
        <a:ln w="9525">
          <a:noFill/>
          <a:miter lim="800000"/>
          <a:headEnd/>
          <a:tailEnd/>
        </a:ln>
        <a:effectLst/>
      </xdr:spPr>
      <xdr:txBody>
        <a:bodyPr wrap="square">
          <a:spAutoFit/>
        </a:bodyP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pPr algn="ctr"/>
          <a:r>
            <a:rPr lang="es-ES_tradnl">
              <a:latin typeface="Arial" charset="0"/>
            </a:rPr>
            <a:t>SELLO EMPRESA</a:t>
          </a:r>
          <a:endParaRPr lang="es-ES_tradnl" sz="1400">
            <a:latin typeface="Times New Roman" pitchFamily="18" charset="0"/>
          </a:endParaRPr>
        </a:p>
      </xdr:txBody>
    </xdr:sp>
    <xdr:clientData/>
  </xdr:twoCellAnchor>
  <xdr:twoCellAnchor editAs="oneCell">
    <xdr:from>
      <xdr:col>0</xdr:col>
      <xdr:colOff>548411</xdr:colOff>
      <xdr:row>19</xdr:row>
      <xdr:rowOff>173183</xdr:rowOff>
    </xdr:from>
    <xdr:to>
      <xdr:col>1</xdr:col>
      <xdr:colOff>591707</xdr:colOff>
      <xdr:row>22</xdr:row>
      <xdr:rowOff>129887</xdr:rowOff>
    </xdr:to>
    <xdr:pic>
      <xdr:nvPicPr>
        <xdr:cNvPr id="45" name="44 Imagen" descr="Descargar Cooperativas">
          <a:extLst>
            <a:ext uri="{FF2B5EF4-FFF2-40B4-BE49-F238E27FC236}">
              <a16:creationId xmlns:a16="http://schemas.microsoft.com/office/drawing/2014/main" id="{00000000-0008-0000-0A00-00002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411" y="2626592"/>
          <a:ext cx="808182" cy="519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649437</xdr:colOff>
      <xdr:row>28</xdr:row>
      <xdr:rowOff>115457</xdr:rowOff>
    </xdr:from>
    <xdr:to>
      <xdr:col>4</xdr:col>
      <xdr:colOff>288637</xdr:colOff>
      <xdr:row>29</xdr:row>
      <xdr:rowOff>173183</xdr:rowOff>
    </xdr:to>
    <xdr:sp macro="" textlink="">
      <xdr:nvSpPr>
        <xdr:cNvPr id="47" name="46 CuadroTexto">
          <a:extLst>
            <a:ext uri="{FF2B5EF4-FFF2-40B4-BE49-F238E27FC236}">
              <a16:creationId xmlns:a16="http://schemas.microsoft.com/office/drawing/2014/main" id="{00000000-0008-0000-0A00-00002F000000}"/>
            </a:ext>
          </a:extLst>
        </xdr:cNvPr>
        <xdr:cNvSpPr txBox="1"/>
      </xdr:nvSpPr>
      <xdr:spPr>
        <a:xfrm>
          <a:off x="1414323" y="4445002"/>
          <a:ext cx="1933859" cy="245340"/>
        </a:xfrm>
        <a:prstGeom prst="rect">
          <a:avLst/>
        </a:prstGeom>
        <a:solidFill>
          <a:srgbClr val="FFFF00">
            <a:alpha val="0"/>
          </a:srgbClr>
        </a:solidFill>
        <a:ln w="9525" cmpd="sng">
          <a:solidFill>
            <a:schemeClr val="lt1">
              <a:shade val="50000"/>
            </a:schemeClr>
          </a:solid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VE" sz="1400" b="1" i="1">
              <a:solidFill>
                <a:sysClr val="windowText" lastClr="000000"/>
              </a:solidFill>
            </a:rPr>
            <a:t>VENCE: 30-12-2015</a:t>
          </a:r>
        </a:p>
        <a:p>
          <a:pPr algn="ctr"/>
          <a:endParaRPr lang="es-VE" sz="1200" b="1">
            <a:solidFill>
              <a:schemeClr val="bg1"/>
            </a:solidFill>
          </a:endParaRPr>
        </a:p>
        <a:p>
          <a:pPr algn="ctr"/>
          <a:endParaRPr lang="es-VE" sz="1100" b="1">
            <a:solidFill>
              <a:schemeClr val="bg1"/>
            </a:solidFill>
          </a:endParaRPr>
        </a:p>
      </xdr:txBody>
    </xdr:sp>
    <xdr:clientData/>
  </xdr:twoCellAnchor>
  <xdr:twoCellAnchor>
    <xdr:from>
      <xdr:col>0</xdr:col>
      <xdr:colOff>490682</xdr:colOff>
      <xdr:row>37</xdr:row>
      <xdr:rowOff>0</xdr:rowOff>
    </xdr:from>
    <xdr:to>
      <xdr:col>1</xdr:col>
      <xdr:colOff>750455</xdr:colOff>
      <xdr:row>42</xdr:row>
      <xdr:rowOff>14431</xdr:rowOff>
    </xdr:to>
    <xdr:sp macro="" textlink="">
      <xdr:nvSpPr>
        <xdr:cNvPr id="85" name="Rectangle 66">
          <a:extLst>
            <a:ext uri="{FF2B5EF4-FFF2-40B4-BE49-F238E27FC236}">
              <a16:creationId xmlns:a16="http://schemas.microsoft.com/office/drawing/2014/main" id="{00000000-0008-0000-0A00-000055000000}"/>
            </a:ext>
          </a:extLst>
        </xdr:cNvPr>
        <xdr:cNvSpPr>
          <a:spLocks noChangeArrowheads="1"/>
        </xdr:cNvSpPr>
      </xdr:nvSpPr>
      <xdr:spPr bwMode="auto">
        <a:xfrm>
          <a:off x="490682" y="3203864"/>
          <a:ext cx="1024659" cy="952499"/>
        </a:xfrm>
        <a:prstGeom prst="rect">
          <a:avLst/>
        </a:prstGeom>
        <a:noFill/>
        <a:ln w="9525">
          <a:solidFill>
            <a:schemeClr val="tx1"/>
          </a:solidFill>
          <a:miter lim="800000"/>
          <a:headEnd/>
          <a:tailEnd/>
        </a:ln>
        <a:effectLst/>
      </xdr:spPr>
      <xdr:txBody>
        <a:bodyPr wrap="square" anchor="ct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endParaRPr lang="es-ES"/>
        </a:p>
      </xdr:txBody>
    </xdr:sp>
    <xdr:clientData/>
  </xdr:twoCellAnchor>
  <xdr:twoCellAnchor>
    <xdr:from>
      <xdr:col>5</xdr:col>
      <xdr:colOff>7499</xdr:colOff>
      <xdr:row>33</xdr:row>
      <xdr:rowOff>129887</xdr:rowOff>
    </xdr:from>
    <xdr:to>
      <xdr:col>9</xdr:col>
      <xdr:colOff>7954</xdr:colOff>
      <xdr:row>44</xdr:row>
      <xdr:rowOff>31705</xdr:rowOff>
    </xdr:to>
    <xdr:sp macro="" textlink="">
      <xdr:nvSpPr>
        <xdr:cNvPr id="86" name="AutoShape 143">
          <a:extLst>
            <a:ext uri="{FF2B5EF4-FFF2-40B4-BE49-F238E27FC236}">
              <a16:creationId xmlns:a16="http://schemas.microsoft.com/office/drawing/2014/main" id="{00000000-0008-0000-0A00-000056000000}"/>
            </a:ext>
          </a:extLst>
        </xdr:cNvPr>
        <xdr:cNvSpPr>
          <a:spLocks noChangeArrowheads="1"/>
        </xdr:cNvSpPr>
      </xdr:nvSpPr>
      <xdr:spPr bwMode="auto">
        <a:xfrm>
          <a:off x="3499999" y="5411932"/>
          <a:ext cx="3060000" cy="1980000"/>
        </a:xfrm>
        <a:prstGeom prst="roundRect">
          <a:avLst>
            <a:gd name="adj" fmla="val 12949"/>
          </a:avLst>
        </a:prstGeom>
        <a:noFill/>
        <a:ln w="9525">
          <a:solidFill>
            <a:schemeClr val="tx1"/>
          </a:solidFill>
          <a:round/>
          <a:headEnd/>
          <a:tailEnd/>
        </a:ln>
        <a:effectLst/>
      </xdr:spPr>
      <xdr:txBody>
        <a:bodyPr wrap="square" anchor="ct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endParaRPr lang="es-ES"/>
        </a:p>
      </xdr:txBody>
    </xdr:sp>
    <xdr:clientData/>
  </xdr:twoCellAnchor>
  <xdr:twoCellAnchor>
    <xdr:from>
      <xdr:col>0</xdr:col>
      <xdr:colOff>404091</xdr:colOff>
      <xdr:row>33</xdr:row>
      <xdr:rowOff>115455</xdr:rowOff>
    </xdr:from>
    <xdr:to>
      <xdr:col>4</xdr:col>
      <xdr:colOff>404546</xdr:colOff>
      <xdr:row>44</xdr:row>
      <xdr:rowOff>17273</xdr:rowOff>
    </xdr:to>
    <xdr:sp macro="" textlink="">
      <xdr:nvSpPr>
        <xdr:cNvPr id="87" name="AutoShape 60">
          <a:extLst>
            <a:ext uri="{FF2B5EF4-FFF2-40B4-BE49-F238E27FC236}">
              <a16:creationId xmlns:a16="http://schemas.microsoft.com/office/drawing/2014/main" id="{00000000-0008-0000-0A00-000057000000}"/>
            </a:ext>
          </a:extLst>
        </xdr:cNvPr>
        <xdr:cNvSpPr>
          <a:spLocks noChangeArrowheads="1"/>
        </xdr:cNvSpPr>
      </xdr:nvSpPr>
      <xdr:spPr bwMode="auto">
        <a:xfrm>
          <a:off x="404091" y="5397500"/>
          <a:ext cx="3060000" cy="1980000"/>
        </a:xfrm>
        <a:prstGeom prst="roundRect">
          <a:avLst>
            <a:gd name="adj" fmla="val 12949"/>
          </a:avLst>
        </a:prstGeom>
        <a:noFill/>
        <a:ln w="9525">
          <a:solidFill>
            <a:schemeClr val="tx1"/>
          </a:solidFill>
          <a:round/>
          <a:headEnd/>
          <a:tailEnd/>
        </a:ln>
        <a:effectLst/>
      </xdr:spPr>
      <xdr:txBody>
        <a:bodyPr wrap="square" anchor="ct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endParaRPr lang="es-ES"/>
        </a:p>
      </xdr:txBody>
    </xdr:sp>
    <xdr:clientData/>
  </xdr:twoCellAnchor>
  <xdr:twoCellAnchor>
    <xdr:from>
      <xdr:col>5</xdr:col>
      <xdr:colOff>72126</xdr:colOff>
      <xdr:row>33</xdr:row>
      <xdr:rowOff>173155</xdr:rowOff>
    </xdr:from>
    <xdr:to>
      <xdr:col>9</xdr:col>
      <xdr:colOff>14425</xdr:colOff>
      <xdr:row>41</xdr:row>
      <xdr:rowOff>144318</xdr:rowOff>
    </xdr:to>
    <xdr:sp macro="" textlink="">
      <xdr:nvSpPr>
        <xdr:cNvPr id="88" name="Rectangle 34">
          <a:extLst>
            <a:ext uri="{FF2B5EF4-FFF2-40B4-BE49-F238E27FC236}">
              <a16:creationId xmlns:a16="http://schemas.microsoft.com/office/drawing/2014/main" id="{00000000-0008-0000-0A00-000058000000}"/>
            </a:ext>
          </a:extLst>
        </xdr:cNvPr>
        <xdr:cNvSpPr>
          <a:spLocks noChangeArrowheads="1"/>
        </xdr:cNvSpPr>
      </xdr:nvSpPr>
      <xdr:spPr bwMode="auto">
        <a:xfrm>
          <a:off x="3896558" y="2626564"/>
          <a:ext cx="3001844" cy="1472072"/>
        </a:xfrm>
        <a:prstGeom prst="rect">
          <a:avLst/>
        </a:prstGeom>
        <a:noFill/>
        <a:ln w="9525">
          <a:noFill/>
          <a:miter lim="800000"/>
          <a:headEnd/>
          <a:tailEnd/>
        </a:ln>
        <a:effectLst/>
      </xdr:spPr>
      <xdr:txBody>
        <a:bodyPr wrap="square">
          <a:noAutofit/>
        </a:bodyP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pPr algn="ctr"/>
          <a:r>
            <a:rPr lang="es-ES_tradnl" sz="800" b="1" i="1">
              <a:latin typeface="Arial" charset="0"/>
            </a:rPr>
            <a:t>ESTE CARNET  ES PROPIEDAD DE LA EMPRESA ES PERSONAL E INTRANSFERIBLE.  </a:t>
          </a:r>
        </a:p>
        <a:p>
          <a:pPr algn="ctr"/>
          <a:endParaRPr lang="es-ES_tradnl" sz="800" b="1" i="1">
            <a:latin typeface="Arial" charset="0"/>
          </a:endParaRPr>
        </a:p>
        <a:p>
          <a:pPr algn="ctr"/>
          <a:r>
            <a:rPr lang="es-ES_tradnl" sz="800" b="1" i="1">
              <a:latin typeface="Arial" charset="0"/>
            </a:rPr>
            <a:t>ASOCIADO</a:t>
          </a:r>
          <a:r>
            <a:rPr lang="es-ES_tradnl" sz="800" b="1" i="1" baseline="0">
              <a:latin typeface="Arial" charset="0"/>
            </a:rPr>
            <a:t> AL CONTRATO NR°:</a:t>
          </a:r>
          <a:endParaRPr lang="es-ES_tradnl" sz="800" b="1" i="1">
            <a:latin typeface="Arial" charset="0"/>
          </a:endParaRPr>
        </a:p>
        <a:p>
          <a:pPr algn="ctr"/>
          <a:r>
            <a:rPr lang="es-ES_tradnl" sz="800" b="1" i="1">
              <a:latin typeface="Arial" charset="0"/>
            </a:rPr>
            <a:t> </a:t>
          </a:r>
        </a:p>
        <a:p>
          <a:pPr algn="ctr"/>
          <a:r>
            <a:rPr lang="es-ES_tradnl" sz="800" b="1" i="1">
              <a:latin typeface="Arial" charset="0"/>
            </a:rPr>
            <a:t>DEBERÁ SER DEVUELTO A NUESTRA SOLICITUD Y/O  AL TERMINO DE SU CONTRATO O RELACIÓN LABORAL CON LA EMPRESA.</a:t>
          </a:r>
        </a:p>
        <a:p>
          <a:pPr algn="ctr"/>
          <a:endParaRPr lang="es-ES_tradnl" sz="800" b="1" i="1">
            <a:latin typeface="Arial" charset="0"/>
          </a:endParaRPr>
        </a:p>
        <a:p>
          <a:pPr algn="ctr"/>
          <a:r>
            <a:rPr lang="es-ES_tradnl" sz="800" b="1" i="1">
              <a:latin typeface="Arial" charset="0"/>
            </a:rPr>
            <a:t>EN CASO DE PERDIDA</a:t>
          </a:r>
          <a:r>
            <a:rPr lang="es-ES_tradnl" sz="800" b="1" i="1" baseline="0">
              <a:latin typeface="Arial" charset="0"/>
            </a:rPr>
            <a:t> O EMERGENCIA AGRADECEMOS COMUNICARSE CON LOS SIGUIENTES TELÉFONOS</a:t>
          </a:r>
          <a:r>
            <a:rPr lang="es-ES_tradnl" sz="900" b="1" i="1" baseline="0">
              <a:latin typeface="Arial" charset="0"/>
            </a:rPr>
            <a:t>:   </a:t>
          </a:r>
        </a:p>
        <a:p>
          <a:pPr algn="ctr"/>
          <a:endParaRPr lang="es-ES_tradnl" sz="900" b="1" i="1">
            <a:latin typeface="Arial" charset="0"/>
          </a:endParaRPr>
        </a:p>
        <a:p>
          <a:pPr algn="ctr"/>
          <a:endParaRPr lang="es-ES_tradnl" sz="800" b="1" i="1">
            <a:latin typeface="Arial" charset="0"/>
          </a:endParaRPr>
        </a:p>
      </xdr:txBody>
    </xdr:sp>
    <xdr:clientData/>
  </xdr:twoCellAnchor>
  <xdr:twoCellAnchor>
    <xdr:from>
      <xdr:col>1</xdr:col>
      <xdr:colOff>601520</xdr:colOff>
      <xdr:row>33</xdr:row>
      <xdr:rowOff>154131</xdr:rowOff>
    </xdr:from>
    <xdr:to>
      <xdr:col>4</xdr:col>
      <xdr:colOff>284020</xdr:colOff>
      <xdr:row>36</xdr:row>
      <xdr:rowOff>86591</xdr:rowOff>
    </xdr:to>
    <xdr:sp macro="" textlink="">
      <xdr:nvSpPr>
        <xdr:cNvPr id="89" name="88 CuadroTexto">
          <a:extLst>
            <a:ext uri="{FF2B5EF4-FFF2-40B4-BE49-F238E27FC236}">
              <a16:creationId xmlns:a16="http://schemas.microsoft.com/office/drawing/2014/main" id="{00000000-0008-0000-0A00-000059000000}"/>
            </a:ext>
          </a:extLst>
        </xdr:cNvPr>
        <xdr:cNvSpPr txBox="1"/>
      </xdr:nvSpPr>
      <xdr:spPr>
        <a:xfrm>
          <a:off x="1366406" y="2607540"/>
          <a:ext cx="1977159" cy="495301"/>
        </a:xfrm>
        <a:prstGeom prst="rect">
          <a:avLst/>
        </a:prstGeom>
        <a:solidFill>
          <a:srgbClr val="FFFF00">
            <a:alpha val="0"/>
          </a:srgbClr>
        </a:solidFill>
        <a:ln w="9525" cmpd="sng">
          <a:solidFill>
            <a:schemeClr val="lt1">
              <a:shade val="50000"/>
            </a:schemeClr>
          </a:solid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VE" sz="1200" b="1" i="1">
              <a:solidFill>
                <a:sysClr val="windowText" lastClr="000000"/>
              </a:solidFill>
            </a:rPr>
            <a:t>ASOCIACIÓN COOPERATIVA " EL PALMAR 844 R.L."</a:t>
          </a:r>
        </a:p>
        <a:p>
          <a:pPr algn="ctr"/>
          <a:endParaRPr lang="es-VE" sz="1200" b="1">
            <a:solidFill>
              <a:schemeClr val="bg1"/>
            </a:solidFill>
          </a:endParaRPr>
        </a:p>
        <a:p>
          <a:pPr algn="ctr"/>
          <a:endParaRPr lang="es-VE" sz="1100" b="1">
            <a:solidFill>
              <a:schemeClr val="bg1"/>
            </a:solidFill>
          </a:endParaRPr>
        </a:p>
      </xdr:txBody>
    </xdr:sp>
    <xdr:clientData/>
  </xdr:twoCellAnchor>
  <xdr:twoCellAnchor>
    <xdr:from>
      <xdr:col>5</xdr:col>
      <xdr:colOff>715209</xdr:colOff>
      <xdr:row>42</xdr:row>
      <xdr:rowOff>94674</xdr:rowOff>
    </xdr:from>
    <xdr:to>
      <xdr:col>8</xdr:col>
      <xdr:colOff>147750</xdr:colOff>
      <xdr:row>43</xdr:row>
      <xdr:rowOff>181697</xdr:rowOff>
    </xdr:to>
    <xdr:sp macro="" textlink="">
      <xdr:nvSpPr>
        <xdr:cNvPr id="90" name="Text Box 6">
          <a:extLst>
            <a:ext uri="{FF2B5EF4-FFF2-40B4-BE49-F238E27FC236}">
              <a16:creationId xmlns:a16="http://schemas.microsoft.com/office/drawing/2014/main" id="{00000000-0008-0000-0A00-00005A000000}"/>
            </a:ext>
          </a:extLst>
        </xdr:cNvPr>
        <xdr:cNvSpPr txBox="1">
          <a:spLocks noChangeArrowheads="1"/>
        </xdr:cNvSpPr>
      </xdr:nvSpPr>
      <xdr:spPr bwMode="auto">
        <a:xfrm>
          <a:off x="4539641" y="4236606"/>
          <a:ext cx="1727200" cy="274636"/>
        </a:xfrm>
        <a:prstGeom prst="rect">
          <a:avLst/>
        </a:prstGeom>
        <a:noFill/>
        <a:ln w="9525">
          <a:noFill/>
          <a:miter lim="800000"/>
          <a:headEnd/>
          <a:tailEnd/>
        </a:ln>
        <a:effectLst/>
      </xdr:spPr>
      <xdr:txBody>
        <a:bodyPr wrap="square">
          <a:spAutoFit/>
        </a:bodyP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pPr algn="ctr"/>
          <a:r>
            <a:rPr lang="es-ES_tradnl">
              <a:latin typeface="Arial" charset="0"/>
            </a:rPr>
            <a:t>SELLO EMPRESA</a:t>
          </a:r>
          <a:endParaRPr lang="es-ES_tradnl" sz="1400">
            <a:latin typeface="Times New Roman" pitchFamily="18" charset="0"/>
          </a:endParaRPr>
        </a:p>
      </xdr:txBody>
    </xdr:sp>
    <xdr:clientData/>
  </xdr:twoCellAnchor>
  <xdr:twoCellAnchor editAs="oneCell">
    <xdr:from>
      <xdr:col>0</xdr:col>
      <xdr:colOff>548411</xdr:colOff>
      <xdr:row>33</xdr:row>
      <xdr:rowOff>173183</xdr:rowOff>
    </xdr:from>
    <xdr:to>
      <xdr:col>1</xdr:col>
      <xdr:colOff>591707</xdr:colOff>
      <xdr:row>36</xdr:row>
      <xdr:rowOff>129887</xdr:rowOff>
    </xdr:to>
    <xdr:pic>
      <xdr:nvPicPr>
        <xdr:cNvPr id="91" name="90 Imagen" descr="Descargar Cooperativas">
          <a:extLst>
            <a:ext uri="{FF2B5EF4-FFF2-40B4-BE49-F238E27FC236}">
              <a16:creationId xmlns:a16="http://schemas.microsoft.com/office/drawing/2014/main" id="{00000000-0008-0000-0A00-00005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411" y="2626592"/>
          <a:ext cx="808182" cy="519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548414</xdr:colOff>
      <xdr:row>42</xdr:row>
      <xdr:rowOff>115456</xdr:rowOff>
    </xdr:from>
    <xdr:to>
      <xdr:col>4</xdr:col>
      <xdr:colOff>187615</xdr:colOff>
      <xdr:row>43</xdr:row>
      <xdr:rowOff>173182</xdr:rowOff>
    </xdr:to>
    <xdr:sp macro="" textlink="">
      <xdr:nvSpPr>
        <xdr:cNvPr id="92" name="91 CuadroTexto">
          <a:extLst>
            <a:ext uri="{FF2B5EF4-FFF2-40B4-BE49-F238E27FC236}">
              <a16:creationId xmlns:a16="http://schemas.microsoft.com/office/drawing/2014/main" id="{00000000-0008-0000-0A00-00005C000000}"/>
            </a:ext>
          </a:extLst>
        </xdr:cNvPr>
        <xdr:cNvSpPr txBox="1"/>
      </xdr:nvSpPr>
      <xdr:spPr>
        <a:xfrm>
          <a:off x="1313300" y="7086024"/>
          <a:ext cx="1933860" cy="245340"/>
        </a:xfrm>
        <a:prstGeom prst="rect">
          <a:avLst/>
        </a:prstGeom>
        <a:solidFill>
          <a:srgbClr val="FFFF00">
            <a:alpha val="0"/>
          </a:srgbClr>
        </a:solidFill>
        <a:ln w="9525" cmpd="sng">
          <a:solidFill>
            <a:schemeClr val="lt1">
              <a:shade val="50000"/>
            </a:schemeClr>
          </a:solid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VE" sz="1400" b="1" i="1">
              <a:solidFill>
                <a:sysClr val="windowText" lastClr="000000"/>
              </a:solidFill>
            </a:rPr>
            <a:t>VENCE: 30-12-2015</a:t>
          </a:r>
        </a:p>
        <a:p>
          <a:pPr algn="ctr"/>
          <a:endParaRPr lang="es-VE" sz="1200" b="1">
            <a:solidFill>
              <a:schemeClr val="bg1"/>
            </a:solidFill>
          </a:endParaRPr>
        </a:p>
        <a:p>
          <a:pPr algn="ctr"/>
          <a:endParaRPr lang="es-VE" sz="1100" b="1">
            <a:solidFill>
              <a:schemeClr val="bg1"/>
            </a:solidFill>
          </a:endParaRPr>
        </a:p>
      </xdr:txBody>
    </xdr:sp>
    <xdr:clientData/>
  </xdr:twoCellAnchor>
  <xdr:twoCellAnchor>
    <xdr:from>
      <xdr:col>0</xdr:col>
      <xdr:colOff>490682</xdr:colOff>
      <xdr:row>37</xdr:row>
      <xdr:rowOff>0</xdr:rowOff>
    </xdr:from>
    <xdr:to>
      <xdr:col>1</xdr:col>
      <xdr:colOff>750455</xdr:colOff>
      <xdr:row>42</xdr:row>
      <xdr:rowOff>14431</xdr:rowOff>
    </xdr:to>
    <xdr:sp macro="" textlink="">
      <xdr:nvSpPr>
        <xdr:cNvPr id="93" name="Rectangle 66">
          <a:extLst>
            <a:ext uri="{FF2B5EF4-FFF2-40B4-BE49-F238E27FC236}">
              <a16:creationId xmlns:a16="http://schemas.microsoft.com/office/drawing/2014/main" id="{00000000-0008-0000-0A00-00005D000000}"/>
            </a:ext>
          </a:extLst>
        </xdr:cNvPr>
        <xdr:cNvSpPr>
          <a:spLocks noChangeArrowheads="1"/>
        </xdr:cNvSpPr>
      </xdr:nvSpPr>
      <xdr:spPr bwMode="auto">
        <a:xfrm>
          <a:off x="490682" y="3203864"/>
          <a:ext cx="1024659" cy="952499"/>
        </a:xfrm>
        <a:prstGeom prst="rect">
          <a:avLst/>
        </a:prstGeom>
        <a:noFill/>
        <a:ln w="9525">
          <a:solidFill>
            <a:schemeClr val="tx1"/>
          </a:solidFill>
          <a:miter lim="800000"/>
          <a:headEnd/>
          <a:tailEnd/>
        </a:ln>
        <a:effectLst/>
      </xdr:spPr>
      <xdr:txBody>
        <a:bodyPr wrap="square" anchor="ct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endParaRPr lang="es-ES"/>
        </a:p>
      </xdr:txBody>
    </xdr:sp>
    <xdr:clientData/>
  </xdr:twoCellAnchor>
  <xdr:twoCellAnchor>
    <xdr:from>
      <xdr:col>5</xdr:col>
      <xdr:colOff>72126</xdr:colOff>
      <xdr:row>33</xdr:row>
      <xdr:rowOff>173155</xdr:rowOff>
    </xdr:from>
    <xdr:to>
      <xdr:col>9</xdr:col>
      <xdr:colOff>14425</xdr:colOff>
      <xdr:row>41</xdr:row>
      <xdr:rowOff>144318</xdr:rowOff>
    </xdr:to>
    <xdr:sp macro="" textlink="">
      <xdr:nvSpPr>
        <xdr:cNvPr id="96" name="Rectangle 34">
          <a:extLst>
            <a:ext uri="{FF2B5EF4-FFF2-40B4-BE49-F238E27FC236}">
              <a16:creationId xmlns:a16="http://schemas.microsoft.com/office/drawing/2014/main" id="{00000000-0008-0000-0A00-000060000000}"/>
            </a:ext>
          </a:extLst>
        </xdr:cNvPr>
        <xdr:cNvSpPr>
          <a:spLocks noChangeArrowheads="1"/>
        </xdr:cNvSpPr>
      </xdr:nvSpPr>
      <xdr:spPr bwMode="auto">
        <a:xfrm>
          <a:off x="3896558" y="2626564"/>
          <a:ext cx="3001844" cy="1472072"/>
        </a:xfrm>
        <a:prstGeom prst="rect">
          <a:avLst/>
        </a:prstGeom>
        <a:noFill/>
        <a:ln w="9525">
          <a:noFill/>
          <a:miter lim="800000"/>
          <a:headEnd/>
          <a:tailEnd/>
        </a:ln>
        <a:effectLst/>
      </xdr:spPr>
      <xdr:txBody>
        <a:bodyPr wrap="square">
          <a:noAutofit/>
        </a:bodyP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pPr algn="ctr"/>
          <a:r>
            <a:rPr lang="es-ES_tradnl" sz="800" b="1" i="1">
              <a:latin typeface="Arial" charset="0"/>
            </a:rPr>
            <a:t>ESTE CARNET  ES PROPIEDAD DE LA EMPRESA ES PERSONAL E INTRANSFERIBLE.  </a:t>
          </a:r>
        </a:p>
        <a:p>
          <a:pPr algn="ctr"/>
          <a:endParaRPr lang="es-ES_tradnl" sz="800" b="1" i="1">
            <a:latin typeface="Arial" charset="0"/>
          </a:endParaRPr>
        </a:p>
        <a:p>
          <a:pPr algn="ctr"/>
          <a:r>
            <a:rPr lang="es-ES_tradnl" sz="800" b="1" i="1">
              <a:latin typeface="Arial" charset="0"/>
            </a:rPr>
            <a:t>ASOCIADO</a:t>
          </a:r>
          <a:r>
            <a:rPr lang="es-ES_tradnl" sz="800" b="1" i="1" baseline="0">
              <a:latin typeface="Arial" charset="0"/>
            </a:rPr>
            <a:t> AL CONTRATO NR°:</a:t>
          </a:r>
          <a:endParaRPr lang="es-ES_tradnl" sz="800" b="1" i="1">
            <a:latin typeface="Arial" charset="0"/>
          </a:endParaRPr>
        </a:p>
        <a:p>
          <a:pPr algn="ctr"/>
          <a:r>
            <a:rPr lang="es-ES_tradnl" sz="800" b="1" i="1">
              <a:latin typeface="Arial" charset="0"/>
            </a:rPr>
            <a:t> </a:t>
          </a:r>
        </a:p>
        <a:p>
          <a:pPr algn="ctr"/>
          <a:r>
            <a:rPr lang="es-ES_tradnl" sz="800" b="1" i="1">
              <a:latin typeface="Arial" charset="0"/>
            </a:rPr>
            <a:t>DEBERÁ SER DEVUELTO A NUESTRA SOLICITUD Y/O  AL TERMINO DE SU CONTRATO O RELACIÓN LABORAL CON LA EMPRESA.</a:t>
          </a:r>
        </a:p>
        <a:p>
          <a:pPr algn="ctr"/>
          <a:endParaRPr lang="es-ES_tradnl" sz="800" b="1" i="1">
            <a:latin typeface="Arial" charset="0"/>
          </a:endParaRPr>
        </a:p>
        <a:p>
          <a:pPr algn="ctr"/>
          <a:r>
            <a:rPr lang="es-ES_tradnl" sz="800" b="1" i="1">
              <a:latin typeface="Arial" charset="0"/>
            </a:rPr>
            <a:t>EN CASO DE PERDIDA</a:t>
          </a:r>
          <a:r>
            <a:rPr lang="es-ES_tradnl" sz="800" b="1" i="1" baseline="0">
              <a:latin typeface="Arial" charset="0"/>
            </a:rPr>
            <a:t> O EMERGENCIA AGRADECEMOS COMUNICARSE CON LOS SIGUIENTES TELÉFONOS</a:t>
          </a:r>
          <a:r>
            <a:rPr lang="es-ES_tradnl" sz="900" b="1" i="1" baseline="0">
              <a:latin typeface="Arial" charset="0"/>
            </a:rPr>
            <a:t>:   </a:t>
          </a:r>
        </a:p>
        <a:p>
          <a:pPr algn="ctr"/>
          <a:endParaRPr lang="es-ES_tradnl" sz="900" b="1" i="1">
            <a:latin typeface="Arial" charset="0"/>
          </a:endParaRPr>
        </a:p>
        <a:p>
          <a:pPr algn="ctr"/>
          <a:endParaRPr lang="es-ES_tradnl" sz="800" b="1" i="1">
            <a:latin typeface="Arial" charset="0"/>
          </a:endParaRPr>
        </a:p>
      </xdr:txBody>
    </xdr:sp>
    <xdr:clientData/>
  </xdr:twoCellAnchor>
  <xdr:twoCellAnchor>
    <xdr:from>
      <xdr:col>1</xdr:col>
      <xdr:colOff>601520</xdr:colOff>
      <xdr:row>33</xdr:row>
      <xdr:rowOff>154131</xdr:rowOff>
    </xdr:from>
    <xdr:to>
      <xdr:col>4</xdr:col>
      <xdr:colOff>284020</xdr:colOff>
      <xdr:row>36</xdr:row>
      <xdr:rowOff>86591</xdr:rowOff>
    </xdr:to>
    <xdr:sp macro="" textlink="">
      <xdr:nvSpPr>
        <xdr:cNvPr id="97" name="96 CuadroTexto">
          <a:extLst>
            <a:ext uri="{FF2B5EF4-FFF2-40B4-BE49-F238E27FC236}">
              <a16:creationId xmlns:a16="http://schemas.microsoft.com/office/drawing/2014/main" id="{00000000-0008-0000-0A00-000061000000}"/>
            </a:ext>
          </a:extLst>
        </xdr:cNvPr>
        <xdr:cNvSpPr txBox="1"/>
      </xdr:nvSpPr>
      <xdr:spPr>
        <a:xfrm>
          <a:off x="1366406" y="2607540"/>
          <a:ext cx="1977159" cy="495301"/>
        </a:xfrm>
        <a:prstGeom prst="rect">
          <a:avLst/>
        </a:prstGeom>
        <a:solidFill>
          <a:srgbClr val="FFFF00">
            <a:alpha val="0"/>
          </a:srgbClr>
        </a:solidFill>
        <a:ln w="9525" cmpd="sng">
          <a:solidFill>
            <a:schemeClr val="lt1">
              <a:shade val="50000"/>
            </a:schemeClr>
          </a:solid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VE" sz="1200" b="1" i="1">
              <a:solidFill>
                <a:sysClr val="windowText" lastClr="000000"/>
              </a:solidFill>
            </a:rPr>
            <a:t>ASOCIACIÓN COOPERATIVA " EL PALMAR 844 R.L."</a:t>
          </a:r>
        </a:p>
        <a:p>
          <a:pPr algn="ctr"/>
          <a:endParaRPr lang="es-VE" sz="1200" b="1">
            <a:solidFill>
              <a:schemeClr val="bg1"/>
            </a:solidFill>
          </a:endParaRPr>
        </a:p>
        <a:p>
          <a:pPr algn="ctr"/>
          <a:endParaRPr lang="es-VE" sz="1100" b="1">
            <a:solidFill>
              <a:schemeClr val="bg1"/>
            </a:solidFill>
          </a:endParaRPr>
        </a:p>
      </xdr:txBody>
    </xdr:sp>
    <xdr:clientData/>
  </xdr:twoCellAnchor>
  <xdr:twoCellAnchor>
    <xdr:from>
      <xdr:col>5</xdr:col>
      <xdr:colOff>715209</xdr:colOff>
      <xdr:row>42</xdr:row>
      <xdr:rowOff>94674</xdr:rowOff>
    </xdr:from>
    <xdr:to>
      <xdr:col>8</xdr:col>
      <xdr:colOff>147750</xdr:colOff>
      <xdr:row>43</xdr:row>
      <xdr:rowOff>181697</xdr:rowOff>
    </xdr:to>
    <xdr:sp macro="" textlink="">
      <xdr:nvSpPr>
        <xdr:cNvPr id="98" name="Text Box 6">
          <a:extLst>
            <a:ext uri="{FF2B5EF4-FFF2-40B4-BE49-F238E27FC236}">
              <a16:creationId xmlns:a16="http://schemas.microsoft.com/office/drawing/2014/main" id="{00000000-0008-0000-0A00-000062000000}"/>
            </a:ext>
          </a:extLst>
        </xdr:cNvPr>
        <xdr:cNvSpPr txBox="1">
          <a:spLocks noChangeArrowheads="1"/>
        </xdr:cNvSpPr>
      </xdr:nvSpPr>
      <xdr:spPr bwMode="auto">
        <a:xfrm>
          <a:off x="4539641" y="4236606"/>
          <a:ext cx="1727200" cy="274636"/>
        </a:xfrm>
        <a:prstGeom prst="rect">
          <a:avLst/>
        </a:prstGeom>
        <a:noFill/>
        <a:ln w="9525">
          <a:noFill/>
          <a:miter lim="800000"/>
          <a:headEnd/>
          <a:tailEnd/>
        </a:ln>
        <a:effectLst/>
      </xdr:spPr>
      <xdr:txBody>
        <a:bodyPr wrap="square">
          <a:spAutoFit/>
        </a:bodyPr>
        <a:lstStyle>
          <a:defPPr>
            <a:defRPr lang="es-ES_tradnl"/>
          </a:defPPr>
          <a:lvl1pPr algn="l" rtl="0" eaLnBrk="0" fontAlgn="base" hangingPunct="0">
            <a:spcBef>
              <a:spcPct val="0"/>
            </a:spcBef>
            <a:spcAft>
              <a:spcPct val="0"/>
            </a:spcAft>
            <a:defRPr sz="1200" kern="1200">
              <a:solidFill>
                <a:schemeClr val="tx1"/>
              </a:solidFill>
              <a:latin typeface="Algerian" pitchFamily="82" charset="0"/>
              <a:ea typeface="+mn-ea"/>
              <a:cs typeface="+mn-cs"/>
            </a:defRPr>
          </a:lvl1pPr>
          <a:lvl2pPr marL="457200" algn="l" rtl="0" eaLnBrk="0" fontAlgn="base" hangingPunct="0">
            <a:spcBef>
              <a:spcPct val="0"/>
            </a:spcBef>
            <a:spcAft>
              <a:spcPct val="0"/>
            </a:spcAft>
            <a:defRPr sz="1200" kern="1200">
              <a:solidFill>
                <a:schemeClr val="tx1"/>
              </a:solidFill>
              <a:latin typeface="Algerian" pitchFamily="82" charset="0"/>
              <a:ea typeface="+mn-ea"/>
              <a:cs typeface="+mn-cs"/>
            </a:defRPr>
          </a:lvl2pPr>
          <a:lvl3pPr marL="914400" algn="l" rtl="0" eaLnBrk="0" fontAlgn="base" hangingPunct="0">
            <a:spcBef>
              <a:spcPct val="0"/>
            </a:spcBef>
            <a:spcAft>
              <a:spcPct val="0"/>
            </a:spcAft>
            <a:defRPr sz="1200" kern="1200">
              <a:solidFill>
                <a:schemeClr val="tx1"/>
              </a:solidFill>
              <a:latin typeface="Algerian" pitchFamily="82" charset="0"/>
              <a:ea typeface="+mn-ea"/>
              <a:cs typeface="+mn-cs"/>
            </a:defRPr>
          </a:lvl3pPr>
          <a:lvl4pPr marL="1371600" algn="l" rtl="0" eaLnBrk="0" fontAlgn="base" hangingPunct="0">
            <a:spcBef>
              <a:spcPct val="0"/>
            </a:spcBef>
            <a:spcAft>
              <a:spcPct val="0"/>
            </a:spcAft>
            <a:defRPr sz="1200" kern="1200">
              <a:solidFill>
                <a:schemeClr val="tx1"/>
              </a:solidFill>
              <a:latin typeface="Algerian" pitchFamily="82" charset="0"/>
              <a:ea typeface="+mn-ea"/>
              <a:cs typeface="+mn-cs"/>
            </a:defRPr>
          </a:lvl4pPr>
          <a:lvl5pPr marL="1828800" algn="l" rtl="0" eaLnBrk="0" fontAlgn="base" hangingPunct="0">
            <a:spcBef>
              <a:spcPct val="0"/>
            </a:spcBef>
            <a:spcAft>
              <a:spcPct val="0"/>
            </a:spcAft>
            <a:defRPr sz="1200" kern="1200">
              <a:solidFill>
                <a:schemeClr val="tx1"/>
              </a:solidFill>
              <a:latin typeface="Algerian" pitchFamily="82" charset="0"/>
              <a:ea typeface="+mn-ea"/>
              <a:cs typeface="+mn-cs"/>
            </a:defRPr>
          </a:lvl5pPr>
          <a:lvl6pPr marL="2286000" algn="l" defTabSz="914400" rtl="0" eaLnBrk="1" latinLnBrk="0" hangingPunct="1">
            <a:defRPr sz="1200" kern="1200">
              <a:solidFill>
                <a:schemeClr val="tx1"/>
              </a:solidFill>
              <a:latin typeface="Algerian" pitchFamily="82" charset="0"/>
              <a:ea typeface="+mn-ea"/>
              <a:cs typeface="+mn-cs"/>
            </a:defRPr>
          </a:lvl6pPr>
          <a:lvl7pPr marL="2743200" algn="l" defTabSz="914400" rtl="0" eaLnBrk="1" latinLnBrk="0" hangingPunct="1">
            <a:defRPr sz="1200" kern="1200">
              <a:solidFill>
                <a:schemeClr val="tx1"/>
              </a:solidFill>
              <a:latin typeface="Algerian" pitchFamily="82" charset="0"/>
              <a:ea typeface="+mn-ea"/>
              <a:cs typeface="+mn-cs"/>
            </a:defRPr>
          </a:lvl7pPr>
          <a:lvl8pPr marL="3200400" algn="l" defTabSz="914400" rtl="0" eaLnBrk="1" latinLnBrk="0" hangingPunct="1">
            <a:defRPr sz="1200" kern="1200">
              <a:solidFill>
                <a:schemeClr val="tx1"/>
              </a:solidFill>
              <a:latin typeface="Algerian" pitchFamily="82" charset="0"/>
              <a:ea typeface="+mn-ea"/>
              <a:cs typeface="+mn-cs"/>
            </a:defRPr>
          </a:lvl8pPr>
          <a:lvl9pPr marL="3657600" algn="l" defTabSz="914400" rtl="0" eaLnBrk="1" latinLnBrk="0" hangingPunct="1">
            <a:defRPr sz="1200" kern="1200">
              <a:solidFill>
                <a:schemeClr val="tx1"/>
              </a:solidFill>
              <a:latin typeface="Algerian" pitchFamily="82" charset="0"/>
              <a:ea typeface="+mn-ea"/>
              <a:cs typeface="+mn-cs"/>
            </a:defRPr>
          </a:lvl9pPr>
        </a:lstStyle>
        <a:p>
          <a:pPr algn="ctr"/>
          <a:r>
            <a:rPr lang="es-ES_tradnl">
              <a:latin typeface="Arial" charset="0"/>
            </a:rPr>
            <a:t>SELLO EMPRESA</a:t>
          </a:r>
          <a:endParaRPr lang="es-ES_tradnl" sz="1400">
            <a:latin typeface="Times New Roman" pitchFamily="18" charset="0"/>
          </a:endParaRPr>
        </a:p>
      </xdr:txBody>
    </xdr:sp>
    <xdr:clientData/>
  </xdr:twoCellAnchor>
  <xdr:twoCellAnchor editAs="oneCell">
    <xdr:from>
      <xdr:col>0</xdr:col>
      <xdr:colOff>548411</xdr:colOff>
      <xdr:row>33</xdr:row>
      <xdr:rowOff>173183</xdr:rowOff>
    </xdr:from>
    <xdr:to>
      <xdr:col>1</xdr:col>
      <xdr:colOff>591707</xdr:colOff>
      <xdr:row>36</xdr:row>
      <xdr:rowOff>129887</xdr:rowOff>
    </xdr:to>
    <xdr:pic>
      <xdr:nvPicPr>
        <xdr:cNvPr id="99" name="98 Imagen" descr="Descargar Cooperativas">
          <a:extLst>
            <a:ext uri="{FF2B5EF4-FFF2-40B4-BE49-F238E27FC236}">
              <a16:creationId xmlns:a16="http://schemas.microsoft.com/office/drawing/2014/main" id="{00000000-0008-0000-0A00-00006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411" y="2626592"/>
          <a:ext cx="808182" cy="519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9525</xdr:colOff>
      <xdr:row>33</xdr:row>
      <xdr:rowOff>9525</xdr:rowOff>
    </xdr:from>
    <xdr:to>
      <xdr:col>11</xdr:col>
      <xdr:colOff>0</xdr:colOff>
      <xdr:row>40</xdr:row>
      <xdr:rowOff>123825</xdr:rowOff>
    </xdr:to>
    <xdr:cxnSp macro="">
      <xdr:nvCxnSpPr>
        <xdr:cNvPr id="4" name="3 Conector recto">
          <a:extLst>
            <a:ext uri="{FF2B5EF4-FFF2-40B4-BE49-F238E27FC236}">
              <a16:creationId xmlns:a16="http://schemas.microsoft.com/office/drawing/2014/main" id="{00000000-0008-0000-0B00-000004000000}"/>
            </a:ext>
          </a:extLst>
        </xdr:cNvPr>
        <xdr:cNvCxnSpPr/>
      </xdr:nvCxnSpPr>
      <xdr:spPr>
        <a:xfrm>
          <a:off x="247650" y="8601075"/>
          <a:ext cx="7924800" cy="876300"/>
        </a:xfrm>
        <a:prstGeom prst="line">
          <a:avLst/>
        </a:prstGeom>
        <a:ln/>
      </xdr:spPr>
      <xdr:style>
        <a:lnRef idx="2">
          <a:schemeClr val="dk1"/>
        </a:lnRef>
        <a:fillRef idx="0">
          <a:schemeClr val="dk1"/>
        </a:fillRef>
        <a:effectRef idx="1">
          <a:schemeClr val="dk1"/>
        </a:effectRef>
        <a:fontRef idx="minor">
          <a:schemeClr val="tx1"/>
        </a:fontRef>
      </xdr:style>
    </xdr:cxnSp>
    <xdr:clientData/>
  </xdr:twoCellAnchor>
  <xdr:twoCellAnchor editAs="oneCell">
    <xdr:from>
      <xdr:col>1</xdr:col>
      <xdr:colOff>57150</xdr:colOff>
      <xdr:row>50</xdr:row>
      <xdr:rowOff>57150</xdr:rowOff>
    </xdr:from>
    <xdr:to>
      <xdr:col>5</xdr:col>
      <xdr:colOff>523876</xdr:colOff>
      <xdr:row>62</xdr:row>
      <xdr:rowOff>1</xdr:rowOff>
    </xdr:to>
    <xdr:pic>
      <xdr:nvPicPr>
        <xdr:cNvPr id="8" name="7 Imagen">
          <a:extLst>
            <a:ext uri="{FF2B5EF4-FFF2-40B4-BE49-F238E27FC236}">
              <a16:creationId xmlns:a16="http://schemas.microsoft.com/office/drawing/2014/main" id="{00000000-0008-0000-0B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0487025"/>
          <a:ext cx="3200401" cy="2228851"/>
        </a:xfrm>
        <a:prstGeom prst="rect">
          <a:avLst/>
        </a:prstGeom>
        <a:noFill/>
        <a:ln>
          <a:noFill/>
        </a:ln>
      </xdr:spPr>
    </xdr:pic>
    <xdr:clientData/>
  </xdr:twoCellAnchor>
  <xdr:twoCellAnchor editAs="oneCell">
    <xdr:from>
      <xdr:col>5</xdr:col>
      <xdr:colOff>914400</xdr:colOff>
      <xdr:row>51</xdr:row>
      <xdr:rowOff>38100</xdr:rowOff>
    </xdr:from>
    <xdr:to>
      <xdr:col>8</xdr:col>
      <xdr:colOff>420384</xdr:colOff>
      <xdr:row>61</xdr:row>
      <xdr:rowOff>171450</xdr:rowOff>
    </xdr:to>
    <xdr:pic>
      <xdr:nvPicPr>
        <xdr:cNvPr id="10" name="9 Imagen">
          <a:extLst>
            <a:ext uri="{FF2B5EF4-FFF2-40B4-BE49-F238E27FC236}">
              <a16:creationId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05225" y="10658475"/>
          <a:ext cx="2963559" cy="203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68953</xdr:colOff>
      <xdr:row>63</xdr:row>
      <xdr:rowOff>43521</xdr:rowOff>
    </xdr:from>
    <xdr:to>
      <xdr:col>5</xdr:col>
      <xdr:colOff>554036</xdr:colOff>
      <xdr:row>75</xdr:row>
      <xdr:rowOff>116124</xdr:rowOff>
    </xdr:to>
    <xdr:pic>
      <xdr:nvPicPr>
        <xdr:cNvPr id="12" name="11 Imagen">
          <a:extLst>
            <a:ext uri="{FF2B5EF4-FFF2-40B4-BE49-F238E27FC236}">
              <a16:creationId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21329988">
          <a:off x="307078" y="13130871"/>
          <a:ext cx="3037783" cy="23586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678468</xdr:colOff>
      <xdr:row>63</xdr:row>
      <xdr:rowOff>66674</xdr:rowOff>
    </xdr:from>
    <xdr:to>
      <xdr:col>8</xdr:col>
      <xdr:colOff>561366</xdr:colOff>
      <xdr:row>74</xdr:row>
      <xdr:rowOff>180975</xdr:rowOff>
    </xdr:to>
    <xdr:pic>
      <xdr:nvPicPr>
        <xdr:cNvPr id="13" name="12 Imagen">
          <a:extLst>
            <a:ext uri="{FF2B5EF4-FFF2-40B4-BE49-F238E27FC236}">
              <a16:creationId xmlns:a16="http://schemas.microsoft.com/office/drawing/2014/main" id="{00000000-0008-0000-0B00-00000D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469293" y="13154024"/>
          <a:ext cx="3340473" cy="2209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114300</xdr:colOff>
      <xdr:row>77</xdr:row>
      <xdr:rowOff>66675</xdr:rowOff>
    </xdr:from>
    <xdr:to>
      <xdr:col>5</xdr:col>
      <xdr:colOff>695325</xdr:colOff>
      <xdr:row>89</xdr:row>
      <xdr:rowOff>114050</xdr:rowOff>
    </xdr:to>
    <xdr:pic>
      <xdr:nvPicPr>
        <xdr:cNvPr id="14" name="13 Imagen">
          <a:extLst>
            <a:ext uri="{FF2B5EF4-FFF2-40B4-BE49-F238E27FC236}">
              <a16:creationId xmlns:a16="http://schemas.microsoft.com/office/drawing/2014/main" id="{00000000-0008-0000-0B00-00000E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52425" y="15821025"/>
          <a:ext cx="3133725" cy="2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1143000</xdr:colOff>
      <xdr:row>77</xdr:row>
      <xdr:rowOff>57150</xdr:rowOff>
    </xdr:from>
    <xdr:to>
      <xdr:col>9</xdr:col>
      <xdr:colOff>95250</xdr:colOff>
      <xdr:row>88</xdr:row>
      <xdr:rowOff>38100</xdr:rowOff>
    </xdr:to>
    <xdr:pic>
      <xdr:nvPicPr>
        <xdr:cNvPr id="15" name="14 Imagen">
          <a:extLst>
            <a:ext uri="{FF2B5EF4-FFF2-40B4-BE49-F238E27FC236}">
              <a16:creationId xmlns:a16="http://schemas.microsoft.com/office/drawing/2014/main" id="{00000000-0008-0000-0B00-00000F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933825" y="16030575"/>
          <a:ext cx="3038475" cy="2076450"/>
        </a:xfrm>
        <a:prstGeom prst="rect">
          <a:avLst/>
        </a:prstGeom>
        <a:noFill/>
        <a:ln>
          <a:noFill/>
        </a:ln>
      </xdr:spPr>
    </xdr:pic>
    <xdr:clientData/>
  </xdr:twoCellAnchor>
  <xdr:twoCellAnchor editAs="oneCell">
    <xdr:from>
      <xdr:col>2</xdr:col>
      <xdr:colOff>95250</xdr:colOff>
      <xdr:row>90</xdr:row>
      <xdr:rowOff>47625</xdr:rowOff>
    </xdr:from>
    <xdr:to>
      <xdr:col>5</xdr:col>
      <xdr:colOff>647700</xdr:colOff>
      <xdr:row>101</xdr:row>
      <xdr:rowOff>23227</xdr:rowOff>
    </xdr:to>
    <xdr:pic>
      <xdr:nvPicPr>
        <xdr:cNvPr id="18" name="17 Imagen">
          <a:extLst>
            <a:ext uri="{FF2B5EF4-FFF2-40B4-BE49-F238E27FC236}">
              <a16:creationId xmlns:a16="http://schemas.microsoft.com/office/drawing/2014/main" id="{00000000-0008-0000-0B00-000012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33375" y="18630900"/>
          <a:ext cx="3105150" cy="2071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1257300</xdr:colOff>
      <xdr:row>89</xdr:row>
      <xdr:rowOff>190134</xdr:rowOff>
    </xdr:from>
    <xdr:to>
      <xdr:col>9</xdr:col>
      <xdr:colOff>85725</xdr:colOff>
      <xdr:row>100</xdr:row>
      <xdr:rowOff>168470</xdr:rowOff>
    </xdr:to>
    <xdr:pic>
      <xdr:nvPicPr>
        <xdr:cNvPr id="20" name="19 Imagen">
          <a:extLst>
            <a:ext uri="{FF2B5EF4-FFF2-40B4-BE49-F238E27FC236}">
              <a16:creationId xmlns:a16="http://schemas.microsoft.com/office/drawing/2014/main" id="{00000000-0008-0000-0B00-000014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048125" y="18716259"/>
          <a:ext cx="2914650" cy="20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103</xdr:row>
      <xdr:rowOff>28575</xdr:rowOff>
    </xdr:from>
    <xdr:to>
      <xdr:col>5</xdr:col>
      <xdr:colOff>828815</xdr:colOff>
      <xdr:row>114</xdr:row>
      <xdr:rowOff>37007</xdr:rowOff>
    </xdr:to>
    <xdr:pic>
      <xdr:nvPicPr>
        <xdr:cNvPr id="16" name="15 Imagen">
          <a:extLst>
            <a:ext uri="{FF2B5EF4-FFF2-40B4-BE49-F238E27FC236}">
              <a16:creationId xmlns:a16="http://schemas.microsoft.com/office/drawing/2014/main" id="{00000000-0008-0000-0B00-000010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28625" y="21897975"/>
          <a:ext cx="3191015" cy="2103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1352550</xdr:colOff>
      <xdr:row>102</xdr:row>
      <xdr:rowOff>180975</xdr:rowOff>
    </xdr:from>
    <xdr:to>
      <xdr:col>9</xdr:col>
      <xdr:colOff>266698</xdr:colOff>
      <xdr:row>112</xdr:row>
      <xdr:rowOff>85725</xdr:rowOff>
    </xdr:to>
    <xdr:pic>
      <xdr:nvPicPr>
        <xdr:cNvPr id="19" name="18 Imagen">
          <a:extLst>
            <a:ext uri="{FF2B5EF4-FFF2-40B4-BE49-F238E27FC236}">
              <a16:creationId xmlns:a16="http://schemas.microsoft.com/office/drawing/2014/main" id="{00000000-0008-0000-0B00-000013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143375" y="21859875"/>
          <a:ext cx="3000373"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161925</xdr:colOff>
      <xdr:row>110</xdr:row>
      <xdr:rowOff>9525</xdr:rowOff>
    </xdr:from>
    <xdr:to>
      <xdr:col>4</xdr:col>
      <xdr:colOff>84241</xdr:colOff>
      <xdr:row>113</xdr:row>
      <xdr:rowOff>142875</xdr:rowOff>
    </xdr:to>
    <xdr:pic>
      <xdr:nvPicPr>
        <xdr:cNvPr id="5" name="Picture 2">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0534650"/>
          <a:ext cx="2198791" cy="7524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BC/Adm-Balce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mpliaci&#243;n%20Carito%202015/P/Mtz-Datos%20Fromax.xlsx" TargetMode="External"/><Relationship Id="rId1" Type="http://schemas.openxmlformats.org/officeDocument/2006/relationships/externalLinkPath" Target="/Ampliaci&#243;n%20Carito%202015/P/Mtz-Datos%20Froma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
      <sheetName val="RG"/>
      <sheetName val="AJun-2P"/>
      <sheetName val="AJul-1"/>
      <sheetName val="RJul-1"/>
      <sheetName val="RSJul-1"/>
      <sheetName val="AJul-2"/>
      <sheetName val="RJul-2"/>
      <sheetName val="RSJul-2"/>
      <sheetName val="AAg-1"/>
      <sheetName val="RJAg-1"/>
      <sheetName val="RSAg-1"/>
      <sheetName val="AAg-2"/>
      <sheetName val="RJAg-2"/>
      <sheetName val="RSAg-2"/>
      <sheetName val="Vacac- Nairobis"/>
      <sheetName val="Liq. Nairobis Vac."/>
      <sheetName val="Liquidaciones"/>
      <sheetName val="Mairelis"/>
      <sheetName val="Vac. Yanitza"/>
      <sheetName val="Vac. Derwin"/>
      <sheetName val="PVacaciones"/>
      <sheetName val="ASep-1"/>
      <sheetName val="RJSep-1"/>
      <sheetName val="RSSEp-1"/>
      <sheetName val="ASep-2"/>
      <sheetName val="RJSep-2"/>
      <sheetName val="RSSEp-2"/>
      <sheetName val="Derwin"/>
      <sheetName val="NAIROBIS"/>
      <sheetName val="BENAVIDES"/>
      <sheetName val="ELIANNY"/>
      <sheetName val="YANITZA"/>
      <sheetName val="Glicvis"/>
      <sheetName val="Oscar"/>
      <sheetName val="LuisC"/>
      <sheetName val="OscarB"/>
      <sheetName val="Omaira"/>
      <sheetName val="Maria"/>
      <sheetName val="Patricia"/>
      <sheetName val="Ince"/>
      <sheetName val="C1"/>
      <sheetName val="RC1"/>
      <sheetName val="CartaCompromiso"/>
      <sheetName val="Hoja1"/>
      <sheetName val="C1 (2)"/>
      <sheetName val="María Rodriguez"/>
    </sheetNames>
    <sheetDataSet>
      <sheetData sheetId="0"/>
      <sheetData sheetId="1">
        <row r="12">
          <cell r="C12" t="str">
            <v>DERWYS NAVAS</v>
          </cell>
          <cell r="D12">
            <v>18084396</v>
          </cell>
          <cell r="E12" t="str">
            <v>PLANIFICADOR</v>
          </cell>
          <cell r="F12">
            <v>12000</v>
          </cell>
          <cell r="G12">
            <v>41691</v>
          </cell>
          <cell r="I12">
            <v>6000</v>
          </cell>
          <cell r="J12">
            <v>6000</v>
          </cell>
          <cell r="L12">
            <v>6000</v>
          </cell>
          <cell r="M12">
            <v>6000</v>
          </cell>
          <cell r="O12">
            <v>6000</v>
          </cell>
          <cell r="P12">
            <v>6000</v>
          </cell>
          <cell r="R12">
            <v>6000</v>
          </cell>
          <cell r="S12">
            <v>6000</v>
          </cell>
          <cell r="U12">
            <v>6000</v>
          </cell>
          <cell r="V12">
            <v>6000</v>
          </cell>
        </row>
        <row r="13">
          <cell r="C13" t="str">
            <v>NAIROBIS FLORES</v>
          </cell>
          <cell r="D13">
            <v>14012933</v>
          </cell>
          <cell r="E13" t="str">
            <v>COORD. SIHO/A</v>
          </cell>
          <cell r="F13">
            <v>14000</v>
          </cell>
          <cell r="G13">
            <v>41518</v>
          </cell>
          <cell r="I13">
            <v>7000</v>
          </cell>
          <cell r="J13">
            <v>7000</v>
          </cell>
          <cell r="L13">
            <v>7000</v>
          </cell>
          <cell r="M13">
            <v>7000</v>
          </cell>
          <cell r="O13">
            <v>7000</v>
          </cell>
          <cell r="P13">
            <v>7000</v>
          </cell>
          <cell r="R13">
            <v>7000</v>
          </cell>
          <cell r="S13">
            <v>7000</v>
          </cell>
          <cell r="U13">
            <v>7000</v>
          </cell>
          <cell r="V13">
            <v>7000</v>
          </cell>
        </row>
        <row r="14">
          <cell r="C14" t="str">
            <v>LUIS BENAVIDES</v>
          </cell>
          <cell r="D14">
            <v>10378102</v>
          </cell>
          <cell r="E14" t="str">
            <v>ADMINISTRADOR</v>
          </cell>
          <cell r="F14">
            <v>15000</v>
          </cell>
          <cell r="G14">
            <v>41562</v>
          </cell>
          <cell r="I14">
            <v>7000</v>
          </cell>
          <cell r="J14">
            <v>7000</v>
          </cell>
          <cell r="L14">
            <v>7000</v>
          </cell>
          <cell r="M14">
            <v>7000</v>
          </cell>
          <cell r="O14">
            <v>7000</v>
          </cell>
          <cell r="P14">
            <v>7000</v>
          </cell>
          <cell r="R14">
            <v>7000</v>
          </cell>
          <cell r="S14">
            <v>7000</v>
          </cell>
          <cell r="U14">
            <v>7000</v>
          </cell>
          <cell r="V14">
            <v>7000</v>
          </cell>
        </row>
        <row r="15">
          <cell r="C15" t="str">
            <v>ELIANNY MAITA</v>
          </cell>
          <cell r="D15">
            <v>13589080</v>
          </cell>
          <cell r="E15" t="str">
            <v>ASIT. ADMINISTRATIVO</v>
          </cell>
          <cell r="F15">
            <v>8000</v>
          </cell>
          <cell r="G15">
            <v>41579</v>
          </cell>
          <cell r="I15">
            <v>7000</v>
          </cell>
          <cell r="J15">
            <v>7000</v>
          </cell>
          <cell r="L15">
            <v>7000</v>
          </cell>
          <cell r="M15">
            <v>7000</v>
          </cell>
          <cell r="O15">
            <v>7000</v>
          </cell>
          <cell r="P15">
            <v>7000</v>
          </cell>
          <cell r="R15">
            <v>7000</v>
          </cell>
          <cell r="S15">
            <v>7000</v>
          </cell>
          <cell r="U15">
            <v>7000</v>
          </cell>
          <cell r="V15">
            <v>7000</v>
          </cell>
        </row>
        <row r="16">
          <cell r="C16" t="str">
            <v>YANITZA RODRIGUEZ</v>
          </cell>
          <cell r="D16">
            <v>14439382</v>
          </cell>
          <cell r="E16" t="str">
            <v>ASIT. CONTABLE</v>
          </cell>
          <cell r="F16">
            <v>20000</v>
          </cell>
          <cell r="G16">
            <v>41290</v>
          </cell>
          <cell r="I16">
            <v>7000</v>
          </cell>
          <cell r="J16">
            <v>7000</v>
          </cell>
          <cell r="L16">
            <v>7000</v>
          </cell>
          <cell r="M16">
            <v>7000</v>
          </cell>
          <cell r="O16">
            <v>7000</v>
          </cell>
          <cell r="P16">
            <v>7000</v>
          </cell>
          <cell r="R16">
            <v>7000</v>
          </cell>
          <cell r="S16">
            <v>7000</v>
          </cell>
          <cell r="U16">
            <v>7000</v>
          </cell>
          <cell r="V16">
            <v>7000</v>
          </cell>
        </row>
        <row r="17">
          <cell r="C17" t="str">
            <v>GLIVIS LUNAR</v>
          </cell>
          <cell r="D17">
            <v>16717471</v>
          </cell>
          <cell r="E17" t="str">
            <v>ASIST. ADMINISTRATIVO</v>
          </cell>
          <cell r="F17">
            <v>8000</v>
          </cell>
          <cell r="G17">
            <v>42149</v>
          </cell>
          <cell r="I17">
            <v>7000</v>
          </cell>
          <cell r="J17">
            <v>7000</v>
          </cell>
          <cell r="L17">
            <v>7000</v>
          </cell>
          <cell r="M17">
            <v>7000</v>
          </cell>
          <cell r="O17">
            <v>7000</v>
          </cell>
          <cell r="P17">
            <v>7000</v>
          </cell>
          <cell r="R17">
            <v>7000</v>
          </cell>
          <cell r="S17">
            <v>7000</v>
          </cell>
          <cell r="U17">
            <v>7000</v>
          </cell>
          <cell r="V17">
            <v>7000</v>
          </cell>
        </row>
        <row r="18">
          <cell r="C18" t="str">
            <v>OSCAR CESIN</v>
          </cell>
          <cell r="D18">
            <v>3345023</v>
          </cell>
          <cell r="E18" t="str">
            <v>LOGISTICA</v>
          </cell>
          <cell r="F18">
            <v>8000</v>
          </cell>
          <cell r="G18">
            <v>41827</v>
          </cell>
          <cell r="I18">
            <v>7000</v>
          </cell>
          <cell r="J18">
            <v>7000</v>
          </cell>
          <cell r="L18">
            <v>7000</v>
          </cell>
          <cell r="M18">
            <v>7000</v>
          </cell>
          <cell r="O18">
            <v>7000</v>
          </cell>
          <cell r="P18">
            <v>7000</v>
          </cell>
          <cell r="R18">
            <v>7000</v>
          </cell>
          <cell r="S18">
            <v>7000</v>
          </cell>
          <cell r="U18">
            <v>7000</v>
          </cell>
          <cell r="V18">
            <v>7000</v>
          </cell>
        </row>
        <row r="19">
          <cell r="C19" t="str">
            <v>LUIS CESIN</v>
          </cell>
          <cell r="D19">
            <v>4027059</v>
          </cell>
          <cell r="E19" t="str">
            <v>LOGISTICA</v>
          </cell>
          <cell r="F19">
            <v>8000</v>
          </cell>
          <cell r="G19">
            <v>41827</v>
          </cell>
          <cell r="I19">
            <v>7000</v>
          </cell>
          <cell r="J19">
            <v>7000</v>
          </cell>
          <cell r="L19">
            <v>7000</v>
          </cell>
          <cell r="M19">
            <v>7000</v>
          </cell>
          <cell r="O19">
            <v>7000</v>
          </cell>
          <cell r="P19">
            <v>7000</v>
          </cell>
          <cell r="R19">
            <v>7000</v>
          </cell>
          <cell r="S19">
            <v>7000</v>
          </cell>
          <cell r="U19">
            <v>7000</v>
          </cell>
          <cell r="V19">
            <v>7000</v>
          </cell>
        </row>
        <row r="20">
          <cell r="C20" t="str">
            <v>JORGE BALADI</v>
          </cell>
          <cell r="D20">
            <v>14994122</v>
          </cell>
          <cell r="E20" t="str">
            <v>LOGISTICA</v>
          </cell>
          <cell r="F20">
            <v>12000</v>
          </cell>
          <cell r="G20">
            <v>41827</v>
          </cell>
          <cell r="I20">
            <v>7000</v>
          </cell>
          <cell r="J20">
            <v>7000</v>
          </cell>
          <cell r="L20">
            <v>7000</v>
          </cell>
          <cell r="M20">
            <v>7000</v>
          </cell>
          <cell r="O20">
            <v>7000</v>
          </cell>
          <cell r="P20">
            <v>7000</v>
          </cell>
          <cell r="R20">
            <v>7000</v>
          </cell>
          <cell r="S20">
            <v>7000</v>
          </cell>
          <cell r="U20">
            <v>7000</v>
          </cell>
          <cell r="V20">
            <v>7000</v>
          </cell>
        </row>
        <row r="21">
          <cell r="C21" t="str">
            <v>OMAIRA CESIN</v>
          </cell>
          <cell r="D21">
            <v>4628591</v>
          </cell>
          <cell r="E21" t="str">
            <v>LOGISTICA</v>
          </cell>
          <cell r="F21">
            <v>10000</v>
          </cell>
          <cell r="G21">
            <v>41827</v>
          </cell>
          <cell r="I21">
            <v>7000</v>
          </cell>
          <cell r="J21">
            <v>7000</v>
          </cell>
          <cell r="L21">
            <v>7000</v>
          </cell>
          <cell r="M21">
            <v>7000</v>
          </cell>
          <cell r="O21">
            <v>7000</v>
          </cell>
          <cell r="P21">
            <v>7000</v>
          </cell>
          <cell r="R21">
            <v>7000</v>
          </cell>
          <cell r="S21">
            <v>7000</v>
          </cell>
          <cell r="U21">
            <v>7000</v>
          </cell>
          <cell r="V21">
            <v>7000</v>
          </cell>
        </row>
        <row r="22">
          <cell r="C22" t="str">
            <v>RODRIGUEZ MARIA</v>
          </cell>
          <cell r="D22">
            <v>17486700</v>
          </cell>
          <cell r="E22" t="str">
            <v>MTTO. DE OFICINA</v>
          </cell>
          <cell r="F22">
            <v>7421.68</v>
          </cell>
          <cell r="G22">
            <v>42186</v>
          </cell>
          <cell r="I22">
            <v>7000</v>
          </cell>
          <cell r="J22">
            <v>7000</v>
          </cell>
          <cell r="L22">
            <v>7000</v>
          </cell>
          <cell r="M22">
            <v>7000</v>
          </cell>
          <cell r="O22">
            <v>7000</v>
          </cell>
          <cell r="P22">
            <v>7000</v>
          </cell>
          <cell r="R22">
            <v>7000</v>
          </cell>
          <cell r="S22">
            <v>7000</v>
          </cell>
          <cell r="U22">
            <v>7000</v>
          </cell>
          <cell r="V22">
            <v>7000</v>
          </cell>
        </row>
        <row r="23">
          <cell r="C23" t="str">
            <v>PATRICIA MORALES</v>
          </cell>
          <cell r="D23">
            <v>25909710</v>
          </cell>
          <cell r="E23" t="str">
            <v>PASANTE DEL INCES</v>
          </cell>
          <cell r="F23">
            <v>5566.26</v>
          </cell>
          <cell r="G23">
            <v>42171</v>
          </cell>
          <cell r="I23">
            <v>7000</v>
          </cell>
          <cell r="J23">
            <v>7000</v>
          </cell>
          <cell r="L23">
            <v>7000</v>
          </cell>
          <cell r="M23">
            <v>7000</v>
          </cell>
          <cell r="O23">
            <v>7000</v>
          </cell>
          <cell r="P23">
            <v>7000</v>
          </cell>
          <cell r="R23">
            <v>7000</v>
          </cell>
          <cell r="S23">
            <v>7000</v>
          </cell>
          <cell r="U23">
            <v>7000</v>
          </cell>
          <cell r="V23">
            <v>7000</v>
          </cell>
        </row>
        <row r="24">
          <cell r="I24">
            <v>7000</v>
          </cell>
          <cell r="J24">
            <v>7000</v>
          </cell>
        </row>
        <row r="25">
          <cell r="I25">
            <v>7000</v>
          </cell>
          <cell r="J25">
            <v>7000</v>
          </cell>
        </row>
        <row r="26">
          <cell r="I26">
            <v>7000</v>
          </cell>
          <cell r="J26">
            <v>7000</v>
          </cell>
        </row>
        <row r="27">
          <cell r="I27">
            <v>7000</v>
          </cell>
          <cell r="J27">
            <v>7000</v>
          </cell>
        </row>
        <row r="28">
          <cell r="I28">
            <v>7000</v>
          </cell>
          <cell r="J28">
            <v>7000</v>
          </cell>
        </row>
        <row r="29">
          <cell r="I29">
            <v>7000</v>
          </cell>
          <cell r="J29">
            <v>7000</v>
          </cell>
        </row>
        <row r="30">
          <cell r="I30">
            <v>7000</v>
          </cell>
          <cell r="J30">
            <v>7000</v>
          </cell>
        </row>
        <row r="31">
          <cell r="I31">
            <v>7000</v>
          </cell>
          <cell r="J31">
            <v>7000</v>
          </cell>
        </row>
        <row r="32">
          <cell r="I32">
            <v>7000</v>
          </cell>
          <cell r="J32">
            <v>7000</v>
          </cell>
        </row>
        <row r="33">
          <cell r="I33">
            <v>7000</v>
          </cell>
          <cell r="J33">
            <v>7000</v>
          </cell>
        </row>
        <row r="34">
          <cell r="I34">
            <v>7000</v>
          </cell>
          <cell r="J34">
            <v>7000</v>
          </cell>
        </row>
        <row r="35">
          <cell r="I35">
            <v>7000</v>
          </cell>
          <cell r="J35">
            <v>7000</v>
          </cell>
        </row>
        <row r="36">
          <cell r="I36">
            <v>7000</v>
          </cell>
          <cell r="J36">
            <v>7000</v>
          </cell>
        </row>
        <row r="37">
          <cell r="I37">
            <v>7000</v>
          </cell>
          <cell r="J37">
            <v>7000</v>
          </cell>
        </row>
        <row r="38">
          <cell r="I38">
            <v>7000</v>
          </cell>
          <cell r="J38">
            <v>7000</v>
          </cell>
        </row>
        <row r="39">
          <cell r="I39">
            <v>7000</v>
          </cell>
          <cell r="J39">
            <v>7000</v>
          </cell>
        </row>
        <row r="40">
          <cell r="I40">
            <v>7000</v>
          </cell>
          <cell r="J40">
            <v>7000</v>
          </cell>
        </row>
        <row r="41">
          <cell r="I41">
            <v>7000</v>
          </cell>
          <cell r="J41">
            <v>7000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ersonal"/>
      <sheetName val="Orden Medica"/>
      <sheetName val="FormIII"/>
      <sheetName val="Estructura de Labor"/>
      <sheetName val="Reporte de Empleo"/>
      <sheetName val="Contrato de Trabajo Mensual"/>
      <sheetName val="Planilla Carnet PDVSA"/>
      <sheetName val="Postulación"/>
      <sheetName val="Carta Solicitud de Carnet"/>
      <sheetName val="OFarmacia"/>
      <sheetName val="Carnet Empresa"/>
      <sheetName val="S.S.O"/>
      <sheetName val="Constancia de Trabajo Mensual"/>
      <sheetName val="Solicitud Verificación PCP"/>
      <sheetName val="Permisos de Trabajo"/>
      <sheetName val="Listado de Personal Friomax"/>
      <sheetName val="TCarnet"/>
      <sheetName val="Carga Familiar"/>
      <sheetName val="DEmpresas"/>
      <sheetName val="Contrato Trabajo Nomina Diaria"/>
      <sheetName val="Cedula de Identidad"/>
      <sheetName val="Cuenta Venezuela"/>
      <sheetName val="L-Pers. No Tiene Cuenta "/>
      <sheetName val="S.Personal"/>
      <sheetName val="Reemplazo"/>
      <sheetName val="Constancia de SSO"/>
      <sheetName val="Copia Carnet PCP"/>
      <sheetName val="Referencia Comercial"/>
      <sheetName val="Base de Datos"/>
      <sheetName val="L-Pers. Con Cuenta"/>
      <sheetName val="Post"/>
      <sheetName val="S.V.PCP1"/>
      <sheetName val="Contrato de Trabajo Pasante"/>
      <sheetName val="Listado de Personal Friomax (2"/>
      <sheetName val="MARZ-ABRIL (2)"/>
      <sheetName val="Dotación de Nuevos Ingresos"/>
      <sheetName val="Horario de Trabajo"/>
      <sheetName val="Dotación Vencida"/>
      <sheetName val="Listado de Cooperativas"/>
      <sheetName val="Constancia Trabajo Obrero"/>
      <sheetName val="CARTA DE REFERENCIA"/>
      <sheetName val="Liberación del Personal SISDEM"/>
      <sheetName val="Hoja1"/>
    </sheetNames>
    <sheetDataSet>
      <sheetData sheetId="0">
        <row r="3">
          <cell r="D3" t="str">
            <v>FRIOMAX C.A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LGERLOBO@GMAIL.COM"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6.bin"/><Relationship Id="rId5" Type="http://schemas.openxmlformats.org/officeDocument/2006/relationships/image" Target="../media/image14.emf"/><Relationship Id="rId4" Type="http://schemas.openxmlformats.org/officeDocument/2006/relationships/oleObject" Target="../embeddings/oleObject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3" tint="0.39997558519241921"/>
  </sheetPr>
  <dimension ref="B1:DD183"/>
  <sheetViews>
    <sheetView showGridLines="0" zoomScale="75" zoomScaleNormal="75" workbookViewId="0">
      <selection activeCell="C29" sqref="C29"/>
    </sheetView>
  </sheetViews>
  <sheetFormatPr baseColWidth="10" defaultRowHeight="13.8"/>
  <cols>
    <col min="1" max="1" width="1" style="8" customWidth="1"/>
    <col min="2" max="2" width="3.6640625" style="8" customWidth="1"/>
    <col min="3" max="3" width="32.44140625" style="845" customWidth="1"/>
    <col min="4" max="4" width="15.6640625" style="9" customWidth="1"/>
    <col min="5" max="5" width="25" style="836" customWidth="1"/>
    <col min="6" max="6" width="14.88671875" style="70" customWidth="1"/>
    <col min="7" max="7" width="18.44140625" style="777" customWidth="1"/>
    <col min="8" max="8" width="14.33203125" style="777" customWidth="1"/>
    <col min="9" max="9" width="42.6640625" style="9" customWidth="1"/>
    <col min="10" max="10" width="12.6640625" style="10" customWidth="1"/>
    <col min="11" max="11" width="13.109375" style="777" customWidth="1"/>
    <col min="12" max="12" width="3.6640625" style="8" customWidth="1"/>
    <col min="13" max="13" width="12.109375" style="8" customWidth="1"/>
    <col min="14" max="14" width="12" style="9" customWidth="1"/>
    <col min="15" max="15" width="19" style="753" customWidth="1"/>
    <col min="16" max="16" width="10.44140625" style="8" customWidth="1"/>
    <col min="17" max="17" width="9.109375" style="8" customWidth="1"/>
    <col min="18" max="18" width="22.88671875" style="878" customWidth="1"/>
    <col min="19" max="19" width="8.33203125" style="8" customWidth="1"/>
    <col min="20" max="20" width="24" style="10" customWidth="1"/>
    <col min="21" max="21" width="28.109375" style="10" customWidth="1"/>
    <col min="22" max="22" width="13.5546875" style="792" customWidth="1"/>
    <col min="23" max="23" width="18.5546875" style="878" customWidth="1"/>
    <col min="24" max="24" width="15.6640625" style="10" customWidth="1"/>
    <col min="25" max="25" width="16.88671875" style="10" customWidth="1"/>
    <col min="26" max="26" width="28.109375" style="884" customWidth="1"/>
    <col min="27" max="27" width="8" style="10" customWidth="1"/>
    <col min="28" max="28" width="8.109375" style="10" customWidth="1"/>
    <col min="29" max="29" width="9" style="399" customWidth="1"/>
    <col min="30" max="30" width="15.88671875" style="400" customWidth="1"/>
    <col min="31" max="31" width="3.109375" style="401" customWidth="1"/>
    <col min="32" max="32" width="13" style="401" customWidth="1"/>
    <col min="33" max="33" width="8.109375" style="401" customWidth="1"/>
    <col min="34" max="34" width="10.6640625" style="402" customWidth="1"/>
    <col min="35" max="35" width="16.33203125" style="403" customWidth="1"/>
    <col min="36" max="36" width="6.88671875" style="401" customWidth="1"/>
    <col min="37" max="37" width="8.44140625" style="401" customWidth="1"/>
    <col min="38" max="38" width="10.33203125" style="404" customWidth="1"/>
    <col min="39" max="39" width="12.109375" style="398" customWidth="1"/>
    <col min="40" max="40" width="16" style="405" customWidth="1"/>
    <col min="41" max="41" width="5.5546875" style="401" customWidth="1"/>
    <col min="42" max="42" width="11.44140625" style="401" customWidth="1"/>
    <col min="43" max="43" width="9.33203125" style="404" customWidth="1"/>
    <col min="44" max="44" width="12" style="398" customWidth="1"/>
    <col min="45" max="45" width="14.44140625" style="405" customWidth="1"/>
    <col min="46" max="46" width="3.44140625" style="401" customWidth="1"/>
    <col min="47" max="47" width="8.44140625" style="401" customWidth="1"/>
    <col min="48" max="48" width="9.5546875" style="401" customWidth="1"/>
    <col min="49" max="49" width="12.33203125" style="398" customWidth="1"/>
    <col min="50" max="50" width="14.44140625" style="405" customWidth="1"/>
    <col min="51" max="51" width="3.6640625" style="401" customWidth="1"/>
    <col min="52" max="52" width="8.44140625" style="401" customWidth="1"/>
    <col min="53" max="53" width="8.109375" style="400" customWidth="1"/>
    <col min="54" max="54" width="8.6640625" style="398" customWidth="1"/>
    <col min="55" max="55" width="14.44140625" style="405" customWidth="1"/>
    <col min="56" max="56" width="3.109375" style="401" customWidth="1"/>
    <col min="57" max="57" width="8.44140625" style="401" customWidth="1"/>
    <col min="58" max="58" width="8.109375" style="401" customWidth="1"/>
    <col min="59" max="59" width="8.6640625" style="398" customWidth="1"/>
    <col min="60" max="60" width="14.44140625" style="405" customWidth="1"/>
    <col min="61" max="61" width="3.44140625" style="401" customWidth="1"/>
    <col min="62" max="62" width="8.44140625" style="401" customWidth="1"/>
    <col min="63" max="63" width="8.109375" style="401" customWidth="1"/>
    <col min="64" max="64" width="8.6640625" style="398" customWidth="1"/>
    <col min="65" max="65" width="14.44140625" style="405" customWidth="1"/>
    <col min="66" max="66" width="3.44140625" style="401" customWidth="1"/>
    <col min="67" max="67" width="8.44140625" style="401" customWidth="1"/>
    <col min="68" max="68" width="8.109375" style="401" customWidth="1"/>
    <col min="69" max="69" width="36.44140625" style="10" customWidth="1"/>
    <col min="70" max="70" width="19.109375" style="10" customWidth="1"/>
    <col min="71" max="71" width="16" style="10" customWidth="1"/>
    <col min="72" max="72" width="27.44140625" style="798" customWidth="1"/>
    <col min="73" max="73" width="35.6640625" style="8" customWidth="1"/>
    <col min="74" max="74" width="14" style="10" customWidth="1"/>
    <col min="75" max="75" width="13.88671875" style="8" customWidth="1"/>
    <col min="76" max="76" width="14.5546875" style="8" customWidth="1"/>
    <col min="77" max="78" width="12.6640625" style="8" customWidth="1"/>
    <col min="79" max="79" width="35.6640625" style="8" customWidth="1"/>
    <col min="80" max="80" width="13.5546875" style="8" customWidth="1"/>
    <col min="81" max="81" width="28.88671875" style="8" customWidth="1"/>
    <col min="82" max="82" width="15.6640625" style="8" customWidth="1"/>
    <col min="83" max="84" width="12.6640625" style="532" customWidth="1"/>
    <col min="85" max="85" width="35.6640625" style="8" customWidth="1"/>
    <col min="86" max="86" width="13.5546875" style="8" customWidth="1"/>
    <col min="87" max="87" width="13.88671875" style="8" customWidth="1"/>
    <col min="88" max="88" width="18.44140625" style="8" customWidth="1"/>
    <col min="89" max="90" width="12.6640625" style="8" customWidth="1"/>
    <col min="91" max="92" width="10.6640625" style="8" customWidth="1"/>
    <col min="93" max="93" width="7.44140625" style="8" customWidth="1"/>
    <col min="94" max="173" width="11.44140625" style="8" customWidth="1"/>
    <col min="174" max="306" width="11.44140625" style="8"/>
    <col min="307" max="307" width="4" style="8" customWidth="1"/>
    <col min="308" max="308" width="20" style="8" customWidth="1"/>
    <col min="309" max="309" width="5" style="8" customWidth="1"/>
    <col min="310" max="310" width="4.33203125" style="8" customWidth="1"/>
    <col min="311" max="311" width="7.6640625" style="8" customWidth="1"/>
    <col min="312" max="312" width="9" style="8" customWidth="1"/>
    <col min="313" max="313" width="11.109375" style="8" customWidth="1"/>
    <col min="314" max="314" width="6" style="8" customWidth="1"/>
    <col min="315" max="315" width="5.88671875" style="8" customWidth="1"/>
    <col min="316" max="316" width="7.5546875" style="8" customWidth="1"/>
    <col min="317" max="317" width="9" style="8" customWidth="1"/>
    <col min="318" max="318" width="3.44140625" style="8" customWidth="1"/>
    <col min="319" max="319" width="1.88671875" style="8" customWidth="1"/>
    <col min="320" max="321" width="3.6640625" style="8" customWidth="1"/>
    <col min="322" max="322" width="7.33203125" style="8" customWidth="1"/>
    <col min="323" max="323" width="4.109375" style="8" customWidth="1"/>
    <col min="324" max="324" width="4.44140625" style="8" customWidth="1"/>
    <col min="325" max="325" width="4.109375" style="8" customWidth="1"/>
    <col min="326" max="328" width="4.44140625" style="8" customWidth="1"/>
    <col min="329" max="329" width="4.33203125" style="8" customWidth="1"/>
    <col min="330" max="330" width="4.5546875" style="8" customWidth="1"/>
    <col min="331" max="332" width="4.44140625" style="8" customWidth="1"/>
    <col min="333" max="333" width="4.33203125" style="8" customWidth="1"/>
    <col min="334" max="334" width="4.44140625" style="8" customWidth="1"/>
    <col min="335" max="335" width="4" style="8" customWidth="1"/>
    <col min="336" max="336" width="4.109375" style="8" customWidth="1"/>
    <col min="337" max="337" width="4.44140625" style="8" customWidth="1"/>
    <col min="338" max="338" width="4.109375" style="8" customWidth="1"/>
    <col min="339" max="343" width="4.33203125" style="8" customWidth="1"/>
    <col min="344" max="344" width="7.44140625" style="8" customWidth="1"/>
    <col min="345" max="429" width="11.44140625" style="8" customWidth="1"/>
    <col min="430" max="562" width="11.44140625" style="8"/>
    <col min="563" max="563" width="4" style="8" customWidth="1"/>
    <col min="564" max="564" width="20" style="8" customWidth="1"/>
    <col min="565" max="565" width="5" style="8" customWidth="1"/>
    <col min="566" max="566" width="4.33203125" style="8" customWidth="1"/>
    <col min="567" max="567" width="7.6640625" style="8" customWidth="1"/>
    <col min="568" max="568" width="9" style="8" customWidth="1"/>
    <col min="569" max="569" width="11.109375" style="8" customWidth="1"/>
    <col min="570" max="570" width="6" style="8" customWidth="1"/>
    <col min="571" max="571" width="5.88671875" style="8" customWidth="1"/>
    <col min="572" max="572" width="7.5546875" style="8" customWidth="1"/>
    <col min="573" max="573" width="9" style="8" customWidth="1"/>
    <col min="574" max="574" width="3.44140625" style="8" customWidth="1"/>
    <col min="575" max="575" width="1.88671875" style="8" customWidth="1"/>
    <col min="576" max="577" width="3.6640625" style="8" customWidth="1"/>
    <col min="578" max="578" width="7.33203125" style="8" customWidth="1"/>
    <col min="579" max="579" width="4.109375" style="8" customWidth="1"/>
    <col min="580" max="580" width="4.44140625" style="8" customWidth="1"/>
    <col min="581" max="581" width="4.109375" style="8" customWidth="1"/>
    <col min="582" max="584" width="4.44140625" style="8" customWidth="1"/>
    <col min="585" max="585" width="4.33203125" style="8" customWidth="1"/>
    <col min="586" max="586" width="4.5546875" style="8" customWidth="1"/>
    <col min="587" max="588" width="4.44140625" style="8" customWidth="1"/>
    <col min="589" max="589" width="4.33203125" style="8" customWidth="1"/>
    <col min="590" max="590" width="4.44140625" style="8" customWidth="1"/>
    <col min="591" max="591" width="4" style="8" customWidth="1"/>
    <col min="592" max="592" width="4.109375" style="8" customWidth="1"/>
    <col min="593" max="593" width="4.44140625" style="8" customWidth="1"/>
    <col min="594" max="594" width="4.109375" style="8" customWidth="1"/>
    <col min="595" max="599" width="4.33203125" style="8" customWidth="1"/>
    <col min="600" max="600" width="7.44140625" style="8" customWidth="1"/>
    <col min="601" max="685" width="11.44140625" style="8" customWidth="1"/>
    <col min="686" max="818" width="11.44140625" style="8"/>
    <col min="819" max="819" width="4" style="8" customWidth="1"/>
    <col min="820" max="820" width="20" style="8" customWidth="1"/>
    <col min="821" max="821" width="5" style="8" customWidth="1"/>
    <col min="822" max="822" width="4.33203125" style="8" customWidth="1"/>
    <col min="823" max="823" width="7.6640625" style="8" customWidth="1"/>
    <col min="824" max="824" width="9" style="8" customWidth="1"/>
    <col min="825" max="825" width="11.109375" style="8" customWidth="1"/>
    <col min="826" max="826" width="6" style="8" customWidth="1"/>
    <col min="827" max="827" width="5.88671875" style="8" customWidth="1"/>
    <col min="828" max="828" width="7.5546875" style="8" customWidth="1"/>
    <col min="829" max="829" width="9" style="8" customWidth="1"/>
    <col min="830" max="830" width="3.44140625" style="8" customWidth="1"/>
    <col min="831" max="831" width="1.88671875" style="8" customWidth="1"/>
    <col min="832" max="833" width="3.6640625" style="8" customWidth="1"/>
    <col min="834" max="834" width="7.33203125" style="8" customWidth="1"/>
    <col min="835" max="835" width="4.109375" style="8" customWidth="1"/>
    <col min="836" max="836" width="4.44140625" style="8" customWidth="1"/>
    <col min="837" max="837" width="4.109375" style="8" customWidth="1"/>
    <col min="838" max="840" width="4.44140625" style="8" customWidth="1"/>
    <col min="841" max="841" width="4.33203125" style="8" customWidth="1"/>
    <col min="842" max="842" width="4.5546875" style="8" customWidth="1"/>
    <col min="843" max="844" width="4.44140625" style="8" customWidth="1"/>
    <col min="845" max="845" width="4.33203125" style="8" customWidth="1"/>
    <col min="846" max="846" width="4.44140625" style="8" customWidth="1"/>
    <col min="847" max="847" width="4" style="8" customWidth="1"/>
    <col min="848" max="848" width="4.109375" style="8" customWidth="1"/>
    <col min="849" max="849" width="4.44140625" style="8" customWidth="1"/>
    <col min="850" max="850" width="4.109375" style="8" customWidth="1"/>
    <col min="851" max="855" width="4.33203125" style="8" customWidth="1"/>
    <col min="856" max="856" width="7.44140625" style="8" customWidth="1"/>
    <col min="857" max="941" width="11.44140625" style="8" customWidth="1"/>
    <col min="942" max="1074" width="11.44140625" style="8"/>
    <col min="1075" max="1075" width="4" style="8" customWidth="1"/>
    <col min="1076" max="1076" width="20" style="8" customWidth="1"/>
    <col min="1077" max="1077" width="5" style="8" customWidth="1"/>
    <col min="1078" max="1078" width="4.33203125" style="8" customWidth="1"/>
    <col min="1079" max="1079" width="7.6640625" style="8" customWidth="1"/>
    <col min="1080" max="1080" width="9" style="8" customWidth="1"/>
    <col min="1081" max="1081" width="11.109375" style="8" customWidth="1"/>
    <col min="1082" max="1082" width="6" style="8" customWidth="1"/>
    <col min="1083" max="1083" width="5.88671875" style="8" customWidth="1"/>
    <col min="1084" max="1084" width="7.5546875" style="8" customWidth="1"/>
    <col min="1085" max="1085" width="9" style="8" customWidth="1"/>
    <col min="1086" max="1086" width="3.44140625" style="8" customWidth="1"/>
    <col min="1087" max="1087" width="1.88671875" style="8" customWidth="1"/>
    <col min="1088" max="1089" width="3.6640625" style="8" customWidth="1"/>
    <col min="1090" max="1090" width="7.33203125" style="8" customWidth="1"/>
    <col min="1091" max="1091" width="4.109375" style="8" customWidth="1"/>
    <col min="1092" max="1092" width="4.44140625" style="8" customWidth="1"/>
    <col min="1093" max="1093" width="4.109375" style="8" customWidth="1"/>
    <col min="1094" max="1096" width="4.44140625" style="8" customWidth="1"/>
    <col min="1097" max="1097" width="4.33203125" style="8" customWidth="1"/>
    <col min="1098" max="1098" width="4.5546875" style="8" customWidth="1"/>
    <col min="1099" max="1100" width="4.44140625" style="8" customWidth="1"/>
    <col min="1101" max="1101" width="4.33203125" style="8" customWidth="1"/>
    <col min="1102" max="1102" width="4.44140625" style="8" customWidth="1"/>
    <col min="1103" max="1103" width="4" style="8" customWidth="1"/>
    <col min="1104" max="1104" width="4.109375" style="8" customWidth="1"/>
    <col min="1105" max="1105" width="4.44140625" style="8" customWidth="1"/>
    <col min="1106" max="1106" width="4.109375" style="8" customWidth="1"/>
    <col min="1107" max="1111" width="4.33203125" style="8" customWidth="1"/>
    <col min="1112" max="1112" width="7.44140625" style="8" customWidth="1"/>
    <col min="1113" max="1197" width="11.44140625" style="8" customWidth="1"/>
    <col min="1198" max="1330" width="11.44140625" style="8"/>
    <col min="1331" max="1331" width="4" style="8" customWidth="1"/>
    <col min="1332" max="1332" width="20" style="8" customWidth="1"/>
    <col min="1333" max="1333" width="5" style="8" customWidth="1"/>
    <col min="1334" max="1334" width="4.33203125" style="8" customWidth="1"/>
    <col min="1335" max="1335" width="7.6640625" style="8" customWidth="1"/>
    <col min="1336" max="1336" width="9" style="8" customWidth="1"/>
    <col min="1337" max="1337" width="11.109375" style="8" customWidth="1"/>
    <col min="1338" max="1338" width="6" style="8" customWidth="1"/>
    <col min="1339" max="1339" width="5.88671875" style="8" customWidth="1"/>
    <col min="1340" max="1340" width="7.5546875" style="8" customWidth="1"/>
    <col min="1341" max="1341" width="9" style="8" customWidth="1"/>
    <col min="1342" max="1342" width="3.44140625" style="8" customWidth="1"/>
    <col min="1343" max="1343" width="1.88671875" style="8" customWidth="1"/>
    <col min="1344" max="1345" width="3.6640625" style="8" customWidth="1"/>
    <col min="1346" max="1346" width="7.33203125" style="8" customWidth="1"/>
    <col min="1347" max="1347" width="4.109375" style="8" customWidth="1"/>
    <col min="1348" max="1348" width="4.44140625" style="8" customWidth="1"/>
    <col min="1349" max="1349" width="4.109375" style="8" customWidth="1"/>
    <col min="1350" max="1352" width="4.44140625" style="8" customWidth="1"/>
    <col min="1353" max="1353" width="4.33203125" style="8" customWidth="1"/>
    <col min="1354" max="1354" width="4.5546875" style="8" customWidth="1"/>
    <col min="1355" max="1356" width="4.44140625" style="8" customWidth="1"/>
    <col min="1357" max="1357" width="4.33203125" style="8" customWidth="1"/>
    <col min="1358" max="1358" width="4.44140625" style="8" customWidth="1"/>
    <col min="1359" max="1359" width="4" style="8" customWidth="1"/>
    <col min="1360" max="1360" width="4.109375" style="8" customWidth="1"/>
    <col min="1361" max="1361" width="4.44140625" style="8" customWidth="1"/>
    <col min="1362" max="1362" width="4.109375" style="8" customWidth="1"/>
    <col min="1363" max="1367" width="4.33203125" style="8" customWidth="1"/>
    <col min="1368" max="1368" width="7.44140625" style="8" customWidth="1"/>
    <col min="1369" max="1453" width="11.44140625" style="8" customWidth="1"/>
    <col min="1454" max="1586" width="11.44140625" style="8"/>
    <col min="1587" max="1587" width="4" style="8" customWidth="1"/>
    <col min="1588" max="1588" width="20" style="8" customWidth="1"/>
    <col min="1589" max="1589" width="5" style="8" customWidth="1"/>
    <col min="1590" max="1590" width="4.33203125" style="8" customWidth="1"/>
    <col min="1591" max="1591" width="7.6640625" style="8" customWidth="1"/>
    <col min="1592" max="1592" width="9" style="8" customWidth="1"/>
    <col min="1593" max="1593" width="11.109375" style="8" customWidth="1"/>
    <col min="1594" max="1594" width="6" style="8" customWidth="1"/>
    <col min="1595" max="1595" width="5.88671875" style="8" customWidth="1"/>
    <col min="1596" max="1596" width="7.5546875" style="8" customWidth="1"/>
    <col min="1597" max="1597" width="9" style="8" customWidth="1"/>
    <col min="1598" max="1598" width="3.44140625" style="8" customWidth="1"/>
    <col min="1599" max="1599" width="1.88671875" style="8" customWidth="1"/>
    <col min="1600" max="1601" width="3.6640625" style="8" customWidth="1"/>
    <col min="1602" max="1602" width="7.33203125" style="8" customWidth="1"/>
    <col min="1603" max="1603" width="4.109375" style="8" customWidth="1"/>
    <col min="1604" max="1604" width="4.44140625" style="8" customWidth="1"/>
    <col min="1605" max="1605" width="4.109375" style="8" customWidth="1"/>
    <col min="1606" max="1608" width="4.44140625" style="8" customWidth="1"/>
    <col min="1609" max="1609" width="4.33203125" style="8" customWidth="1"/>
    <col min="1610" max="1610" width="4.5546875" style="8" customWidth="1"/>
    <col min="1611" max="1612" width="4.44140625" style="8" customWidth="1"/>
    <col min="1613" max="1613" width="4.33203125" style="8" customWidth="1"/>
    <col min="1614" max="1614" width="4.44140625" style="8" customWidth="1"/>
    <col min="1615" max="1615" width="4" style="8" customWidth="1"/>
    <col min="1616" max="1616" width="4.109375" style="8" customWidth="1"/>
    <col min="1617" max="1617" width="4.44140625" style="8" customWidth="1"/>
    <col min="1618" max="1618" width="4.109375" style="8" customWidth="1"/>
    <col min="1619" max="1623" width="4.33203125" style="8" customWidth="1"/>
    <col min="1624" max="1624" width="7.44140625" style="8" customWidth="1"/>
    <col min="1625" max="1709" width="11.44140625" style="8" customWidth="1"/>
    <col min="1710" max="1842" width="11.44140625" style="8"/>
    <col min="1843" max="1843" width="4" style="8" customWidth="1"/>
    <col min="1844" max="1844" width="20" style="8" customWidth="1"/>
    <col min="1845" max="1845" width="5" style="8" customWidth="1"/>
    <col min="1846" max="1846" width="4.33203125" style="8" customWidth="1"/>
    <col min="1847" max="1847" width="7.6640625" style="8" customWidth="1"/>
    <col min="1848" max="1848" width="9" style="8" customWidth="1"/>
    <col min="1849" max="1849" width="11.109375" style="8" customWidth="1"/>
    <col min="1850" max="1850" width="6" style="8" customWidth="1"/>
    <col min="1851" max="1851" width="5.88671875" style="8" customWidth="1"/>
    <col min="1852" max="1852" width="7.5546875" style="8" customWidth="1"/>
    <col min="1853" max="1853" width="9" style="8" customWidth="1"/>
    <col min="1854" max="1854" width="3.44140625" style="8" customWidth="1"/>
    <col min="1855" max="1855" width="1.88671875" style="8" customWidth="1"/>
    <col min="1856" max="1857" width="3.6640625" style="8" customWidth="1"/>
    <col min="1858" max="1858" width="7.33203125" style="8" customWidth="1"/>
    <col min="1859" max="1859" width="4.109375" style="8" customWidth="1"/>
    <col min="1860" max="1860" width="4.44140625" style="8" customWidth="1"/>
    <col min="1861" max="1861" width="4.109375" style="8" customWidth="1"/>
    <col min="1862" max="1864" width="4.44140625" style="8" customWidth="1"/>
    <col min="1865" max="1865" width="4.33203125" style="8" customWidth="1"/>
    <col min="1866" max="1866" width="4.5546875" style="8" customWidth="1"/>
    <col min="1867" max="1868" width="4.44140625" style="8" customWidth="1"/>
    <col min="1869" max="1869" width="4.33203125" style="8" customWidth="1"/>
    <col min="1870" max="1870" width="4.44140625" style="8" customWidth="1"/>
    <col min="1871" max="1871" width="4" style="8" customWidth="1"/>
    <col min="1872" max="1872" width="4.109375" style="8" customWidth="1"/>
    <col min="1873" max="1873" width="4.44140625" style="8" customWidth="1"/>
    <col min="1874" max="1874" width="4.109375" style="8" customWidth="1"/>
    <col min="1875" max="1879" width="4.33203125" style="8" customWidth="1"/>
    <col min="1880" max="1880" width="7.44140625" style="8" customWidth="1"/>
    <col min="1881" max="1965" width="11.44140625" style="8" customWidth="1"/>
    <col min="1966" max="2098" width="11.44140625" style="8"/>
    <col min="2099" max="2099" width="4" style="8" customWidth="1"/>
    <col min="2100" max="2100" width="20" style="8" customWidth="1"/>
    <col min="2101" max="2101" width="5" style="8" customWidth="1"/>
    <col min="2102" max="2102" width="4.33203125" style="8" customWidth="1"/>
    <col min="2103" max="2103" width="7.6640625" style="8" customWidth="1"/>
    <col min="2104" max="2104" width="9" style="8" customWidth="1"/>
    <col min="2105" max="2105" width="11.109375" style="8" customWidth="1"/>
    <col min="2106" max="2106" width="6" style="8" customWidth="1"/>
    <col min="2107" max="2107" width="5.88671875" style="8" customWidth="1"/>
    <col min="2108" max="2108" width="7.5546875" style="8" customWidth="1"/>
    <col min="2109" max="2109" width="9" style="8" customWidth="1"/>
    <col min="2110" max="2110" width="3.44140625" style="8" customWidth="1"/>
    <col min="2111" max="2111" width="1.88671875" style="8" customWidth="1"/>
    <col min="2112" max="2113" width="3.6640625" style="8" customWidth="1"/>
    <col min="2114" max="2114" width="7.33203125" style="8" customWidth="1"/>
    <col min="2115" max="2115" width="4.109375" style="8" customWidth="1"/>
    <col min="2116" max="2116" width="4.44140625" style="8" customWidth="1"/>
    <col min="2117" max="2117" width="4.109375" style="8" customWidth="1"/>
    <col min="2118" max="2120" width="4.44140625" style="8" customWidth="1"/>
    <col min="2121" max="2121" width="4.33203125" style="8" customWidth="1"/>
    <col min="2122" max="2122" width="4.5546875" style="8" customWidth="1"/>
    <col min="2123" max="2124" width="4.44140625" style="8" customWidth="1"/>
    <col min="2125" max="2125" width="4.33203125" style="8" customWidth="1"/>
    <col min="2126" max="2126" width="4.44140625" style="8" customWidth="1"/>
    <col min="2127" max="2127" width="4" style="8" customWidth="1"/>
    <col min="2128" max="2128" width="4.109375" style="8" customWidth="1"/>
    <col min="2129" max="2129" width="4.44140625" style="8" customWidth="1"/>
    <col min="2130" max="2130" width="4.109375" style="8" customWidth="1"/>
    <col min="2131" max="2135" width="4.33203125" style="8" customWidth="1"/>
    <col min="2136" max="2136" width="7.44140625" style="8" customWidth="1"/>
    <col min="2137" max="2221" width="11.44140625" style="8" customWidth="1"/>
    <col min="2222" max="2354" width="11.44140625" style="8"/>
    <col min="2355" max="2355" width="4" style="8" customWidth="1"/>
    <col min="2356" max="2356" width="20" style="8" customWidth="1"/>
    <col min="2357" max="2357" width="5" style="8" customWidth="1"/>
    <col min="2358" max="2358" width="4.33203125" style="8" customWidth="1"/>
    <col min="2359" max="2359" width="7.6640625" style="8" customWidth="1"/>
    <col min="2360" max="2360" width="9" style="8" customWidth="1"/>
    <col min="2361" max="2361" width="11.109375" style="8" customWidth="1"/>
    <col min="2362" max="2362" width="6" style="8" customWidth="1"/>
    <col min="2363" max="2363" width="5.88671875" style="8" customWidth="1"/>
    <col min="2364" max="2364" width="7.5546875" style="8" customWidth="1"/>
    <col min="2365" max="2365" width="9" style="8" customWidth="1"/>
    <col min="2366" max="2366" width="3.44140625" style="8" customWidth="1"/>
    <col min="2367" max="2367" width="1.88671875" style="8" customWidth="1"/>
    <col min="2368" max="2369" width="3.6640625" style="8" customWidth="1"/>
    <col min="2370" max="2370" width="7.33203125" style="8" customWidth="1"/>
    <col min="2371" max="2371" width="4.109375" style="8" customWidth="1"/>
    <col min="2372" max="2372" width="4.44140625" style="8" customWidth="1"/>
    <col min="2373" max="2373" width="4.109375" style="8" customWidth="1"/>
    <col min="2374" max="2376" width="4.44140625" style="8" customWidth="1"/>
    <col min="2377" max="2377" width="4.33203125" style="8" customWidth="1"/>
    <col min="2378" max="2378" width="4.5546875" style="8" customWidth="1"/>
    <col min="2379" max="2380" width="4.44140625" style="8" customWidth="1"/>
    <col min="2381" max="2381" width="4.33203125" style="8" customWidth="1"/>
    <col min="2382" max="2382" width="4.44140625" style="8" customWidth="1"/>
    <col min="2383" max="2383" width="4" style="8" customWidth="1"/>
    <col min="2384" max="2384" width="4.109375" style="8" customWidth="1"/>
    <col min="2385" max="2385" width="4.44140625" style="8" customWidth="1"/>
    <col min="2386" max="2386" width="4.109375" style="8" customWidth="1"/>
    <col min="2387" max="2391" width="4.33203125" style="8" customWidth="1"/>
    <col min="2392" max="2392" width="7.44140625" style="8" customWidth="1"/>
    <col min="2393" max="2477" width="11.44140625" style="8" customWidth="1"/>
    <col min="2478" max="2610" width="11.44140625" style="8"/>
    <col min="2611" max="2611" width="4" style="8" customWidth="1"/>
    <col min="2612" max="2612" width="20" style="8" customWidth="1"/>
    <col min="2613" max="2613" width="5" style="8" customWidth="1"/>
    <col min="2614" max="2614" width="4.33203125" style="8" customWidth="1"/>
    <col min="2615" max="2615" width="7.6640625" style="8" customWidth="1"/>
    <col min="2616" max="2616" width="9" style="8" customWidth="1"/>
    <col min="2617" max="2617" width="11.109375" style="8" customWidth="1"/>
    <col min="2618" max="2618" width="6" style="8" customWidth="1"/>
    <col min="2619" max="2619" width="5.88671875" style="8" customWidth="1"/>
    <col min="2620" max="2620" width="7.5546875" style="8" customWidth="1"/>
    <col min="2621" max="2621" width="9" style="8" customWidth="1"/>
    <col min="2622" max="2622" width="3.44140625" style="8" customWidth="1"/>
    <col min="2623" max="2623" width="1.88671875" style="8" customWidth="1"/>
    <col min="2624" max="2625" width="3.6640625" style="8" customWidth="1"/>
    <col min="2626" max="2626" width="7.33203125" style="8" customWidth="1"/>
    <col min="2627" max="2627" width="4.109375" style="8" customWidth="1"/>
    <col min="2628" max="2628" width="4.44140625" style="8" customWidth="1"/>
    <col min="2629" max="2629" width="4.109375" style="8" customWidth="1"/>
    <col min="2630" max="2632" width="4.44140625" style="8" customWidth="1"/>
    <col min="2633" max="2633" width="4.33203125" style="8" customWidth="1"/>
    <col min="2634" max="2634" width="4.5546875" style="8" customWidth="1"/>
    <col min="2635" max="2636" width="4.44140625" style="8" customWidth="1"/>
    <col min="2637" max="2637" width="4.33203125" style="8" customWidth="1"/>
    <col min="2638" max="2638" width="4.44140625" style="8" customWidth="1"/>
    <col min="2639" max="2639" width="4" style="8" customWidth="1"/>
    <col min="2640" max="2640" width="4.109375" style="8" customWidth="1"/>
    <col min="2641" max="2641" width="4.44140625" style="8" customWidth="1"/>
    <col min="2642" max="2642" width="4.109375" style="8" customWidth="1"/>
    <col min="2643" max="2647" width="4.33203125" style="8" customWidth="1"/>
    <col min="2648" max="2648" width="7.44140625" style="8" customWidth="1"/>
    <col min="2649" max="2733" width="11.44140625" style="8" customWidth="1"/>
    <col min="2734" max="2866" width="11.44140625" style="8"/>
    <col min="2867" max="2867" width="4" style="8" customWidth="1"/>
    <col min="2868" max="2868" width="20" style="8" customWidth="1"/>
    <col min="2869" max="2869" width="5" style="8" customWidth="1"/>
    <col min="2870" max="2870" width="4.33203125" style="8" customWidth="1"/>
    <col min="2871" max="2871" width="7.6640625" style="8" customWidth="1"/>
    <col min="2872" max="2872" width="9" style="8" customWidth="1"/>
    <col min="2873" max="2873" width="11.109375" style="8" customWidth="1"/>
    <col min="2874" max="2874" width="6" style="8" customWidth="1"/>
    <col min="2875" max="2875" width="5.88671875" style="8" customWidth="1"/>
    <col min="2876" max="2876" width="7.5546875" style="8" customWidth="1"/>
    <col min="2877" max="2877" width="9" style="8" customWidth="1"/>
    <col min="2878" max="2878" width="3.44140625" style="8" customWidth="1"/>
    <col min="2879" max="2879" width="1.88671875" style="8" customWidth="1"/>
    <col min="2880" max="2881" width="3.6640625" style="8" customWidth="1"/>
    <col min="2882" max="2882" width="7.33203125" style="8" customWidth="1"/>
    <col min="2883" max="2883" width="4.109375" style="8" customWidth="1"/>
    <col min="2884" max="2884" width="4.44140625" style="8" customWidth="1"/>
    <col min="2885" max="2885" width="4.109375" style="8" customWidth="1"/>
    <col min="2886" max="2888" width="4.44140625" style="8" customWidth="1"/>
    <col min="2889" max="2889" width="4.33203125" style="8" customWidth="1"/>
    <col min="2890" max="2890" width="4.5546875" style="8" customWidth="1"/>
    <col min="2891" max="2892" width="4.44140625" style="8" customWidth="1"/>
    <col min="2893" max="2893" width="4.33203125" style="8" customWidth="1"/>
    <col min="2894" max="2894" width="4.44140625" style="8" customWidth="1"/>
    <col min="2895" max="2895" width="4" style="8" customWidth="1"/>
    <col min="2896" max="2896" width="4.109375" style="8" customWidth="1"/>
    <col min="2897" max="2897" width="4.44140625" style="8" customWidth="1"/>
    <col min="2898" max="2898" width="4.109375" style="8" customWidth="1"/>
    <col min="2899" max="2903" width="4.33203125" style="8" customWidth="1"/>
    <col min="2904" max="2904" width="7.44140625" style="8" customWidth="1"/>
    <col min="2905" max="2989" width="11.44140625" style="8" customWidth="1"/>
    <col min="2990" max="3122" width="11.44140625" style="8"/>
    <col min="3123" max="3123" width="4" style="8" customWidth="1"/>
    <col min="3124" max="3124" width="20" style="8" customWidth="1"/>
    <col min="3125" max="3125" width="5" style="8" customWidth="1"/>
    <col min="3126" max="3126" width="4.33203125" style="8" customWidth="1"/>
    <col min="3127" max="3127" width="7.6640625" style="8" customWidth="1"/>
    <col min="3128" max="3128" width="9" style="8" customWidth="1"/>
    <col min="3129" max="3129" width="11.109375" style="8" customWidth="1"/>
    <col min="3130" max="3130" width="6" style="8" customWidth="1"/>
    <col min="3131" max="3131" width="5.88671875" style="8" customWidth="1"/>
    <col min="3132" max="3132" width="7.5546875" style="8" customWidth="1"/>
    <col min="3133" max="3133" width="9" style="8" customWidth="1"/>
    <col min="3134" max="3134" width="3.44140625" style="8" customWidth="1"/>
    <col min="3135" max="3135" width="1.88671875" style="8" customWidth="1"/>
    <col min="3136" max="3137" width="3.6640625" style="8" customWidth="1"/>
    <col min="3138" max="3138" width="7.33203125" style="8" customWidth="1"/>
    <col min="3139" max="3139" width="4.109375" style="8" customWidth="1"/>
    <col min="3140" max="3140" width="4.44140625" style="8" customWidth="1"/>
    <col min="3141" max="3141" width="4.109375" style="8" customWidth="1"/>
    <col min="3142" max="3144" width="4.44140625" style="8" customWidth="1"/>
    <col min="3145" max="3145" width="4.33203125" style="8" customWidth="1"/>
    <col min="3146" max="3146" width="4.5546875" style="8" customWidth="1"/>
    <col min="3147" max="3148" width="4.44140625" style="8" customWidth="1"/>
    <col min="3149" max="3149" width="4.33203125" style="8" customWidth="1"/>
    <col min="3150" max="3150" width="4.44140625" style="8" customWidth="1"/>
    <col min="3151" max="3151" width="4" style="8" customWidth="1"/>
    <col min="3152" max="3152" width="4.109375" style="8" customWidth="1"/>
    <col min="3153" max="3153" width="4.44140625" style="8" customWidth="1"/>
    <col min="3154" max="3154" width="4.109375" style="8" customWidth="1"/>
    <col min="3155" max="3159" width="4.33203125" style="8" customWidth="1"/>
    <col min="3160" max="3160" width="7.44140625" style="8" customWidth="1"/>
    <col min="3161" max="3245" width="11.44140625" style="8" customWidth="1"/>
    <col min="3246" max="3378" width="11.44140625" style="8"/>
    <col min="3379" max="3379" width="4" style="8" customWidth="1"/>
    <col min="3380" max="3380" width="20" style="8" customWidth="1"/>
    <col min="3381" max="3381" width="5" style="8" customWidth="1"/>
    <col min="3382" max="3382" width="4.33203125" style="8" customWidth="1"/>
    <col min="3383" max="3383" width="7.6640625" style="8" customWidth="1"/>
    <col min="3384" max="3384" width="9" style="8" customWidth="1"/>
    <col min="3385" max="3385" width="11.109375" style="8" customWidth="1"/>
    <col min="3386" max="3386" width="6" style="8" customWidth="1"/>
    <col min="3387" max="3387" width="5.88671875" style="8" customWidth="1"/>
    <col min="3388" max="3388" width="7.5546875" style="8" customWidth="1"/>
    <col min="3389" max="3389" width="9" style="8" customWidth="1"/>
    <col min="3390" max="3390" width="3.44140625" style="8" customWidth="1"/>
    <col min="3391" max="3391" width="1.88671875" style="8" customWidth="1"/>
    <col min="3392" max="3393" width="3.6640625" style="8" customWidth="1"/>
    <col min="3394" max="3394" width="7.33203125" style="8" customWidth="1"/>
    <col min="3395" max="3395" width="4.109375" style="8" customWidth="1"/>
    <col min="3396" max="3396" width="4.44140625" style="8" customWidth="1"/>
    <col min="3397" max="3397" width="4.109375" style="8" customWidth="1"/>
    <col min="3398" max="3400" width="4.44140625" style="8" customWidth="1"/>
    <col min="3401" max="3401" width="4.33203125" style="8" customWidth="1"/>
    <col min="3402" max="3402" width="4.5546875" style="8" customWidth="1"/>
    <col min="3403" max="3404" width="4.44140625" style="8" customWidth="1"/>
    <col min="3405" max="3405" width="4.33203125" style="8" customWidth="1"/>
    <col min="3406" max="3406" width="4.44140625" style="8" customWidth="1"/>
    <col min="3407" max="3407" width="4" style="8" customWidth="1"/>
    <col min="3408" max="3408" width="4.109375" style="8" customWidth="1"/>
    <col min="3409" max="3409" width="4.44140625" style="8" customWidth="1"/>
    <col min="3410" max="3410" width="4.109375" style="8" customWidth="1"/>
    <col min="3411" max="3415" width="4.33203125" style="8" customWidth="1"/>
    <col min="3416" max="3416" width="7.44140625" style="8" customWidth="1"/>
    <col min="3417" max="3501" width="11.44140625" style="8" customWidth="1"/>
    <col min="3502" max="3634" width="11.44140625" style="8"/>
    <col min="3635" max="3635" width="4" style="8" customWidth="1"/>
    <col min="3636" max="3636" width="20" style="8" customWidth="1"/>
    <col min="3637" max="3637" width="5" style="8" customWidth="1"/>
    <col min="3638" max="3638" width="4.33203125" style="8" customWidth="1"/>
    <col min="3639" max="3639" width="7.6640625" style="8" customWidth="1"/>
    <col min="3640" max="3640" width="9" style="8" customWidth="1"/>
    <col min="3641" max="3641" width="11.109375" style="8" customWidth="1"/>
    <col min="3642" max="3642" width="6" style="8" customWidth="1"/>
    <col min="3643" max="3643" width="5.88671875" style="8" customWidth="1"/>
    <col min="3644" max="3644" width="7.5546875" style="8" customWidth="1"/>
    <col min="3645" max="3645" width="9" style="8" customWidth="1"/>
    <col min="3646" max="3646" width="3.44140625" style="8" customWidth="1"/>
    <col min="3647" max="3647" width="1.88671875" style="8" customWidth="1"/>
    <col min="3648" max="3649" width="3.6640625" style="8" customWidth="1"/>
    <col min="3650" max="3650" width="7.33203125" style="8" customWidth="1"/>
    <col min="3651" max="3651" width="4.109375" style="8" customWidth="1"/>
    <col min="3652" max="3652" width="4.44140625" style="8" customWidth="1"/>
    <col min="3653" max="3653" width="4.109375" style="8" customWidth="1"/>
    <col min="3654" max="3656" width="4.44140625" style="8" customWidth="1"/>
    <col min="3657" max="3657" width="4.33203125" style="8" customWidth="1"/>
    <col min="3658" max="3658" width="4.5546875" style="8" customWidth="1"/>
    <col min="3659" max="3660" width="4.44140625" style="8" customWidth="1"/>
    <col min="3661" max="3661" width="4.33203125" style="8" customWidth="1"/>
    <col min="3662" max="3662" width="4.44140625" style="8" customWidth="1"/>
    <col min="3663" max="3663" width="4" style="8" customWidth="1"/>
    <col min="3664" max="3664" width="4.109375" style="8" customWidth="1"/>
    <col min="3665" max="3665" width="4.44140625" style="8" customWidth="1"/>
    <col min="3666" max="3666" width="4.109375" style="8" customWidth="1"/>
    <col min="3667" max="3671" width="4.33203125" style="8" customWidth="1"/>
    <col min="3672" max="3672" width="7.44140625" style="8" customWidth="1"/>
    <col min="3673" max="3757" width="11.44140625" style="8" customWidth="1"/>
    <col min="3758" max="3890" width="11.44140625" style="8"/>
    <col min="3891" max="3891" width="4" style="8" customWidth="1"/>
    <col min="3892" max="3892" width="20" style="8" customWidth="1"/>
    <col min="3893" max="3893" width="5" style="8" customWidth="1"/>
    <col min="3894" max="3894" width="4.33203125" style="8" customWidth="1"/>
    <col min="3895" max="3895" width="7.6640625" style="8" customWidth="1"/>
    <col min="3896" max="3896" width="9" style="8" customWidth="1"/>
    <col min="3897" max="3897" width="11.109375" style="8" customWidth="1"/>
    <col min="3898" max="3898" width="6" style="8" customWidth="1"/>
    <col min="3899" max="3899" width="5.88671875" style="8" customWidth="1"/>
    <col min="3900" max="3900" width="7.5546875" style="8" customWidth="1"/>
    <col min="3901" max="3901" width="9" style="8" customWidth="1"/>
    <col min="3902" max="3902" width="3.44140625" style="8" customWidth="1"/>
    <col min="3903" max="3903" width="1.88671875" style="8" customWidth="1"/>
    <col min="3904" max="3905" width="3.6640625" style="8" customWidth="1"/>
    <col min="3906" max="3906" width="7.33203125" style="8" customWidth="1"/>
    <col min="3907" max="3907" width="4.109375" style="8" customWidth="1"/>
    <col min="3908" max="3908" width="4.44140625" style="8" customWidth="1"/>
    <col min="3909" max="3909" width="4.109375" style="8" customWidth="1"/>
    <col min="3910" max="3912" width="4.44140625" style="8" customWidth="1"/>
    <col min="3913" max="3913" width="4.33203125" style="8" customWidth="1"/>
    <col min="3914" max="3914" width="4.5546875" style="8" customWidth="1"/>
    <col min="3915" max="3916" width="4.44140625" style="8" customWidth="1"/>
    <col min="3917" max="3917" width="4.33203125" style="8" customWidth="1"/>
    <col min="3918" max="3918" width="4.44140625" style="8" customWidth="1"/>
    <col min="3919" max="3919" width="4" style="8" customWidth="1"/>
    <col min="3920" max="3920" width="4.109375" style="8" customWidth="1"/>
    <col min="3921" max="3921" width="4.44140625" style="8" customWidth="1"/>
    <col min="3922" max="3922" width="4.109375" style="8" customWidth="1"/>
    <col min="3923" max="3927" width="4.33203125" style="8" customWidth="1"/>
    <col min="3928" max="3928" width="7.44140625" style="8" customWidth="1"/>
    <col min="3929" max="4013" width="11.44140625" style="8" customWidth="1"/>
    <col min="4014" max="4146" width="11.44140625" style="8"/>
    <col min="4147" max="4147" width="4" style="8" customWidth="1"/>
    <col min="4148" max="4148" width="20" style="8" customWidth="1"/>
    <col min="4149" max="4149" width="5" style="8" customWidth="1"/>
    <col min="4150" max="4150" width="4.33203125" style="8" customWidth="1"/>
    <col min="4151" max="4151" width="7.6640625" style="8" customWidth="1"/>
    <col min="4152" max="4152" width="9" style="8" customWidth="1"/>
    <col min="4153" max="4153" width="11.109375" style="8" customWidth="1"/>
    <col min="4154" max="4154" width="6" style="8" customWidth="1"/>
    <col min="4155" max="4155" width="5.88671875" style="8" customWidth="1"/>
    <col min="4156" max="4156" width="7.5546875" style="8" customWidth="1"/>
    <col min="4157" max="4157" width="9" style="8" customWidth="1"/>
    <col min="4158" max="4158" width="3.44140625" style="8" customWidth="1"/>
    <col min="4159" max="4159" width="1.88671875" style="8" customWidth="1"/>
    <col min="4160" max="4161" width="3.6640625" style="8" customWidth="1"/>
    <col min="4162" max="4162" width="7.33203125" style="8" customWidth="1"/>
    <col min="4163" max="4163" width="4.109375" style="8" customWidth="1"/>
    <col min="4164" max="4164" width="4.44140625" style="8" customWidth="1"/>
    <col min="4165" max="4165" width="4.109375" style="8" customWidth="1"/>
    <col min="4166" max="4168" width="4.44140625" style="8" customWidth="1"/>
    <col min="4169" max="4169" width="4.33203125" style="8" customWidth="1"/>
    <col min="4170" max="4170" width="4.5546875" style="8" customWidth="1"/>
    <col min="4171" max="4172" width="4.44140625" style="8" customWidth="1"/>
    <col min="4173" max="4173" width="4.33203125" style="8" customWidth="1"/>
    <col min="4174" max="4174" width="4.44140625" style="8" customWidth="1"/>
    <col min="4175" max="4175" width="4" style="8" customWidth="1"/>
    <col min="4176" max="4176" width="4.109375" style="8" customWidth="1"/>
    <col min="4177" max="4177" width="4.44140625" style="8" customWidth="1"/>
    <col min="4178" max="4178" width="4.109375" style="8" customWidth="1"/>
    <col min="4179" max="4183" width="4.33203125" style="8" customWidth="1"/>
    <col min="4184" max="4184" width="7.44140625" style="8" customWidth="1"/>
    <col min="4185" max="4269" width="11.44140625" style="8" customWidth="1"/>
    <col min="4270" max="4402" width="11.44140625" style="8"/>
    <col min="4403" max="4403" width="4" style="8" customWidth="1"/>
    <col min="4404" max="4404" width="20" style="8" customWidth="1"/>
    <col min="4405" max="4405" width="5" style="8" customWidth="1"/>
    <col min="4406" max="4406" width="4.33203125" style="8" customWidth="1"/>
    <col min="4407" max="4407" width="7.6640625" style="8" customWidth="1"/>
    <col min="4408" max="4408" width="9" style="8" customWidth="1"/>
    <col min="4409" max="4409" width="11.109375" style="8" customWidth="1"/>
    <col min="4410" max="4410" width="6" style="8" customWidth="1"/>
    <col min="4411" max="4411" width="5.88671875" style="8" customWidth="1"/>
    <col min="4412" max="4412" width="7.5546875" style="8" customWidth="1"/>
    <col min="4413" max="4413" width="9" style="8" customWidth="1"/>
    <col min="4414" max="4414" width="3.44140625" style="8" customWidth="1"/>
    <col min="4415" max="4415" width="1.88671875" style="8" customWidth="1"/>
    <col min="4416" max="4417" width="3.6640625" style="8" customWidth="1"/>
    <col min="4418" max="4418" width="7.33203125" style="8" customWidth="1"/>
    <col min="4419" max="4419" width="4.109375" style="8" customWidth="1"/>
    <col min="4420" max="4420" width="4.44140625" style="8" customWidth="1"/>
    <col min="4421" max="4421" width="4.109375" style="8" customWidth="1"/>
    <col min="4422" max="4424" width="4.44140625" style="8" customWidth="1"/>
    <col min="4425" max="4425" width="4.33203125" style="8" customWidth="1"/>
    <col min="4426" max="4426" width="4.5546875" style="8" customWidth="1"/>
    <col min="4427" max="4428" width="4.44140625" style="8" customWidth="1"/>
    <col min="4429" max="4429" width="4.33203125" style="8" customWidth="1"/>
    <col min="4430" max="4430" width="4.44140625" style="8" customWidth="1"/>
    <col min="4431" max="4431" width="4" style="8" customWidth="1"/>
    <col min="4432" max="4432" width="4.109375" style="8" customWidth="1"/>
    <col min="4433" max="4433" width="4.44140625" style="8" customWidth="1"/>
    <col min="4434" max="4434" width="4.109375" style="8" customWidth="1"/>
    <col min="4435" max="4439" width="4.33203125" style="8" customWidth="1"/>
    <col min="4440" max="4440" width="7.44140625" style="8" customWidth="1"/>
    <col min="4441" max="4525" width="11.44140625" style="8" customWidth="1"/>
    <col min="4526" max="4658" width="11.44140625" style="8"/>
    <col min="4659" max="4659" width="4" style="8" customWidth="1"/>
    <col min="4660" max="4660" width="20" style="8" customWidth="1"/>
    <col min="4661" max="4661" width="5" style="8" customWidth="1"/>
    <col min="4662" max="4662" width="4.33203125" style="8" customWidth="1"/>
    <col min="4663" max="4663" width="7.6640625" style="8" customWidth="1"/>
    <col min="4664" max="4664" width="9" style="8" customWidth="1"/>
    <col min="4665" max="4665" width="11.109375" style="8" customWidth="1"/>
    <col min="4666" max="4666" width="6" style="8" customWidth="1"/>
    <col min="4667" max="4667" width="5.88671875" style="8" customWidth="1"/>
    <col min="4668" max="4668" width="7.5546875" style="8" customWidth="1"/>
    <col min="4669" max="4669" width="9" style="8" customWidth="1"/>
    <col min="4670" max="4670" width="3.44140625" style="8" customWidth="1"/>
    <col min="4671" max="4671" width="1.88671875" style="8" customWidth="1"/>
    <col min="4672" max="4673" width="3.6640625" style="8" customWidth="1"/>
    <col min="4674" max="4674" width="7.33203125" style="8" customWidth="1"/>
    <col min="4675" max="4675" width="4.109375" style="8" customWidth="1"/>
    <col min="4676" max="4676" width="4.44140625" style="8" customWidth="1"/>
    <col min="4677" max="4677" width="4.109375" style="8" customWidth="1"/>
    <col min="4678" max="4680" width="4.44140625" style="8" customWidth="1"/>
    <col min="4681" max="4681" width="4.33203125" style="8" customWidth="1"/>
    <col min="4682" max="4682" width="4.5546875" style="8" customWidth="1"/>
    <col min="4683" max="4684" width="4.44140625" style="8" customWidth="1"/>
    <col min="4685" max="4685" width="4.33203125" style="8" customWidth="1"/>
    <col min="4686" max="4686" width="4.44140625" style="8" customWidth="1"/>
    <col min="4687" max="4687" width="4" style="8" customWidth="1"/>
    <col min="4688" max="4688" width="4.109375" style="8" customWidth="1"/>
    <col min="4689" max="4689" width="4.44140625" style="8" customWidth="1"/>
    <col min="4690" max="4690" width="4.109375" style="8" customWidth="1"/>
    <col min="4691" max="4695" width="4.33203125" style="8" customWidth="1"/>
    <col min="4696" max="4696" width="7.44140625" style="8" customWidth="1"/>
    <col min="4697" max="4781" width="11.44140625" style="8" customWidth="1"/>
    <col min="4782" max="4914" width="11.44140625" style="8"/>
    <col min="4915" max="4915" width="4" style="8" customWidth="1"/>
    <col min="4916" max="4916" width="20" style="8" customWidth="1"/>
    <col min="4917" max="4917" width="5" style="8" customWidth="1"/>
    <col min="4918" max="4918" width="4.33203125" style="8" customWidth="1"/>
    <col min="4919" max="4919" width="7.6640625" style="8" customWidth="1"/>
    <col min="4920" max="4920" width="9" style="8" customWidth="1"/>
    <col min="4921" max="4921" width="11.109375" style="8" customWidth="1"/>
    <col min="4922" max="4922" width="6" style="8" customWidth="1"/>
    <col min="4923" max="4923" width="5.88671875" style="8" customWidth="1"/>
    <col min="4924" max="4924" width="7.5546875" style="8" customWidth="1"/>
    <col min="4925" max="4925" width="9" style="8" customWidth="1"/>
    <col min="4926" max="4926" width="3.44140625" style="8" customWidth="1"/>
    <col min="4927" max="4927" width="1.88671875" style="8" customWidth="1"/>
    <col min="4928" max="4929" width="3.6640625" style="8" customWidth="1"/>
    <col min="4930" max="4930" width="7.33203125" style="8" customWidth="1"/>
    <col min="4931" max="4931" width="4.109375" style="8" customWidth="1"/>
    <col min="4932" max="4932" width="4.44140625" style="8" customWidth="1"/>
    <col min="4933" max="4933" width="4.109375" style="8" customWidth="1"/>
    <col min="4934" max="4936" width="4.44140625" style="8" customWidth="1"/>
    <col min="4937" max="4937" width="4.33203125" style="8" customWidth="1"/>
    <col min="4938" max="4938" width="4.5546875" style="8" customWidth="1"/>
    <col min="4939" max="4940" width="4.44140625" style="8" customWidth="1"/>
    <col min="4941" max="4941" width="4.33203125" style="8" customWidth="1"/>
    <col min="4942" max="4942" width="4.44140625" style="8" customWidth="1"/>
    <col min="4943" max="4943" width="4" style="8" customWidth="1"/>
    <col min="4944" max="4944" width="4.109375" style="8" customWidth="1"/>
    <col min="4945" max="4945" width="4.44140625" style="8" customWidth="1"/>
    <col min="4946" max="4946" width="4.109375" style="8" customWidth="1"/>
    <col min="4947" max="4951" width="4.33203125" style="8" customWidth="1"/>
    <col min="4952" max="4952" width="7.44140625" style="8" customWidth="1"/>
    <col min="4953" max="5037" width="11.44140625" style="8" customWidth="1"/>
    <col min="5038" max="5170" width="11.44140625" style="8"/>
    <col min="5171" max="5171" width="4" style="8" customWidth="1"/>
    <col min="5172" max="5172" width="20" style="8" customWidth="1"/>
    <col min="5173" max="5173" width="5" style="8" customWidth="1"/>
    <col min="5174" max="5174" width="4.33203125" style="8" customWidth="1"/>
    <col min="5175" max="5175" width="7.6640625" style="8" customWidth="1"/>
    <col min="5176" max="5176" width="9" style="8" customWidth="1"/>
    <col min="5177" max="5177" width="11.109375" style="8" customWidth="1"/>
    <col min="5178" max="5178" width="6" style="8" customWidth="1"/>
    <col min="5179" max="5179" width="5.88671875" style="8" customWidth="1"/>
    <col min="5180" max="5180" width="7.5546875" style="8" customWidth="1"/>
    <col min="5181" max="5181" width="9" style="8" customWidth="1"/>
    <col min="5182" max="5182" width="3.44140625" style="8" customWidth="1"/>
    <col min="5183" max="5183" width="1.88671875" style="8" customWidth="1"/>
    <col min="5184" max="5185" width="3.6640625" style="8" customWidth="1"/>
    <col min="5186" max="5186" width="7.33203125" style="8" customWidth="1"/>
    <col min="5187" max="5187" width="4.109375" style="8" customWidth="1"/>
    <col min="5188" max="5188" width="4.44140625" style="8" customWidth="1"/>
    <col min="5189" max="5189" width="4.109375" style="8" customWidth="1"/>
    <col min="5190" max="5192" width="4.44140625" style="8" customWidth="1"/>
    <col min="5193" max="5193" width="4.33203125" style="8" customWidth="1"/>
    <col min="5194" max="5194" width="4.5546875" style="8" customWidth="1"/>
    <col min="5195" max="5196" width="4.44140625" style="8" customWidth="1"/>
    <col min="5197" max="5197" width="4.33203125" style="8" customWidth="1"/>
    <col min="5198" max="5198" width="4.44140625" style="8" customWidth="1"/>
    <col min="5199" max="5199" width="4" style="8" customWidth="1"/>
    <col min="5200" max="5200" width="4.109375" style="8" customWidth="1"/>
    <col min="5201" max="5201" width="4.44140625" style="8" customWidth="1"/>
    <col min="5202" max="5202" width="4.109375" style="8" customWidth="1"/>
    <col min="5203" max="5207" width="4.33203125" style="8" customWidth="1"/>
    <col min="5208" max="5208" width="7.44140625" style="8" customWidth="1"/>
    <col min="5209" max="5293" width="11.44140625" style="8" customWidth="1"/>
    <col min="5294" max="5426" width="11.44140625" style="8"/>
    <col min="5427" max="5427" width="4" style="8" customWidth="1"/>
    <col min="5428" max="5428" width="20" style="8" customWidth="1"/>
    <col min="5429" max="5429" width="5" style="8" customWidth="1"/>
    <col min="5430" max="5430" width="4.33203125" style="8" customWidth="1"/>
    <col min="5431" max="5431" width="7.6640625" style="8" customWidth="1"/>
    <col min="5432" max="5432" width="9" style="8" customWidth="1"/>
    <col min="5433" max="5433" width="11.109375" style="8" customWidth="1"/>
    <col min="5434" max="5434" width="6" style="8" customWidth="1"/>
    <col min="5435" max="5435" width="5.88671875" style="8" customWidth="1"/>
    <col min="5436" max="5436" width="7.5546875" style="8" customWidth="1"/>
    <col min="5437" max="5437" width="9" style="8" customWidth="1"/>
    <col min="5438" max="5438" width="3.44140625" style="8" customWidth="1"/>
    <col min="5439" max="5439" width="1.88671875" style="8" customWidth="1"/>
    <col min="5440" max="5441" width="3.6640625" style="8" customWidth="1"/>
    <col min="5442" max="5442" width="7.33203125" style="8" customWidth="1"/>
    <col min="5443" max="5443" width="4.109375" style="8" customWidth="1"/>
    <col min="5444" max="5444" width="4.44140625" style="8" customWidth="1"/>
    <col min="5445" max="5445" width="4.109375" style="8" customWidth="1"/>
    <col min="5446" max="5448" width="4.44140625" style="8" customWidth="1"/>
    <col min="5449" max="5449" width="4.33203125" style="8" customWidth="1"/>
    <col min="5450" max="5450" width="4.5546875" style="8" customWidth="1"/>
    <col min="5451" max="5452" width="4.44140625" style="8" customWidth="1"/>
    <col min="5453" max="5453" width="4.33203125" style="8" customWidth="1"/>
    <col min="5454" max="5454" width="4.44140625" style="8" customWidth="1"/>
    <col min="5455" max="5455" width="4" style="8" customWidth="1"/>
    <col min="5456" max="5456" width="4.109375" style="8" customWidth="1"/>
    <col min="5457" max="5457" width="4.44140625" style="8" customWidth="1"/>
    <col min="5458" max="5458" width="4.109375" style="8" customWidth="1"/>
    <col min="5459" max="5463" width="4.33203125" style="8" customWidth="1"/>
    <col min="5464" max="5464" width="7.44140625" style="8" customWidth="1"/>
    <col min="5465" max="5549" width="11.44140625" style="8" customWidth="1"/>
    <col min="5550" max="5682" width="11.44140625" style="8"/>
    <col min="5683" max="5683" width="4" style="8" customWidth="1"/>
    <col min="5684" max="5684" width="20" style="8" customWidth="1"/>
    <col min="5685" max="5685" width="5" style="8" customWidth="1"/>
    <col min="5686" max="5686" width="4.33203125" style="8" customWidth="1"/>
    <col min="5687" max="5687" width="7.6640625" style="8" customWidth="1"/>
    <col min="5688" max="5688" width="9" style="8" customWidth="1"/>
    <col min="5689" max="5689" width="11.109375" style="8" customWidth="1"/>
    <col min="5690" max="5690" width="6" style="8" customWidth="1"/>
    <col min="5691" max="5691" width="5.88671875" style="8" customWidth="1"/>
    <col min="5692" max="5692" width="7.5546875" style="8" customWidth="1"/>
    <col min="5693" max="5693" width="9" style="8" customWidth="1"/>
    <col min="5694" max="5694" width="3.44140625" style="8" customWidth="1"/>
    <col min="5695" max="5695" width="1.88671875" style="8" customWidth="1"/>
    <col min="5696" max="5697" width="3.6640625" style="8" customWidth="1"/>
    <col min="5698" max="5698" width="7.33203125" style="8" customWidth="1"/>
    <col min="5699" max="5699" width="4.109375" style="8" customWidth="1"/>
    <col min="5700" max="5700" width="4.44140625" style="8" customWidth="1"/>
    <col min="5701" max="5701" width="4.109375" style="8" customWidth="1"/>
    <col min="5702" max="5704" width="4.44140625" style="8" customWidth="1"/>
    <col min="5705" max="5705" width="4.33203125" style="8" customWidth="1"/>
    <col min="5706" max="5706" width="4.5546875" style="8" customWidth="1"/>
    <col min="5707" max="5708" width="4.44140625" style="8" customWidth="1"/>
    <col min="5709" max="5709" width="4.33203125" style="8" customWidth="1"/>
    <col min="5710" max="5710" width="4.44140625" style="8" customWidth="1"/>
    <col min="5711" max="5711" width="4" style="8" customWidth="1"/>
    <col min="5712" max="5712" width="4.109375" style="8" customWidth="1"/>
    <col min="5713" max="5713" width="4.44140625" style="8" customWidth="1"/>
    <col min="5714" max="5714" width="4.109375" style="8" customWidth="1"/>
    <col min="5715" max="5719" width="4.33203125" style="8" customWidth="1"/>
    <col min="5720" max="5720" width="7.44140625" style="8" customWidth="1"/>
    <col min="5721" max="5805" width="11.44140625" style="8" customWidth="1"/>
    <col min="5806" max="5938" width="11.44140625" style="8"/>
    <col min="5939" max="5939" width="4" style="8" customWidth="1"/>
    <col min="5940" max="5940" width="20" style="8" customWidth="1"/>
    <col min="5941" max="5941" width="5" style="8" customWidth="1"/>
    <col min="5942" max="5942" width="4.33203125" style="8" customWidth="1"/>
    <col min="5943" max="5943" width="7.6640625" style="8" customWidth="1"/>
    <col min="5944" max="5944" width="9" style="8" customWidth="1"/>
    <col min="5945" max="5945" width="11.109375" style="8" customWidth="1"/>
    <col min="5946" max="5946" width="6" style="8" customWidth="1"/>
    <col min="5947" max="5947" width="5.88671875" style="8" customWidth="1"/>
    <col min="5948" max="5948" width="7.5546875" style="8" customWidth="1"/>
    <col min="5949" max="5949" width="9" style="8" customWidth="1"/>
    <col min="5950" max="5950" width="3.44140625" style="8" customWidth="1"/>
    <col min="5951" max="5951" width="1.88671875" style="8" customWidth="1"/>
    <col min="5952" max="5953" width="3.6640625" style="8" customWidth="1"/>
    <col min="5954" max="5954" width="7.33203125" style="8" customWidth="1"/>
    <col min="5955" max="5955" width="4.109375" style="8" customWidth="1"/>
    <col min="5956" max="5956" width="4.44140625" style="8" customWidth="1"/>
    <col min="5957" max="5957" width="4.109375" style="8" customWidth="1"/>
    <col min="5958" max="5960" width="4.44140625" style="8" customWidth="1"/>
    <col min="5961" max="5961" width="4.33203125" style="8" customWidth="1"/>
    <col min="5962" max="5962" width="4.5546875" style="8" customWidth="1"/>
    <col min="5963" max="5964" width="4.44140625" style="8" customWidth="1"/>
    <col min="5965" max="5965" width="4.33203125" style="8" customWidth="1"/>
    <col min="5966" max="5966" width="4.44140625" style="8" customWidth="1"/>
    <col min="5967" max="5967" width="4" style="8" customWidth="1"/>
    <col min="5968" max="5968" width="4.109375" style="8" customWidth="1"/>
    <col min="5969" max="5969" width="4.44140625" style="8" customWidth="1"/>
    <col min="5970" max="5970" width="4.109375" style="8" customWidth="1"/>
    <col min="5971" max="5975" width="4.33203125" style="8" customWidth="1"/>
    <col min="5976" max="5976" width="7.44140625" style="8" customWidth="1"/>
    <col min="5977" max="6061" width="11.44140625" style="8" customWidth="1"/>
    <col min="6062" max="6194" width="11.44140625" style="8"/>
    <col min="6195" max="6195" width="4" style="8" customWidth="1"/>
    <col min="6196" max="6196" width="20" style="8" customWidth="1"/>
    <col min="6197" max="6197" width="5" style="8" customWidth="1"/>
    <col min="6198" max="6198" width="4.33203125" style="8" customWidth="1"/>
    <col min="6199" max="6199" width="7.6640625" style="8" customWidth="1"/>
    <col min="6200" max="6200" width="9" style="8" customWidth="1"/>
    <col min="6201" max="6201" width="11.109375" style="8" customWidth="1"/>
    <col min="6202" max="6202" width="6" style="8" customWidth="1"/>
    <col min="6203" max="6203" width="5.88671875" style="8" customWidth="1"/>
    <col min="6204" max="6204" width="7.5546875" style="8" customWidth="1"/>
    <col min="6205" max="6205" width="9" style="8" customWidth="1"/>
    <col min="6206" max="6206" width="3.44140625" style="8" customWidth="1"/>
    <col min="6207" max="6207" width="1.88671875" style="8" customWidth="1"/>
    <col min="6208" max="6209" width="3.6640625" style="8" customWidth="1"/>
    <col min="6210" max="6210" width="7.33203125" style="8" customWidth="1"/>
    <col min="6211" max="6211" width="4.109375" style="8" customWidth="1"/>
    <col min="6212" max="6212" width="4.44140625" style="8" customWidth="1"/>
    <col min="6213" max="6213" width="4.109375" style="8" customWidth="1"/>
    <col min="6214" max="6216" width="4.44140625" style="8" customWidth="1"/>
    <col min="6217" max="6217" width="4.33203125" style="8" customWidth="1"/>
    <col min="6218" max="6218" width="4.5546875" style="8" customWidth="1"/>
    <col min="6219" max="6220" width="4.44140625" style="8" customWidth="1"/>
    <col min="6221" max="6221" width="4.33203125" style="8" customWidth="1"/>
    <col min="6222" max="6222" width="4.44140625" style="8" customWidth="1"/>
    <col min="6223" max="6223" width="4" style="8" customWidth="1"/>
    <col min="6224" max="6224" width="4.109375" style="8" customWidth="1"/>
    <col min="6225" max="6225" width="4.44140625" style="8" customWidth="1"/>
    <col min="6226" max="6226" width="4.109375" style="8" customWidth="1"/>
    <col min="6227" max="6231" width="4.33203125" style="8" customWidth="1"/>
    <col min="6232" max="6232" width="7.44140625" style="8" customWidth="1"/>
    <col min="6233" max="6317" width="11.44140625" style="8" customWidth="1"/>
    <col min="6318" max="6450" width="11.44140625" style="8"/>
    <col min="6451" max="6451" width="4" style="8" customWidth="1"/>
    <col min="6452" max="6452" width="20" style="8" customWidth="1"/>
    <col min="6453" max="6453" width="5" style="8" customWidth="1"/>
    <col min="6454" max="6454" width="4.33203125" style="8" customWidth="1"/>
    <col min="6455" max="6455" width="7.6640625" style="8" customWidth="1"/>
    <col min="6456" max="6456" width="9" style="8" customWidth="1"/>
    <col min="6457" max="6457" width="11.109375" style="8" customWidth="1"/>
    <col min="6458" max="6458" width="6" style="8" customWidth="1"/>
    <col min="6459" max="6459" width="5.88671875" style="8" customWidth="1"/>
    <col min="6460" max="6460" width="7.5546875" style="8" customWidth="1"/>
    <col min="6461" max="6461" width="9" style="8" customWidth="1"/>
    <col min="6462" max="6462" width="3.44140625" style="8" customWidth="1"/>
    <col min="6463" max="6463" width="1.88671875" style="8" customWidth="1"/>
    <col min="6464" max="6465" width="3.6640625" style="8" customWidth="1"/>
    <col min="6466" max="6466" width="7.33203125" style="8" customWidth="1"/>
    <col min="6467" max="6467" width="4.109375" style="8" customWidth="1"/>
    <col min="6468" max="6468" width="4.44140625" style="8" customWidth="1"/>
    <col min="6469" max="6469" width="4.109375" style="8" customWidth="1"/>
    <col min="6470" max="6472" width="4.44140625" style="8" customWidth="1"/>
    <col min="6473" max="6473" width="4.33203125" style="8" customWidth="1"/>
    <col min="6474" max="6474" width="4.5546875" style="8" customWidth="1"/>
    <col min="6475" max="6476" width="4.44140625" style="8" customWidth="1"/>
    <col min="6477" max="6477" width="4.33203125" style="8" customWidth="1"/>
    <col min="6478" max="6478" width="4.44140625" style="8" customWidth="1"/>
    <col min="6479" max="6479" width="4" style="8" customWidth="1"/>
    <col min="6480" max="6480" width="4.109375" style="8" customWidth="1"/>
    <col min="6481" max="6481" width="4.44140625" style="8" customWidth="1"/>
    <col min="6482" max="6482" width="4.109375" style="8" customWidth="1"/>
    <col min="6483" max="6487" width="4.33203125" style="8" customWidth="1"/>
    <col min="6488" max="6488" width="7.44140625" style="8" customWidth="1"/>
    <col min="6489" max="6573" width="11.44140625" style="8" customWidth="1"/>
    <col min="6574" max="6706" width="11.44140625" style="8"/>
    <col min="6707" max="6707" width="4" style="8" customWidth="1"/>
    <col min="6708" max="6708" width="20" style="8" customWidth="1"/>
    <col min="6709" max="6709" width="5" style="8" customWidth="1"/>
    <col min="6710" max="6710" width="4.33203125" style="8" customWidth="1"/>
    <col min="6711" max="6711" width="7.6640625" style="8" customWidth="1"/>
    <col min="6712" max="6712" width="9" style="8" customWidth="1"/>
    <col min="6713" max="6713" width="11.109375" style="8" customWidth="1"/>
    <col min="6714" max="6714" width="6" style="8" customWidth="1"/>
    <col min="6715" max="6715" width="5.88671875" style="8" customWidth="1"/>
    <col min="6716" max="6716" width="7.5546875" style="8" customWidth="1"/>
    <col min="6717" max="6717" width="9" style="8" customWidth="1"/>
    <col min="6718" max="6718" width="3.44140625" style="8" customWidth="1"/>
    <col min="6719" max="6719" width="1.88671875" style="8" customWidth="1"/>
    <col min="6720" max="6721" width="3.6640625" style="8" customWidth="1"/>
    <col min="6722" max="6722" width="7.33203125" style="8" customWidth="1"/>
    <col min="6723" max="6723" width="4.109375" style="8" customWidth="1"/>
    <col min="6724" max="6724" width="4.44140625" style="8" customWidth="1"/>
    <col min="6725" max="6725" width="4.109375" style="8" customWidth="1"/>
    <col min="6726" max="6728" width="4.44140625" style="8" customWidth="1"/>
    <col min="6729" max="6729" width="4.33203125" style="8" customWidth="1"/>
    <col min="6730" max="6730" width="4.5546875" style="8" customWidth="1"/>
    <col min="6731" max="6732" width="4.44140625" style="8" customWidth="1"/>
    <col min="6733" max="6733" width="4.33203125" style="8" customWidth="1"/>
    <col min="6734" max="6734" width="4.44140625" style="8" customWidth="1"/>
    <col min="6735" max="6735" width="4" style="8" customWidth="1"/>
    <col min="6736" max="6736" width="4.109375" style="8" customWidth="1"/>
    <col min="6737" max="6737" width="4.44140625" style="8" customWidth="1"/>
    <col min="6738" max="6738" width="4.109375" style="8" customWidth="1"/>
    <col min="6739" max="6743" width="4.33203125" style="8" customWidth="1"/>
    <col min="6744" max="6744" width="7.44140625" style="8" customWidth="1"/>
    <col min="6745" max="6829" width="11.44140625" style="8" customWidth="1"/>
    <col min="6830" max="6962" width="11.44140625" style="8"/>
    <col min="6963" max="6963" width="4" style="8" customWidth="1"/>
    <col min="6964" max="6964" width="20" style="8" customWidth="1"/>
    <col min="6965" max="6965" width="5" style="8" customWidth="1"/>
    <col min="6966" max="6966" width="4.33203125" style="8" customWidth="1"/>
    <col min="6967" max="6967" width="7.6640625" style="8" customWidth="1"/>
    <col min="6968" max="6968" width="9" style="8" customWidth="1"/>
    <col min="6969" max="6969" width="11.109375" style="8" customWidth="1"/>
    <col min="6970" max="6970" width="6" style="8" customWidth="1"/>
    <col min="6971" max="6971" width="5.88671875" style="8" customWidth="1"/>
    <col min="6972" max="6972" width="7.5546875" style="8" customWidth="1"/>
    <col min="6973" max="6973" width="9" style="8" customWidth="1"/>
    <col min="6974" max="6974" width="3.44140625" style="8" customWidth="1"/>
    <col min="6975" max="6975" width="1.88671875" style="8" customWidth="1"/>
    <col min="6976" max="6977" width="3.6640625" style="8" customWidth="1"/>
    <col min="6978" max="6978" width="7.33203125" style="8" customWidth="1"/>
    <col min="6979" max="6979" width="4.109375" style="8" customWidth="1"/>
    <col min="6980" max="6980" width="4.44140625" style="8" customWidth="1"/>
    <col min="6981" max="6981" width="4.109375" style="8" customWidth="1"/>
    <col min="6982" max="6984" width="4.44140625" style="8" customWidth="1"/>
    <col min="6985" max="6985" width="4.33203125" style="8" customWidth="1"/>
    <col min="6986" max="6986" width="4.5546875" style="8" customWidth="1"/>
    <col min="6987" max="6988" width="4.44140625" style="8" customWidth="1"/>
    <col min="6989" max="6989" width="4.33203125" style="8" customWidth="1"/>
    <col min="6990" max="6990" width="4.44140625" style="8" customWidth="1"/>
    <col min="6991" max="6991" width="4" style="8" customWidth="1"/>
    <col min="6992" max="6992" width="4.109375" style="8" customWidth="1"/>
    <col min="6993" max="6993" width="4.44140625" style="8" customWidth="1"/>
    <col min="6994" max="6994" width="4.109375" style="8" customWidth="1"/>
    <col min="6995" max="6999" width="4.33203125" style="8" customWidth="1"/>
    <col min="7000" max="7000" width="7.44140625" style="8" customWidth="1"/>
    <col min="7001" max="7085" width="11.44140625" style="8" customWidth="1"/>
    <col min="7086" max="7218" width="11.44140625" style="8"/>
    <col min="7219" max="7219" width="4" style="8" customWidth="1"/>
    <col min="7220" max="7220" width="20" style="8" customWidth="1"/>
    <col min="7221" max="7221" width="5" style="8" customWidth="1"/>
    <col min="7222" max="7222" width="4.33203125" style="8" customWidth="1"/>
    <col min="7223" max="7223" width="7.6640625" style="8" customWidth="1"/>
    <col min="7224" max="7224" width="9" style="8" customWidth="1"/>
    <col min="7225" max="7225" width="11.109375" style="8" customWidth="1"/>
    <col min="7226" max="7226" width="6" style="8" customWidth="1"/>
    <col min="7227" max="7227" width="5.88671875" style="8" customWidth="1"/>
    <col min="7228" max="7228" width="7.5546875" style="8" customWidth="1"/>
    <col min="7229" max="7229" width="9" style="8" customWidth="1"/>
    <col min="7230" max="7230" width="3.44140625" style="8" customWidth="1"/>
    <col min="7231" max="7231" width="1.88671875" style="8" customWidth="1"/>
    <col min="7232" max="7233" width="3.6640625" style="8" customWidth="1"/>
    <col min="7234" max="7234" width="7.33203125" style="8" customWidth="1"/>
    <col min="7235" max="7235" width="4.109375" style="8" customWidth="1"/>
    <col min="7236" max="7236" width="4.44140625" style="8" customWidth="1"/>
    <col min="7237" max="7237" width="4.109375" style="8" customWidth="1"/>
    <col min="7238" max="7240" width="4.44140625" style="8" customWidth="1"/>
    <col min="7241" max="7241" width="4.33203125" style="8" customWidth="1"/>
    <col min="7242" max="7242" width="4.5546875" style="8" customWidth="1"/>
    <col min="7243" max="7244" width="4.44140625" style="8" customWidth="1"/>
    <col min="7245" max="7245" width="4.33203125" style="8" customWidth="1"/>
    <col min="7246" max="7246" width="4.44140625" style="8" customWidth="1"/>
    <col min="7247" max="7247" width="4" style="8" customWidth="1"/>
    <col min="7248" max="7248" width="4.109375" style="8" customWidth="1"/>
    <col min="7249" max="7249" width="4.44140625" style="8" customWidth="1"/>
    <col min="7250" max="7250" width="4.109375" style="8" customWidth="1"/>
    <col min="7251" max="7255" width="4.33203125" style="8" customWidth="1"/>
    <col min="7256" max="7256" width="7.44140625" style="8" customWidth="1"/>
    <col min="7257" max="7341" width="11.44140625" style="8" customWidth="1"/>
    <col min="7342" max="7474" width="11.44140625" style="8"/>
    <col min="7475" max="7475" width="4" style="8" customWidth="1"/>
    <col min="7476" max="7476" width="20" style="8" customWidth="1"/>
    <col min="7477" max="7477" width="5" style="8" customWidth="1"/>
    <col min="7478" max="7478" width="4.33203125" style="8" customWidth="1"/>
    <col min="7479" max="7479" width="7.6640625" style="8" customWidth="1"/>
    <col min="7480" max="7480" width="9" style="8" customWidth="1"/>
    <col min="7481" max="7481" width="11.109375" style="8" customWidth="1"/>
    <col min="7482" max="7482" width="6" style="8" customWidth="1"/>
    <col min="7483" max="7483" width="5.88671875" style="8" customWidth="1"/>
    <col min="7484" max="7484" width="7.5546875" style="8" customWidth="1"/>
    <col min="7485" max="7485" width="9" style="8" customWidth="1"/>
    <col min="7486" max="7486" width="3.44140625" style="8" customWidth="1"/>
    <col min="7487" max="7487" width="1.88671875" style="8" customWidth="1"/>
    <col min="7488" max="7489" width="3.6640625" style="8" customWidth="1"/>
    <col min="7490" max="7490" width="7.33203125" style="8" customWidth="1"/>
    <col min="7491" max="7491" width="4.109375" style="8" customWidth="1"/>
    <col min="7492" max="7492" width="4.44140625" style="8" customWidth="1"/>
    <col min="7493" max="7493" width="4.109375" style="8" customWidth="1"/>
    <col min="7494" max="7496" width="4.44140625" style="8" customWidth="1"/>
    <col min="7497" max="7497" width="4.33203125" style="8" customWidth="1"/>
    <col min="7498" max="7498" width="4.5546875" style="8" customWidth="1"/>
    <col min="7499" max="7500" width="4.44140625" style="8" customWidth="1"/>
    <col min="7501" max="7501" width="4.33203125" style="8" customWidth="1"/>
    <col min="7502" max="7502" width="4.44140625" style="8" customWidth="1"/>
    <col min="7503" max="7503" width="4" style="8" customWidth="1"/>
    <col min="7504" max="7504" width="4.109375" style="8" customWidth="1"/>
    <col min="7505" max="7505" width="4.44140625" style="8" customWidth="1"/>
    <col min="7506" max="7506" width="4.109375" style="8" customWidth="1"/>
    <col min="7507" max="7511" width="4.33203125" style="8" customWidth="1"/>
    <col min="7512" max="7512" width="7.44140625" style="8" customWidth="1"/>
    <col min="7513" max="7597" width="11.44140625" style="8" customWidth="1"/>
    <col min="7598" max="7730" width="11.44140625" style="8"/>
    <col min="7731" max="7731" width="4" style="8" customWidth="1"/>
    <col min="7732" max="7732" width="20" style="8" customWidth="1"/>
    <col min="7733" max="7733" width="5" style="8" customWidth="1"/>
    <col min="7734" max="7734" width="4.33203125" style="8" customWidth="1"/>
    <col min="7735" max="7735" width="7.6640625" style="8" customWidth="1"/>
    <col min="7736" max="7736" width="9" style="8" customWidth="1"/>
    <col min="7737" max="7737" width="11.109375" style="8" customWidth="1"/>
    <col min="7738" max="7738" width="6" style="8" customWidth="1"/>
    <col min="7739" max="7739" width="5.88671875" style="8" customWidth="1"/>
    <col min="7740" max="7740" width="7.5546875" style="8" customWidth="1"/>
    <col min="7741" max="7741" width="9" style="8" customWidth="1"/>
    <col min="7742" max="7742" width="3.44140625" style="8" customWidth="1"/>
    <col min="7743" max="7743" width="1.88671875" style="8" customWidth="1"/>
    <col min="7744" max="7745" width="3.6640625" style="8" customWidth="1"/>
    <col min="7746" max="7746" width="7.33203125" style="8" customWidth="1"/>
    <col min="7747" max="7747" width="4.109375" style="8" customWidth="1"/>
    <col min="7748" max="7748" width="4.44140625" style="8" customWidth="1"/>
    <col min="7749" max="7749" width="4.109375" style="8" customWidth="1"/>
    <col min="7750" max="7752" width="4.44140625" style="8" customWidth="1"/>
    <col min="7753" max="7753" width="4.33203125" style="8" customWidth="1"/>
    <col min="7754" max="7754" width="4.5546875" style="8" customWidth="1"/>
    <col min="7755" max="7756" width="4.44140625" style="8" customWidth="1"/>
    <col min="7757" max="7757" width="4.33203125" style="8" customWidth="1"/>
    <col min="7758" max="7758" width="4.44140625" style="8" customWidth="1"/>
    <col min="7759" max="7759" width="4" style="8" customWidth="1"/>
    <col min="7760" max="7760" width="4.109375" style="8" customWidth="1"/>
    <col min="7761" max="7761" width="4.44140625" style="8" customWidth="1"/>
    <col min="7762" max="7762" width="4.109375" style="8" customWidth="1"/>
    <col min="7763" max="7767" width="4.33203125" style="8" customWidth="1"/>
    <col min="7768" max="7768" width="7.44140625" style="8" customWidth="1"/>
    <col min="7769" max="7853" width="11.44140625" style="8" customWidth="1"/>
    <col min="7854" max="7986" width="11.44140625" style="8"/>
    <col min="7987" max="7987" width="4" style="8" customWidth="1"/>
    <col min="7988" max="7988" width="20" style="8" customWidth="1"/>
    <col min="7989" max="7989" width="5" style="8" customWidth="1"/>
    <col min="7990" max="7990" width="4.33203125" style="8" customWidth="1"/>
    <col min="7991" max="7991" width="7.6640625" style="8" customWidth="1"/>
    <col min="7992" max="7992" width="9" style="8" customWidth="1"/>
    <col min="7993" max="7993" width="11.109375" style="8" customWidth="1"/>
    <col min="7994" max="7994" width="6" style="8" customWidth="1"/>
    <col min="7995" max="7995" width="5.88671875" style="8" customWidth="1"/>
    <col min="7996" max="7996" width="7.5546875" style="8" customWidth="1"/>
    <col min="7997" max="7997" width="9" style="8" customWidth="1"/>
    <col min="7998" max="7998" width="3.44140625" style="8" customWidth="1"/>
    <col min="7999" max="7999" width="1.88671875" style="8" customWidth="1"/>
    <col min="8000" max="8001" width="3.6640625" style="8" customWidth="1"/>
    <col min="8002" max="8002" width="7.33203125" style="8" customWidth="1"/>
    <col min="8003" max="8003" width="4.109375" style="8" customWidth="1"/>
    <col min="8004" max="8004" width="4.44140625" style="8" customWidth="1"/>
    <col min="8005" max="8005" width="4.109375" style="8" customWidth="1"/>
    <col min="8006" max="8008" width="4.44140625" style="8" customWidth="1"/>
    <col min="8009" max="8009" width="4.33203125" style="8" customWidth="1"/>
    <col min="8010" max="8010" width="4.5546875" style="8" customWidth="1"/>
    <col min="8011" max="8012" width="4.44140625" style="8" customWidth="1"/>
    <col min="8013" max="8013" width="4.33203125" style="8" customWidth="1"/>
    <col min="8014" max="8014" width="4.44140625" style="8" customWidth="1"/>
    <col min="8015" max="8015" width="4" style="8" customWidth="1"/>
    <col min="8016" max="8016" width="4.109375" style="8" customWidth="1"/>
    <col min="8017" max="8017" width="4.44140625" style="8" customWidth="1"/>
    <col min="8018" max="8018" width="4.109375" style="8" customWidth="1"/>
    <col min="8019" max="8023" width="4.33203125" style="8" customWidth="1"/>
    <col min="8024" max="8024" width="7.44140625" style="8" customWidth="1"/>
    <col min="8025" max="8109" width="11.44140625" style="8" customWidth="1"/>
    <col min="8110" max="8242" width="11.44140625" style="8"/>
    <col min="8243" max="8243" width="4" style="8" customWidth="1"/>
    <col min="8244" max="8244" width="20" style="8" customWidth="1"/>
    <col min="8245" max="8245" width="5" style="8" customWidth="1"/>
    <col min="8246" max="8246" width="4.33203125" style="8" customWidth="1"/>
    <col min="8247" max="8247" width="7.6640625" style="8" customWidth="1"/>
    <col min="8248" max="8248" width="9" style="8" customWidth="1"/>
    <col min="8249" max="8249" width="11.109375" style="8" customWidth="1"/>
    <col min="8250" max="8250" width="6" style="8" customWidth="1"/>
    <col min="8251" max="8251" width="5.88671875" style="8" customWidth="1"/>
    <col min="8252" max="8252" width="7.5546875" style="8" customWidth="1"/>
    <col min="8253" max="8253" width="9" style="8" customWidth="1"/>
    <col min="8254" max="8254" width="3.44140625" style="8" customWidth="1"/>
    <col min="8255" max="8255" width="1.88671875" style="8" customWidth="1"/>
    <col min="8256" max="8257" width="3.6640625" style="8" customWidth="1"/>
    <col min="8258" max="8258" width="7.33203125" style="8" customWidth="1"/>
    <col min="8259" max="8259" width="4.109375" style="8" customWidth="1"/>
    <col min="8260" max="8260" width="4.44140625" style="8" customWidth="1"/>
    <col min="8261" max="8261" width="4.109375" style="8" customWidth="1"/>
    <col min="8262" max="8264" width="4.44140625" style="8" customWidth="1"/>
    <col min="8265" max="8265" width="4.33203125" style="8" customWidth="1"/>
    <col min="8266" max="8266" width="4.5546875" style="8" customWidth="1"/>
    <col min="8267" max="8268" width="4.44140625" style="8" customWidth="1"/>
    <col min="8269" max="8269" width="4.33203125" style="8" customWidth="1"/>
    <col min="8270" max="8270" width="4.44140625" style="8" customWidth="1"/>
    <col min="8271" max="8271" width="4" style="8" customWidth="1"/>
    <col min="8272" max="8272" width="4.109375" style="8" customWidth="1"/>
    <col min="8273" max="8273" width="4.44140625" style="8" customWidth="1"/>
    <col min="8274" max="8274" width="4.109375" style="8" customWidth="1"/>
    <col min="8275" max="8279" width="4.33203125" style="8" customWidth="1"/>
    <col min="8280" max="8280" width="7.44140625" style="8" customWidth="1"/>
    <col min="8281" max="8365" width="11.44140625" style="8" customWidth="1"/>
    <col min="8366" max="8498" width="11.44140625" style="8"/>
    <col min="8499" max="8499" width="4" style="8" customWidth="1"/>
    <col min="8500" max="8500" width="20" style="8" customWidth="1"/>
    <col min="8501" max="8501" width="5" style="8" customWidth="1"/>
    <col min="8502" max="8502" width="4.33203125" style="8" customWidth="1"/>
    <col min="8503" max="8503" width="7.6640625" style="8" customWidth="1"/>
    <col min="8504" max="8504" width="9" style="8" customWidth="1"/>
    <col min="8505" max="8505" width="11.109375" style="8" customWidth="1"/>
    <col min="8506" max="8506" width="6" style="8" customWidth="1"/>
    <col min="8507" max="8507" width="5.88671875" style="8" customWidth="1"/>
    <col min="8508" max="8508" width="7.5546875" style="8" customWidth="1"/>
    <col min="8509" max="8509" width="9" style="8" customWidth="1"/>
    <col min="8510" max="8510" width="3.44140625" style="8" customWidth="1"/>
    <col min="8511" max="8511" width="1.88671875" style="8" customWidth="1"/>
    <col min="8512" max="8513" width="3.6640625" style="8" customWidth="1"/>
    <col min="8514" max="8514" width="7.33203125" style="8" customWidth="1"/>
    <col min="8515" max="8515" width="4.109375" style="8" customWidth="1"/>
    <col min="8516" max="8516" width="4.44140625" style="8" customWidth="1"/>
    <col min="8517" max="8517" width="4.109375" style="8" customWidth="1"/>
    <col min="8518" max="8520" width="4.44140625" style="8" customWidth="1"/>
    <col min="8521" max="8521" width="4.33203125" style="8" customWidth="1"/>
    <col min="8522" max="8522" width="4.5546875" style="8" customWidth="1"/>
    <col min="8523" max="8524" width="4.44140625" style="8" customWidth="1"/>
    <col min="8525" max="8525" width="4.33203125" style="8" customWidth="1"/>
    <col min="8526" max="8526" width="4.44140625" style="8" customWidth="1"/>
    <col min="8527" max="8527" width="4" style="8" customWidth="1"/>
    <col min="8528" max="8528" width="4.109375" style="8" customWidth="1"/>
    <col min="8529" max="8529" width="4.44140625" style="8" customWidth="1"/>
    <col min="8530" max="8530" width="4.109375" style="8" customWidth="1"/>
    <col min="8531" max="8535" width="4.33203125" style="8" customWidth="1"/>
    <col min="8536" max="8536" width="7.44140625" style="8" customWidth="1"/>
    <col min="8537" max="8621" width="11.44140625" style="8" customWidth="1"/>
    <col min="8622" max="8754" width="11.44140625" style="8"/>
    <col min="8755" max="8755" width="4" style="8" customWidth="1"/>
    <col min="8756" max="8756" width="20" style="8" customWidth="1"/>
    <col min="8757" max="8757" width="5" style="8" customWidth="1"/>
    <col min="8758" max="8758" width="4.33203125" style="8" customWidth="1"/>
    <col min="8759" max="8759" width="7.6640625" style="8" customWidth="1"/>
    <col min="8760" max="8760" width="9" style="8" customWidth="1"/>
    <col min="8761" max="8761" width="11.109375" style="8" customWidth="1"/>
    <col min="8762" max="8762" width="6" style="8" customWidth="1"/>
    <col min="8763" max="8763" width="5.88671875" style="8" customWidth="1"/>
    <col min="8764" max="8764" width="7.5546875" style="8" customWidth="1"/>
    <col min="8765" max="8765" width="9" style="8" customWidth="1"/>
    <col min="8766" max="8766" width="3.44140625" style="8" customWidth="1"/>
    <col min="8767" max="8767" width="1.88671875" style="8" customWidth="1"/>
    <col min="8768" max="8769" width="3.6640625" style="8" customWidth="1"/>
    <col min="8770" max="8770" width="7.33203125" style="8" customWidth="1"/>
    <col min="8771" max="8771" width="4.109375" style="8" customWidth="1"/>
    <col min="8772" max="8772" width="4.44140625" style="8" customWidth="1"/>
    <col min="8773" max="8773" width="4.109375" style="8" customWidth="1"/>
    <col min="8774" max="8776" width="4.44140625" style="8" customWidth="1"/>
    <col min="8777" max="8777" width="4.33203125" style="8" customWidth="1"/>
    <col min="8778" max="8778" width="4.5546875" style="8" customWidth="1"/>
    <col min="8779" max="8780" width="4.44140625" style="8" customWidth="1"/>
    <col min="8781" max="8781" width="4.33203125" style="8" customWidth="1"/>
    <col min="8782" max="8782" width="4.44140625" style="8" customWidth="1"/>
    <col min="8783" max="8783" width="4" style="8" customWidth="1"/>
    <col min="8784" max="8784" width="4.109375" style="8" customWidth="1"/>
    <col min="8785" max="8785" width="4.44140625" style="8" customWidth="1"/>
    <col min="8786" max="8786" width="4.109375" style="8" customWidth="1"/>
    <col min="8787" max="8791" width="4.33203125" style="8" customWidth="1"/>
    <col min="8792" max="8792" width="7.44140625" style="8" customWidth="1"/>
    <col min="8793" max="8877" width="11.44140625" style="8" customWidth="1"/>
    <col min="8878" max="9010" width="11.44140625" style="8"/>
    <col min="9011" max="9011" width="4" style="8" customWidth="1"/>
    <col min="9012" max="9012" width="20" style="8" customWidth="1"/>
    <col min="9013" max="9013" width="5" style="8" customWidth="1"/>
    <col min="9014" max="9014" width="4.33203125" style="8" customWidth="1"/>
    <col min="9015" max="9015" width="7.6640625" style="8" customWidth="1"/>
    <col min="9016" max="9016" width="9" style="8" customWidth="1"/>
    <col min="9017" max="9017" width="11.109375" style="8" customWidth="1"/>
    <col min="9018" max="9018" width="6" style="8" customWidth="1"/>
    <col min="9019" max="9019" width="5.88671875" style="8" customWidth="1"/>
    <col min="9020" max="9020" width="7.5546875" style="8" customWidth="1"/>
    <col min="9021" max="9021" width="9" style="8" customWidth="1"/>
    <col min="9022" max="9022" width="3.44140625" style="8" customWidth="1"/>
    <col min="9023" max="9023" width="1.88671875" style="8" customWidth="1"/>
    <col min="9024" max="9025" width="3.6640625" style="8" customWidth="1"/>
    <col min="9026" max="9026" width="7.33203125" style="8" customWidth="1"/>
    <col min="9027" max="9027" width="4.109375" style="8" customWidth="1"/>
    <col min="9028" max="9028" width="4.44140625" style="8" customWidth="1"/>
    <col min="9029" max="9029" width="4.109375" style="8" customWidth="1"/>
    <col min="9030" max="9032" width="4.44140625" style="8" customWidth="1"/>
    <col min="9033" max="9033" width="4.33203125" style="8" customWidth="1"/>
    <col min="9034" max="9034" width="4.5546875" style="8" customWidth="1"/>
    <col min="9035" max="9036" width="4.44140625" style="8" customWidth="1"/>
    <col min="9037" max="9037" width="4.33203125" style="8" customWidth="1"/>
    <col min="9038" max="9038" width="4.44140625" style="8" customWidth="1"/>
    <col min="9039" max="9039" width="4" style="8" customWidth="1"/>
    <col min="9040" max="9040" width="4.109375" style="8" customWidth="1"/>
    <col min="9041" max="9041" width="4.44140625" style="8" customWidth="1"/>
    <col min="9042" max="9042" width="4.109375" style="8" customWidth="1"/>
    <col min="9043" max="9047" width="4.33203125" style="8" customWidth="1"/>
    <col min="9048" max="9048" width="7.44140625" style="8" customWidth="1"/>
    <col min="9049" max="9133" width="11.44140625" style="8" customWidth="1"/>
    <col min="9134" max="9266" width="11.44140625" style="8"/>
    <col min="9267" max="9267" width="4" style="8" customWidth="1"/>
    <col min="9268" max="9268" width="20" style="8" customWidth="1"/>
    <col min="9269" max="9269" width="5" style="8" customWidth="1"/>
    <col min="9270" max="9270" width="4.33203125" style="8" customWidth="1"/>
    <col min="9271" max="9271" width="7.6640625" style="8" customWidth="1"/>
    <col min="9272" max="9272" width="9" style="8" customWidth="1"/>
    <col min="9273" max="9273" width="11.109375" style="8" customWidth="1"/>
    <col min="9274" max="9274" width="6" style="8" customWidth="1"/>
    <col min="9275" max="9275" width="5.88671875" style="8" customWidth="1"/>
    <col min="9276" max="9276" width="7.5546875" style="8" customWidth="1"/>
    <col min="9277" max="9277" width="9" style="8" customWidth="1"/>
    <col min="9278" max="9278" width="3.44140625" style="8" customWidth="1"/>
    <col min="9279" max="9279" width="1.88671875" style="8" customWidth="1"/>
    <col min="9280" max="9281" width="3.6640625" style="8" customWidth="1"/>
    <col min="9282" max="9282" width="7.33203125" style="8" customWidth="1"/>
    <col min="9283" max="9283" width="4.109375" style="8" customWidth="1"/>
    <col min="9284" max="9284" width="4.44140625" style="8" customWidth="1"/>
    <col min="9285" max="9285" width="4.109375" style="8" customWidth="1"/>
    <col min="9286" max="9288" width="4.44140625" style="8" customWidth="1"/>
    <col min="9289" max="9289" width="4.33203125" style="8" customWidth="1"/>
    <col min="9290" max="9290" width="4.5546875" style="8" customWidth="1"/>
    <col min="9291" max="9292" width="4.44140625" style="8" customWidth="1"/>
    <col min="9293" max="9293" width="4.33203125" style="8" customWidth="1"/>
    <col min="9294" max="9294" width="4.44140625" style="8" customWidth="1"/>
    <col min="9295" max="9295" width="4" style="8" customWidth="1"/>
    <col min="9296" max="9296" width="4.109375" style="8" customWidth="1"/>
    <col min="9297" max="9297" width="4.44140625" style="8" customWidth="1"/>
    <col min="9298" max="9298" width="4.109375" style="8" customWidth="1"/>
    <col min="9299" max="9303" width="4.33203125" style="8" customWidth="1"/>
    <col min="9304" max="9304" width="7.44140625" style="8" customWidth="1"/>
    <col min="9305" max="9389" width="11.44140625" style="8" customWidth="1"/>
    <col min="9390" max="9522" width="11.44140625" style="8"/>
    <col min="9523" max="9523" width="4" style="8" customWidth="1"/>
    <col min="9524" max="9524" width="20" style="8" customWidth="1"/>
    <col min="9525" max="9525" width="5" style="8" customWidth="1"/>
    <col min="9526" max="9526" width="4.33203125" style="8" customWidth="1"/>
    <col min="9527" max="9527" width="7.6640625" style="8" customWidth="1"/>
    <col min="9528" max="9528" width="9" style="8" customWidth="1"/>
    <col min="9529" max="9529" width="11.109375" style="8" customWidth="1"/>
    <col min="9530" max="9530" width="6" style="8" customWidth="1"/>
    <col min="9531" max="9531" width="5.88671875" style="8" customWidth="1"/>
    <col min="9532" max="9532" width="7.5546875" style="8" customWidth="1"/>
    <col min="9533" max="9533" width="9" style="8" customWidth="1"/>
    <col min="9534" max="9534" width="3.44140625" style="8" customWidth="1"/>
    <col min="9535" max="9535" width="1.88671875" style="8" customWidth="1"/>
    <col min="9536" max="9537" width="3.6640625" style="8" customWidth="1"/>
    <col min="9538" max="9538" width="7.33203125" style="8" customWidth="1"/>
    <col min="9539" max="9539" width="4.109375" style="8" customWidth="1"/>
    <col min="9540" max="9540" width="4.44140625" style="8" customWidth="1"/>
    <col min="9541" max="9541" width="4.109375" style="8" customWidth="1"/>
    <col min="9542" max="9544" width="4.44140625" style="8" customWidth="1"/>
    <col min="9545" max="9545" width="4.33203125" style="8" customWidth="1"/>
    <col min="9546" max="9546" width="4.5546875" style="8" customWidth="1"/>
    <col min="9547" max="9548" width="4.44140625" style="8" customWidth="1"/>
    <col min="9549" max="9549" width="4.33203125" style="8" customWidth="1"/>
    <col min="9550" max="9550" width="4.44140625" style="8" customWidth="1"/>
    <col min="9551" max="9551" width="4" style="8" customWidth="1"/>
    <col min="9552" max="9552" width="4.109375" style="8" customWidth="1"/>
    <col min="9553" max="9553" width="4.44140625" style="8" customWidth="1"/>
    <col min="9554" max="9554" width="4.109375" style="8" customWidth="1"/>
    <col min="9555" max="9559" width="4.33203125" style="8" customWidth="1"/>
    <col min="9560" max="9560" width="7.44140625" style="8" customWidth="1"/>
    <col min="9561" max="9645" width="11.44140625" style="8" customWidth="1"/>
    <col min="9646" max="9778" width="11.44140625" style="8"/>
    <col min="9779" max="9779" width="4" style="8" customWidth="1"/>
    <col min="9780" max="9780" width="20" style="8" customWidth="1"/>
    <col min="9781" max="9781" width="5" style="8" customWidth="1"/>
    <col min="9782" max="9782" width="4.33203125" style="8" customWidth="1"/>
    <col min="9783" max="9783" width="7.6640625" style="8" customWidth="1"/>
    <col min="9784" max="9784" width="9" style="8" customWidth="1"/>
    <col min="9785" max="9785" width="11.109375" style="8" customWidth="1"/>
    <col min="9786" max="9786" width="6" style="8" customWidth="1"/>
    <col min="9787" max="9787" width="5.88671875" style="8" customWidth="1"/>
    <col min="9788" max="9788" width="7.5546875" style="8" customWidth="1"/>
    <col min="9789" max="9789" width="9" style="8" customWidth="1"/>
    <col min="9790" max="9790" width="3.44140625" style="8" customWidth="1"/>
    <col min="9791" max="9791" width="1.88671875" style="8" customWidth="1"/>
    <col min="9792" max="9793" width="3.6640625" style="8" customWidth="1"/>
    <col min="9794" max="9794" width="7.33203125" style="8" customWidth="1"/>
    <col min="9795" max="9795" width="4.109375" style="8" customWidth="1"/>
    <col min="9796" max="9796" width="4.44140625" style="8" customWidth="1"/>
    <col min="9797" max="9797" width="4.109375" style="8" customWidth="1"/>
    <col min="9798" max="9800" width="4.44140625" style="8" customWidth="1"/>
    <col min="9801" max="9801" width="4.33203125" style="8" customWidth="1"/>
    <col min="9802" max="9802" width="4.5546875" style="8" customWidth="1"/>
    <col min="9803" max="9804" width="4.44140625" style="8" customWidth="1"/>
    <col min="9805" max="9805" width="4.33203125" style="8" customWidth="1"/>
    <col min="9806" max="9806" width="4.44140625" style="8" customWidth="1"/>
    <col min="9807" max="9807" width="4" style="8" customWidth="1"/>
    <col min="9808" max="9808" width="4.109375" style="8" customWidth="1"/>
    <col min="9809" max="9809" width="4.44140625" style="8" customWidth="1"/>
    <col min="9810" max="9810" width="4.109375" style="8" customWidth="1"/>
    <col min="9811" max="9815" width="4.33203125" style="8" customWidth="1"/>
    <col min="9816" max="9816" width="7.44140625" style="8" customWidth="1"/>
    <col min="9817" max="9901" width="11.44140625" style="8" customWidth="1"/>
    <col min="9902" max="10034" width="11.44140625" style="8"/>
    <col min="10035" max="10035" width="4" style="8" customWidth="1"/>
    <col min="10036" max="10036" width="20" style="8" customWidth="1"/>
    <col min="10037" max="10037" width="5" style="8" customWidth="1"/>
    <col min="10038" max="10038" width="4.33203125" style="8" customWidth="1"/>
    <col min="10039" max="10039" width="7.6640625" style="8" customWidth="1"/>
    <col min="10040" max="10040" width="9" style="8" customWidth="1"/>
    <col min="10041" max="10041" width="11.109375" style="8" customWidth="1"/>
    <col min="10042" max="10042" width="6" style="8" customWidth="1"/>
    <col min="10043" max="10043" width="5.88671875" style="8" customWidth="1"/>
    <col min="10044" max="10044" width="7.5546875" style="8" customWidth="1"/>
    <col min="10045" max="10045" width="9" style="8" customWidth="1"/>
    <col min="10046" max="10046" width="3.44140625" style="8" customWidth="1"/>
    <col min="10047" max="10047" width="1.88671875" style="8" customWidth="1"/>
    <col min="10048" max="10049" width="3.6640625" style="8" customWidth="1"/>
    <col min="10050" max="10050" width="7.33203125" style="8" customWidth="1"/>
    <col min="10051" max="10051" width="4.109375" style="8" customWidth="1"/>
    <col min="10052" max="10052" width="4.44140625" style="8" customWidth="1"/>
    <col min="10053" max="10053" width="4.109375" style="8" customWidth="1"/>
    <col min="10054" max="10056" width="4.44140625" style="8" customWidth="1"/>
    <col min="10057" max="10057" width="4.33203125" style="8" customWidth="1"/>
    <col min="10058" max="10058" width="4.5546875" style="8" customWidth="1"/>
    <col min="10059" max="10060" width="4.44140625" style="8" customWidth="1"/>
    <col min="10061" max="10061" width="4.33203125" style="8" customWidth="1"/>
    <col min="10062" max="10062" width="4.44140625" style="8" customWidth="1"/>
    <col min="10063" max="10063" width="4" style="8" customWidth="1"/>
    <col min="10064" max="10064" width="4.109375" style="8" customWidth="1"/>
    <col min="10065" max="10065" width="4.44140625" style="8" customWidth="1"/>
    <col min="10066" max="10066" width="4.109375" style="8" customWidth="1"/>
    <col min="10067" max="10071" width="4.33203125" style="8" customWidth="1"/>
    <col min="10072" max="10072" width="7.44140625" style="8" customWidth="1"/>
    <col min="10073" max="10157" width="11.44140625" style="8" customWidth="1"/>
    <col min="10158" max="10290" width="11.44140625" style="8"/>
    <col min="10291" max="10291" width="4" style="8" customWidth="1"/>
    <col min="10292" max="10292" width="20" style="8" customWidth="1"/>
    <col min="10293" max="10293" width="5" style="8" customWidth="1"/>
    <col min="10294" max="10294" width="4.33203125" style="8" customWidth="1"/>
    <col min="10295" max="10295" width="7.6640625" style="8" customWidth="1"/>
    <col min="10296" max="10296" width="9" style="8" customWidth="1"/>
    <col min="10297" max="10297" width="11.109375" style="8" customWidth="1"/>
    <col min="10298" max="10298" width="6" style="8" customWidth="1"/>
    <col min="10299" max="10299" width="5.88671875" style="8" customWidth="1"/>
    <col min="10300" max="10300" width="7.5546875" style="8" customWidth="1"/>
    <col min="10301" max="10301" width="9" style="8" customWidth="1"/>
    <col min="10302" max="10302" width="3.44140625" style="8" customWidth="1"/>
    <col min="10303" max="10303" width="1.88671875" style="8" customWidth="1"/>
    <col min="10304" max="10305" width="3.6640625" style="8" customWidth="1"/>
    <col min="10306" max="10306" width="7.33203125" style="8" customWidth="1"/>
    <col min="10307" max="10307" width="4.109375" style="8" customWidth="1"/>
    <col min="10308" max="10308" width="4.44140625" style="8" customWidth="1"/>
    <col min="10309" max="10309" width="4.109375" style="8" customWidth="1"/>
    <col min="10310" max="10312" width="4.44140625" style="8" customWidth="1"/>
    <col min="10313" max="10313" width="4.33203125" style="8" customWidth="1"/>
    <col min="10314" max="10314" width="4.5546875" style="8" customWidth="1"/>
    <col min="10315" max="10316" width="4.44140625" style="8" customWidth="1"/>
    <col min="10317" max="10317" width="4.33203125" style="8" customWidth="1"/>
    <col min="10318" max="10318" width="4.44140625" style="8" customWidth="1"/>
    <col min="10319" max="10319" width="4" style="8" customWidth="1"/>
    <col min="10320" max="10320" width="4.109375" style="8" customWidth="1"/>
    <col min="10321" max="10321" width="4.44140625" style="8" customWidth="1"/>
    <col min="10322" max="10322" width="4.109375" style="8" customWidth="1"/>
    <col min="10323" max="10327" width="4.33203125" style="8" customWidth="1"/>
    <col min="10328" max="10328" width="7.44140625" style="8" customWidth="1"/>
    <col min="10329" max="10413" width="11.44140625" style="8" customWidth="1"/>
    <col min="10414" max="10546" width="11.44140625" style="8"/>
    <col min="10547" max="10547" width="4" style="8" customWidth="1"/>
    <col min="10548" max="10548" width="20" style="8" customWidth="1"/>
    <col min="10549" max="10549" width="5" style="8" customWidth="1"/>
    <col min="10550" max="10550" width="4.33203125" style="8" customWidth="1"/>
    <col min="10551" max="10551" width="7.6640625" style="8" customWidth="1"/>
    <col min="10552" max="10552" width="9" style="8" customWidth="1"/>
    <col min="10553" max="10553" width="11.109375" style="8" customWidth="1"/>
    <col min="10554" max="10554" width="6" style="8" customWidth="1"/>
    <col min="10555" max="10555" width="5.88671875" style="8" customWidth="1"/>
    <col min="10556" max="10556" width="7.5546875" style="8" customWidth="1"/>
    <col min="10557" max="10557" width="9" style="8" customWidth="1"/>
    <col min="10558" max="10558" width="3.44140625" style="8" customWidth="1"/>
    <col min="10559" max="10559" width="1.88671875" style="8" customWidth="1"/>
    <col min="10560" max="10561" width="3.6640625" style="8" customWidth="1"/>
    <col min="10562" max="10562" width="7.33203125" style="8" customWidth="1"/>
    <col min="10563" max="10563" width="4.109375" style="8" customWidth="1"/>
    <col min="10564" max="10564" width="4.44140625" style="8" customWidth="1"/>
    <col min="10565" max="10565" width="4.109375" style="8" customWidth="1"/>
    <col min="10566" max="10568" width="4.44140625" style="8" customWidth="1"/>
    <col min="10569" max="10569" width="4.33203125" style="8" customWidth="1"/>
    <col min="10570" max="10570" width="4.5546875" style="8" customWidth="1"/>
    <col min="10571" max="10572" width="4.44140625" style="8" customWidth="1"/>
    <col min="10573" max="10573" width="4.33203125" style="8" customWidth="1"/>
    <col min="10574" max="10574" width="4.44140625" style="8" customWidth="1"/>
    <col min="10575" max="10575" width="4" style="8" customWidth="1"/>
    <col min="10576" max="10576" width="4.109375" style="8" customWidth="1"/>
    <col min="10577" max="10577" width="4.44140625" style="8" customWidth="1"/>
    <col min="10578" max="10578" width="4.109375" style="8" customWidth="1"/>
    <col min="10579" max="10583" width="4.33203125" style="8" customWidth="1"/>
    <col min="10584" max="10584" width="7.44140625" style="8" customWidth="1"/>
    <col min="10585" max="10669" width="11.44140625" style="8" customWidth="1"/>
    <col min="10670" max="10802" width="11.44140625" style="8"/>
    <col min="10803" max="10803" width="4" style="8" customWidth="1"/>
    <col min="10804" max="10804" width="20" style="8" customWidth="1"/>
    <col min="10805" max="10805" width="5" style="8" customWidth="1"/>
    <col min="10806" max="10806" width="4.33203125" style="8" customWidth="1"/>
    <col min="10807" max="10807" width="7.6640625" style="8" customWidth="1"/>
    <col min="10808" max="10808" width="9" style="8" customWidth="1"/>
    <col min="10809" max="10809" width="11.109375" style="8" customWidth="1"/>
    <col min="10810" max="10810" width="6" style="8" customWidth="1"/>
    <col min="10811" max="10811" width="5.88671875" style="8" customWidth="1"/>
    <col min="10812" max="10812" width="7.5546875" style="8" customWidth="1"/>
    <col min="10813" max="10813" width="9" style="8" customWidth="1"/>
    <col min="10814" max="10814" width="3.44140625" style="8" customWidth="1"/>
    <col min="10815" max="10815" width="1.88671875" style="8" customWidth="1"/>
    <col min="10816" max="10817" width="3.6640625" style="8" customWidth="1"/>
    <col min="10818" max="10818" width="7.33203125" style="8" customWidth="1"/>
    <col min="10819" max="10819" width="4.109375" style="8" customWidth="1"/>
    <col min="10820" max="10820" width="4.44140625" style="8" customWidth="1"/>
    <col min="10821" max="10821" width="4.109375" style="8" customWidth="1"/>
    <col min="10822" max="10824" width="4.44140625" style="8" customWidth="1"/>
    <col min="10825" max="10825" width="4.33203125" style="8" customWidth="1"/>
    <col min="10826" max="10826" width="4.5546875" style="8" customWidth="1"/>
    <col min="10827" max="10828" width="4.44140625" style="8" customWidth="1"/>
    <col min="10829" max="10829" width="4.33203125" style="8" customWidth="1"/>
    <col min="10830" max="10830" width="4.44140625" style="8" customWidth="1"/>
    <col min="10831" max="10831" width="4" style="8" customWidth="1"/>
    <col min="10832" max="10832" width="4.109375" style="8" customWidth="1"/>
    <col min="10833" max="10833" width="4.44140625" style="8" customWidth="1"/>
    <col min="10834" max="10834" width="4.109375" style="8" customWidth="1"/>
    <col min="10835" max="10839" width="4.33203125" style="8" customWidth="1"/>
    <col min="10840" max="10840" width="7.44140625" style="8" customWidth="1"/>
    <col min="10841" max="10925" width="11.44140625" style="8" customWidth="1"/>
    <col min="10926" max="11058" width="11.44140625" style="8"/>
    <col min="11059" max="11059" width="4" style="8" customWidth="1"/>
    <col min="11060" max="11060" width="20" style="8" customWidth="1"/>
    <col min="11061" max="11061" width="5" style="8" customWidth="1"/>
    <col min="11062" max="11062" width="4.33203125" style="8" customWidth="1"/>
    <col min="11063" max="11063" width="7.6640625" style="8" customWidth="1"/>
    <col min="11064" max="11064" width="9" style="8" customWidth="1"/>
    <col min="11065" max="11065" width="11.109375" style="8" customWidth="1"/>
    <col min="11066" max="11066" width="6" style="8" customWidth="1"/>
    <col min="11067" max="11067" width="5.88671875" style="8" customWidth="1"/>
    <col min="11068" max="11068" width="7.5546875" style="8" customWidth="1"/>
    <col min="11069" max="11069" width="9" style="8" customWidth="1"/>
    <col min="11070" max="11070" width="3.44140625" style="8" customWidth="1"/>
    <col min="11071" max="11071" width="1.88671875" style="8" customWidth="1"/>
    <col min="11072" max="11073" width="3.6640625" style="8" customWidth="1"/>
    <col min="11074" max="11074" width="7.33203125" style="8" customWidth="1"/>
    <col min="11075" max="11075" width="4.109375" style="8" customWidth="1"/>
    <col min="11076" max="11076" width="4.44140625" style="8" customWidth="1"/>
    <col min="11077" max="11077" width="4.109375" style="8" customWidth="1"/>
    <col min="11078" max="11080" width="4.44140625" style="8" customWidth="1"/>
    <col min="11081" max="11081" width="4.33203125" style="8" customWidth="1"/>
    <col min="11082" max="11082" width="4.5546875" style="8" customWidth="1"/>
    <col min="11083" max="11084" width="4.44140625" style="8" customWidth="1"/>
    <col min="11085" max="11085" width="4.33203125" style="8" customWidth="1"/>
    <col min="11086" max="11086" width="4.44140625" style="8" customWidth="1"/>
    <col min="11087" max="11087" width="4" style="8" customWidth="1"/>
    <col min="11088" max="11088" width="4.109375" style="8" customWidth="1"/>
    <col min="11089" max="11089" width="4.44140625" style="8" customWidth="1"/>
    <col min="11090" max="11090" width="4.109375" style="8" customWidth="1"/>
    <col min="11091" max="11095" width="4.33203125" style="8" customWidth="1"/>
    <col min="11096" max="11096" width="7.44140625" style="8" customWidth="1"/>
    <col min="11097" max="11181" width="11.44140625" style="8" customWidth="1"/>
    <col min="11182" max="11314" width="11.44140625" style="8"/>
    <col min="11315" max="11315" width="4" style="8" customWidth="1"/>
    <col min="11316" max="11316" width="20" style="8" customWidth="1"/>
    <col min="11317" max="11317" width="5" style="8" customWidth="1"/>
    <col min="11318" max="11318" width="4.33203125" style="8" customWidth="1"/>
    <col min="11319" max="11319" width="7.6640625" style="8" customWidth="1"/>
    <col min="11320" max="11320" width="9" style="8" customWidth="1"/>
    <col min="11321" max="11321" width="11.109375" style="8" customWidth="1"/>
    <col min="11322" max="11322" width="6" style="8" customWidth="1"/>
    <col min="11323" max="11323" width="5.88671875" style="8" customWidth="1"/>
    <col min="11324" max="11324" width="7.5546875" style="8" customWidth="1"/>
    <col min="11325" max="11325" width="9" style="8" customWidth="1"/>
    <col min="11326" max="11326" width="3.44140625" style="8" customWidth="1"/>
    <col min="11327" max="11327" width="1.88671875" style="8" customWidth="1"/>
    <col min="11328" max="11329" width="3.6640625" style="8" customWidth="1"/>
    <col min="11330" max="11330" width="7.33203125" style="8" customWidth="1"/>
    <col min="11331" max="11331" width="4.109375" style="8" customWidth="1"/>
    <col min="11332" max="11332" width="4.44140625" style="8" customWidth="1"/>
    <col min="11333" max="11333" width="4.109375" style="8" customWidth="1"/>
    <col min="11334" max="11336" width="4.44140625" style="8" customWidth="1"/>
    <col min="11337" max="11337" width="4.33203125" style="8" customWidth="1"/>
    <col min="11338" max="11338" width="4.5546875" style="8" customWidth="1"/>
    <col min="11339" max="11340" width="4.44140625" style="8" customWidth="1"/>
    <col min="11341" max="11341" width="4.33203125" style="8" customWidth="1"/>
    <col min="11342" max="11342" width="4.44140625" style="8" customWidth="1"/>
    <col min="11343" max="11343" width="4" style="8" customWidth="1"/>
    <col min="11344" max="11344" width="4.109375" style="8" customWidth="1"/>
    <col min="11345" max="11345" width="4.44140625" style="8" customWidth="1"/>
    <col min="11346" max="11346" width="4.109375" style="8" customWidth="1"/>
    <col min="11347" max="11351" width="4.33203125" style="8" customWidth="1"/>
    <col min="11352" max="11352" width="7.44140625" style="8" customWidth="1"/>
    <col min="11353" max="11437" width="11.44140625" style="8" customWidth="1"/>
    <col min="11438" max="11570" width="11.44140625" style="8"/>
    <col min="11571" max="11571" width="4" style="8" customWidth="1"/>
    <col min="11572" max="11572" width="20" style="8" customWidth="1"/>
    <col min="11573" max="11573" width="5" style="8" customWidth="1"/>
    <col min="11574" max="11574" width="4.33203125" style="8" customWidth="1"/>
    <col min="11575" max="11575" width="7.6640625" style="8" customWidth="1"/>
    <col min="11576" max="11576" width="9" style="8" customWidth="1"/>
    <col min="11577" max="11577" width="11.109375" style="8" customWidth="1"/>
    <col min="11578" max="11578" width="6" style="8" customWidth="1"/>
    <col min="11579" max="11579" width="5.88671875" style="8" customWidth="1"/>
    <col min="11580" max="11580" width="7.5546875" style="8" customWidth="1"/>
    <col min="11581" max="11581" width="9" style="8" customWidth="1"/>
    <col min="11582" max="11582" width="3.44140625" style="8" customWidth="1"/>
    <col min="11583" max="11583" width="1.88671875" style="8" customWidth="1"/>
    <col min="11584" max="11585" width="3.6640625" style="8" customWidth="1"/>
    <col min="11586" max="11586" width="7.33203125" style="8" customWidth="1"/>
    <col min="11587" max="11587" width="4.109375" style="8" customWidth="1"/>
    <col min="11588" max="11588" width="4.44140625" style="8" customWidth="1"/>
    <col min="11589" max="11589" width="4.109375" style="8" customWidth="1"/>
    <col min="11590" max="11592" width="4.44140625" style="8" customWidth="1"/>
    <col min="11593" max="11593" width="4.33203125" style="8" customWidth="1"/>
    <col min="11594" max="11594" width="4.5546875" style="8" customWidth="1"/>
    <col min="11595" max="11596" width="4.44140625" style="8" customWidth="1"/>
    <col min="11597" max="11597" width="4.33203125" style="8" customWidth="1"/>
    <col min="11598" max="11598" width="4.44140625" style="8" customWidth="1"/>
    <col min="11599" max="11599" width="4" style="8" customWidth="1"/>
    <col min="11600" max="11600" width="4.109375" style="8" customWidth="1"/>
    <col min="11601" max="11601" width="4.44140625" style="8" customWidth="1"/>
    <col min="11602" max="11602" width="4.109375" style="8" customWidth="1"/>
    <col min="11603" max="11607" width="4.33203125" style="8" customWidth="1"/>
    <col min="11608" max="11608" width="7.44140625" style="8" customWidth="1"/>
    <col min="11609" max="11693" width="11.44140625" style="8" customWidth="1"/>
    <col min="11694" max="11826" width="11.44140625" style="8"/>
    <col min="11827" max="11827" width="4" style="8" customWidth="1"/>
    <col min="11828" max="11828" width="20" style="8" customWidth="1"/>
    <col min="11829" max="11829" width="5" style="8" customWidth="1"/>
    <col min="11830" max="11830" width="4.33203125" style="8" customWidth="1"/>
    <col min="11831" max="11831" width="7.6640625" style="8" customWidth="1"/>
    <col min="11832" max="11832" width="9" style="8" customWidth="1"/>
    <col min="11833" max="11833" width="11.109375" style="8" customWidth="1"/>
    <col min="11834" max="11834" width="6" style="8" customWidth="1"/>
    <col min="11835" max="11835" width="5.88671875" style="8" customWidth="1"/>
    <col min="11836" max="11836" width="7.5546875" style="8" customWidth="1"/>
    <col min="11837" max="11837" width="9" style="8" customWidth="1"/>
    <col min="11838" max="11838" width="3.44140625" style="8" customWidth="1"/>
    <col min="11839" max="11839" width="1.88671875" style="8" customWidth="1"/>
    <col min="11840" max="11841" width="3.6640625" style="8" customWidth="1"/>
    <col min="11842" max="11842" width="7.33203125" style="8" customWidth="1"/>
    <col min="11843" max="11843" width="4.109375" style="8" customWidth="1"/>
    <col min="11844" max="11844" width="4.44140625" style="8" customWidth="1"/>
    <col min="11845" max="11845" width="4.109375" style="8" customWidth="1"/>
    <col min="11846" max="11848" width="4.44140625" style="8" customWidth="1"/>
    <col min="11849" max="11849" width="4.33203125" style="8" customWidth="1"/>
    <col min="11850" max="11850" width="4.5546875" style="8" customWidth="1"/>
    <col min="11851" max="11852" width="4.44140625" style="8" customWidth="1"/>
    <col min="11853" max="11853" width="4.33203125" style="8" customWidth="1"/>
    <col min="11854" max="11854" width="4.44140625" style="8" customWidth="1"/>
    <col min="11855" max="11855" width="4" style="8" customWidth="1"/>
    <col min="11856" max="11856" width="4.109375" style="8" customWidth="1"/>
    <col min="11857" max="11857" width="4.44140625" style="8" customWidth="1"/>
    <col min="11858" max="11858" width="4.109375" style="8" customWidth="1"/>
    <col min="11859" max="11863" width="4.33203125" style="8" customWidth="1"/>
    <col min="11864" max="11864" width="7.44140625" style="8" customWidth="1"/>
    <col min="11865" max="11949" width="11.44140625" style="8" customWidth="1"/>
    <col min="11950" max="12082" width="11.44140625" style="8"/>
    <col min="12083" max="12083" width="4" style="8" customWidth="1"/>
    <col min="12084" max="12084" width="20" style="8" customWidth="1"/>
    <col min="12085" max="12085" width="5" style="8" customWidth="1"/>
    <col min="12086" max="12086" width="4.33203125" style="8" customWidth="1"/>
    <col min="12087" max="12087" width="7.6640625" style="8" customWidth="1"/>
    <col min="12088" max="12088" width="9" style="8" customWidth="1"/>
    <col min="12089" max="12089" width="11.109375" style="8" customWidth="1"/>
    <col min="12090" max="12090" width="6" style="8" customWidth="1"/>
    <col min="12091" max="12091" width="5.88671875" style="8" customWidth="1"/>
    <col min="12092" max="12092" width="7.5546875" style="8" customWidth="1"/>
    <col min="12093" max="12093" width="9" style="8" customWidth="1"/>
    <col min="12094" max="12094" width="3.44140625" style="8" customWidth="1"/>
    <col min="12095" max="12095" width="1.88671875" style="8" customWidth="1"/>
    <col min="12096" max="12097" width="3.6640625" style="8" customWidth="1"/>
    <col min="12098" max="12098" width="7.33203125" style="8" customWidth="1"/>
    <col min="12099" max="12099" width="4.109375" style="8" customWidth="1"/>
    <col min="12100" max="12100" width="4.44140625" style="8" customWidth="1"/>
    <col min="12101" max="12101" width="4.109375" style="8" customWidth="1"/>
    <col min="12102" max="12104" width="4.44140625" style="8" customWidth="1"/>
    <col min="12105" max="12105" width="4.33203125" style="8" customWidth="1"/>
    <col min="12106" max="12106" width="4.5546875" style="8" customWidth="1"/>
    <col min="12107" max="12108" width="4.44140625" style="8" customWidth="1"/>
    <col min="12109" max="12109" width="4.33203125" style="8" customWidth="1"/>
    <col min="12110" max="12110" width="4.44140625" style="8" customWidth="1"/>
    <col min="12111" max="12111" width="4" style="8" customWidth="1"/>
    <col min="12112" max="12112" width="4.109375" style="8" customWidth="1"/>
    <col min="12113" max="12113" width="4.44140625" style="8" customWidth="1"/>
    <col min="12114" max="12114" width="4.109375" style="8" customWidth="1"/>
    <col min="12115" max="12119" width="4.33203125" style="8" customWidth="1"/>
    <col min="12120" max="12120" width="7.44140625" style="8" customWidth="1"/>
    <col min="12121" max="12205" width="11.44140625" style="8" customWidth="1"/>
    <col min="12206" max="12338" width="11.44140625" style="8"/>
    <col min="12339" max="12339" width="4" style="8" customWidth="1"/>
    <col min="12340" max="12340" width="20" style="8" customWidth="1"/>
    <col min="12341" max="12341" width="5" style="8" customWidth="1"/>
    <col min="12342" max="12342" width="4.33203125" style="8" customWidth="1"/>
    <col min="12343" max="12343" width="7.6640625" style="8" customWidth="1"/>
    <col min="12344" max="12344" width="9" style="8" customWidth="1"/>
    <col min="12345" max="12345" width="11.109375" style="8" customWidth="1"/>
    <col min="12346" max="12346" width="6" style="8" customWidth="1"/>
    <col min="12347" max="12347" width="5.88671875" style="8" customWidth="1"/>
    <col min="12348" max="12348" width="7.5546875" style="8" customWidth="1"/>
    <col min="12349" max="12349" width="9" style="8" customWidth="1"/>
    <col min="12350" max="12350" width="3.44140625" style="8" customWidth="1"/>
    <col min="12351" max="12351" width="1.88671875" style="8" customWidth="1"/>
    <col min="12352" max="12353" width="3.6640625" style="8" customWidth="1"/>
    <col min="12354" max="12354" width="7.33203125" style="8" customWidth="1"/>
    <col min="12355" max="12355" width="4.109375" style="8" customWidth="1"/>
    <col min="12356" max="12356" width="4.44140625" style="8" customWidth="1"/>
    <col min="12357" max="12357" width="4.109375" style="8" customWidth="1"/>
    <col min="12358" max="12360" width="4.44140625" style="8" customWidth="1"/>
    <col min="12361" max="12361" width="4.33203125" style="8" customWidth="1"/>
    <col min="12362" max="12362" width="4.5546875" style="8" customWidth="1"/>
    <col min="12363" max="12364" width="4.44140625" style="8" customWidth="1"/>
    <col min="12365" max="12365" width="4.33203125" style="8" customWidth="1"/>
    <col min="12366" max="12366" width="4.44140625" style="8" customWidth="1"/>
    <col min="12367" max="12367" width="4" style="8" customWidth="1"/>
    <col min="12368" max="12368" width="4.109375" style="8" customWidth="1"/>
    <col min="12369" max="12369" width="4.44140625" style="8" customWidth="1"/>
    <col min="12370" max="12370" width="4.109375" style="8" customWidth="1"/>
    <col min="12371" max="12375" width="4.33203125" style="8" customWidth="1"/>
    <col min="12376" max="12376" width="7.44140625" style="8" customWidth="1"/>
    <col min="12377" max="12461" width="11.44140625" style="8" customWidth="1"/>
    <col min="12462" max="12594" width="11.44140625" style="8"/>
    <col min="12595" max="12595" width="4" style="8" customWidth="1"/>
    <col min="12596" max="12596" width="20" style="8" customWidth="1"/>
    <col min="12597" max="12597" width="5" style="8" customWidth="1"/>
    <col min="12598" max="12598" width="4.33203125" style="8" customWidth="1"/>
    <col min="12599" max="12599" width="7.6640625" style="8" customWidth="1"/>
    <col min="12600" max="12600" width="9" style="8" customWidth="1"/>
    <col min="12601" max="12601" width="11.109375" style="8" customWidth="1"/>
    <col min="12602" max="12602" width="6" style="8" customWidth="1"/>
    <col min="12603" max="12603" width="5.88671875" style="8" customWidth="1"/>
    <col min="12604" max="12604" width="7.5546875" style="8" customWidth="1"/>
    <col min="12605" max="12605" width="9" style="8" customWidth="1"/>
    <col min="12606" max="12606" width="3.44140625" style="8" customWidth="1"/>
    <col min="12607" max="12607" width="1.88671875" style="8" customWidth="1"/>
    <col min="12608" max="12609" width="3.6640625" style="8" customWidth="1"/>
    <col min="12610" max="12610" width="7.33203125" style="8" customWidth="1"/>
    <col min="12611" max="12611" width="4.109375" style="8" customWidth="1"/>
    <col min="12612" max="12612" width="4.44140625" style="8" customWidth="1"/>
    <col min="12613" max="12613" width="4.109375" style="8" customWidth="1"/>
    <col min="12614" max="12616" width="4.44140625" style="8" customWidth="1"/>
    <col min="12617" max="12617" width="4.33203125" style="8" customWidth="1"/>
    <col min="12618" max="12618" width="4.5546875" style="8" customWidth="1"/>
    <col min="12619" max="12620" width="4.44140625" style="8" customWidth="1"/>
    <col min="12621" max="12621" width="4.33203125" style="8" customWidth="1"/>
    <col min="12622" max="12622" width="4.44140625" style="8" customWidth="1"/>
    <col min="12623" max="12623" width="4" style="8" customWidth="1"/>
    <col min="12624" max="12624" width="4.109375" style="8" customWidth="1"/>
    <col min="12625" max="12625" width="4.44140625" style="8" customWidth="1"/>
    <col min="12626" max="12626" width="4.109375" style="8" customWidth="1"/>
    <col min="12627" max="12631" width="4.33203125" style="8" customWidth="1"/>
    <col min="12632" max="12632" width="7.44140625" style="8" customWidth="1"/>
    <col min="12633" max="12717" width="11.44140625" style="8" customWidth="1"/>
    <col min="12718" max="12850" width="11.44140625" style="8"/>
    <col min="12851" max="12851" width="4" style="8" customWidth="1"/>
    <col min="12852" max="12852" width="20" style="8" customWidth="1"/>
    <col min="12853" max="12853" width="5" style="8" customWidth="1"/>
    <col min="12854" max="12854" width="4.33203125" style="8" customWidth="1"/>
    <col min="12855" max="12855" width="7.6640625" style="8" customWidth="1"/>
    <col min="12856" max="12856" width="9" style="8" customWidth="1"/>
    <col min="12857" max="12857" width="11.109375" style="8" customWidth="1"/>
    <col min="12858" max="12858" width="6" style="8" customWidth="1"/>
    <col min="12859" max="12859" width="5.88671875" style="8" customWidth="1"/>
    <col min="12860" max="12860" width="7.5546875" style="8" customWidth="1"/>
    <col min="12861" max="12861" width="9" style="8" customWidth="1"/>
    <col min="12862" max="12862" width="3.44140625" style="8" customWidth="1"/>
    <col min="12863" max="12863" width="1.88671875" style="8" customWidth="1"/>
    <col min="12864" max="12865" width="3.6640625" style="8" customWidth="1"/>
    <col min="12866" max="12866" width="7.33203125" style="8" customWidth="1"/>
    <col min="12867" max="12867" width="4.109375" style="8" customWidth="1"/>
    <col min="12868" max="12868" width="4.44140625" style="8" customWidth="1"/>
    <col min="12869" max="12869" width="4.109375" style="8" customWidth="1"/>
    <col min="12870" max="12872" width="4.44140625" style="8" customWidth="1"/>
    <col min="12873" max="12873" width="4.33203125" style="8" customWidth="1"/>
    <col min="12874" max="12874" width="4.5546875" style="8" customWidth="1"/>
    <col min="12875" max="12876" width="4.44140625" style="8" customWidth="1"/>
    <col min="12877" max="12877" width="4.33203125" style="8" customWidth="1"/>
    <col min="12878" max="12878" width="4.44140625" style="8" customWidth="1"/>
    <col min="12879" max="12879" width="4" style="8" customWidth="1"/>
    <col min="12880" max="12880" width="4.109375" style="8" customWidth="1"/>
    <col min="12881" max="12881" width="4.44140625" style="8" customWidth="1"/>
    <col min="12882" max="12882" width="4.109375" style="8" customWidth="1"/>
    <col min="12883" max="12887" width="4.33203125" style="8" customWidth="1"/>
    <col min="12888" max="12888" width="7.44140625" style="8" customWidth="1"/>
    <col min="12889" max="12973" width="11.44140625" style="8" customWidth="1"/>
    <col min="12974" max="13106" width="11.44140625" style="8"/>
    <col min="13107" max="13107" width="4" style="8" customWidth="1"/>
    <col min="13108" max="13108" width="20" style="8" customWidth="1"/>
    <col min="13109" max="13109" width="5" style="8" customWidth="1"/>
    <col min="13110" max="13110" width="4.33203125" style="8" customWidth="1"/>
    <col min="13111" max="13111" width="7.6640625" style="8" customWidth="1"/>
    <col min="13112" max="13112" width="9" style="8" customWidth="1"/>
    <col min="13113" max="13113" width="11.109375" style="8" customWidth="1"/>
    <col min="13114" max="13114" width="6" style="8" customWidth="1"/>
    <col min="13115" max="13115" width="5.88671875" style="8" customWidth="1"/>
    <col min="13116" max="13116" width="7.5546875" style="8" customWidth="1"/>
    <col min="13117" max="13117" width="9" style="8" customWidth="1"/>
    <col min="13118" max="13118" width="3.44140625" style="8" customWidth="1"/>
    <col min="13119" max="13119" width="1.88671875" style="8" customWidth="1"/>
    <col min="13120" max="13121" width="3.6640625" style="8" customWidth="1"/>
    <col min="13122" max="13122" width="7.33203125" style="8" customWidth="1"/>
    <col min="13123" max="13123" width="4.109375" style="8" customWidth="1"/>
    <col min="13124" max="13124" width="4.44140625" style="8" customWidth="1"/>
    <col min="13125" max="13125" width="4.109375" style="8" customWidth="1"/>
    <col min="13126" max="13128" width="4.44140625" style="8" customWidth="1"/>
    <col min="13129" max="13129" width="4.33203125" style="8" customWidth="1"/>
    <col min="13130" max="13130" width="4.5546875" style="8" customWidth="1"/>
    <col min="13131" max="13132" width="4.44140625" style="8" customWidth="1"/>
    <col min="13133" max="13133" width="4.33203125" style="8" customWidth="1"/>
    <col min="13134" max="13134" width="4.44140625" style="8" customWidth="1"/>
    <col min="13135" max="13135" width="4" style="8" customWidth="1"/>
    <col min="13136" max="13136" width="4.109375" style="8" customWidth="1"/>
    <col min="13137" max="13137" width="4.44140625" style="8" customWidth="1"/>
    <col min="13138" max="13138" width="4.109375" style="8" customWidth="1"/>
    <col min="13139" max="13143" width="4.33203125" style="8" customWidth="1"/>
    <col min="13144" max="13144" width="7.44140625" style="8" customWidth="1"/>
    <col min="13145" max="13229" width="11.44140625" style="8" customWidth="1"/>
    <col min="13230" max="13362" width="11.44140625" style="8"/>
    <col min="13363" max="13363" width="4" style="8" customWidth="1"/>
    <col min="13364" max="13364" width="20" style="8" customWidth="1"/>
    <col min="13365" max="13365" width="5" style="8" customWidth="1"/>
    <col min="13366" max="13366" width="4.33203125" style="8" customWidth="1"/>
    <col min="13367" max="13367" width="7.6640625" style="8" customWidth="1"/>
    <col min="13368" max="13368" width="9" style="8" customWidth="1"/>
    <col min="13369" max="13369" width="11.109375" style="8" customWidth="1"/>
    <col min="13370" max="13370" width="6" style="8" customWidth="1"/>
    <col min="13371" max="13371" width="5.88671875" style="8" customWidth="1"/>
    <col min="13372" max="13372" width="7.5546875" style="8" customWidth="1"/>
    <col min="13373" max="13373" width="9" style="8" customWidth="1"/>
    <col min="13374" max="13374" width="3.44140625" style="8" customWidth="1"/>
    <col min="13375" max="13375" width="1.88671875" style="8" customWidth="1"/>
    <col min="13376" max="13377" width="3.6640625" style="8" customWidth="1"/>
    <col min="13378" max="13378" width="7.33203125" style="8" customWidth="1"/>
    <col min="13379" max="13379" width="4.109375" style="8" customWidth="1"/>
    <col min="13380" max="13380" width="4.44140625" style="8" customWidth="1"/>
    <col min="13381" max="13381" width="4.109375" style="8" customWidth="1"/>
    <col min="13382" max="13384" width="4.44140625" style="8" customWidth="1"/>
    <col min="13385" max="13385" width="4.33203125" style="8" customWidth="1"/>
    <col min="13386" max="13386" width="4.5546875" style="8" customWidth="1"/>
    <col min="13387" max="13388" width="4.44140625" style="8" customWidth="1"/>
    <col min="13389" max="13389" width="4.33203125" style="8" customWidth="1"/>
    <col min="13390" max="13390" width="4.44140625" style="8" customWidth="1"/>
    <col min="13391" max="13391" width="4" style="8" customWidth="1"/>
    <col min="13392" max="13392" width="4.109375" style="8" customWidth="1"/>
    <col min="13393" max="13393" width="4.44140625" style="8" customWidth="1"/>
    <col min="13394" max="13394" width="4.109375" style="8" customWidth="1"/>
    <col min="13395" max="13399" width="4.33203125" style="8" customWidth="1"/>
    <col min="13400" max="13400" width="7.44140625" style="8" customWidth="1"/>
    <col min="13401" max="13485" width="11.44140625" style="8" customWidth="1"/>
    <col min="13486" max="13618" width="11.44140625" style="8"/>
    <col min="13619" max="13619" width="4" style="8" customWidth="1"/>
    <col min="13620" max="13620" width="20" style="8" customWidth="1"/>
    <col min="13621" max="13621" width="5" style="8" customWidth="1"/>
    <col min="13622" max="13622" width="4.33203125" style="8" customWidth="1"/>
    <col min="13623" max="13623" width="7.6640625" style="8" customWidth="1"/>
    <col min="13624" max="13624" width="9" style="8" customWidth="1"/>
    <col min="13625" max="13625" width="11.109375" style="8" customWidth="1"/>
    <col min="13626" max="13626" width="6" style="8" customWidth="1"/>
    <col min="13627" max="13627" width="5.88671875" style="8" customWidth="1"/>
    <col min="13628" max="13628" width="7.5546875" style="8" customWidth="1"/>
    <col min="13629" max="13629" width="9" style="8" customWidth="1"/>
    <col min="13630" max="13630" width="3.44140625" style="8" customWidth="1"/>
    <col min="13631" max="13631" width="1.88671875" style="8" customWidth="1"/>
    <col min="13632" max="13633" width="3.6640625" style="8" customWidth="1"/>
    <col min="13634" max="13634" width="7.33203125" style="8" customWidth="1"/>
    <col min="13635" max="13635" width="4.109375" style="8" customWidth="1"/>
    <col min="13636" max="13636" width="4.44140625" style="8" customWidth="1"/>
    <col min="13637" max="13637" width="4.109375" style="8" customWidth="1"/>
    <col min="13638" max="13640" width="4.44140625" style="8" customWidth="1"/>
    <col min="13641" max="13641" width="4.33203125" style="8" customWidth="1"/>
    <col min="13642" max="13642" width="4.5546875" style="8" customWidth="1"/>
    <col min="13643" max="13644" width="4.44140625" style="8" customWidth="1"/>
    <col min="13645" max="13645" width="4.33203125" style="8" customWidth="1"/>
    <col min="13646" max="13646" width="4.44140625" style="8" customWidth="1"/>
    <col min="13647" max="13647" width="4" style="8" customWidth="1"/>
    <col min="13648" max="13648" width="4.109375" style="8" customWidth="1"/>
    <col min="13649" max="13649" width="4.44140625" style="8" customWidth="1"/>
    <col min="13650" max="13650" width="4.109375" style="8" customWidth="1"/>
    <col min="13651" max="13655" width="4.33203125" style="8" customWidth="1"/>
    <col min="13656" max="13656" width="7.44140625" style="8" customWidth="1"/>
    <col min="13657" max="13741" width="11.44140625" style="8" customWidth="1"/>
    <col min="13742" max="13874" width="11.44140625" style="8"/>
    <col min="13875" max="13875" width="4" style="8" customWidth="1"/>
    <col min="13876" max="13876" width="20" style="8" customWidth="1"/>
    <col min="13877" max="13877" width="5" style="8" customWidth="1"/>
    <col min="13878" max="13878" width="4.33203125" style="8" customWidth="1"/>
    <col min="13879" max="13879" width="7.6640625" style="8" customWidth="1"/>
    <col min="13880" max="13880" width="9" style="8" customWidth="1"/>
    <col min="13881" max="13881" width="11.109375" style="8" customWidth="1"/>
    <col min="13882" max="13882" width="6" style="8" customWidth="1"/>
    <col min="13883" max="13883" width="5.88671875" style="8" customWidth="1"/>
    <col min="13884" max="13884" width="7.5546875" style="8" customWidth="1"/>
    <col min="13885" max="13885" width="9" style="8" customWidth="1"/>
    <col min="13886" max="13886" width="3.44140625" style="8" customWidth="1"/>
    <col min="13887" max="13887" width="1.88671875" style="8" customWidth="1"/>
    <col min="13888" max="13889" width="3.6640625" style="8" customWidth="1"/>
    <col min="13890" max="13890" width="7.33203125" style="8" customWidth="1"/>
    <col min="13891" max="13891" width="4.109375" style="8" customWidth="1"/>
    <col min="13892" max="13892" width="4.44140625" style="8" customWidth="1"/>
    <col min="13893" max="13893" width="4.109375" style="8" customWidth="1"/>
    <col min="13894" max="13896" width="4.44140625" style="8" customWidth="1"/>
    <col min="13897" max="13897" width="4.33203125" style="8" customWidth="1"/>
    <col min="13898" max="13898" width="4.5546875" style="8" customWidth="1"/>
    <col min="13899" max="13900" width="4.44140625" style="8" customWidth="1"/>
    <col min="13901" max="13901" width="4.33203125" style="8" customWidth="1"/>
    <col min="13902" max="13902" width="4.44140625" style="8" customWidth="1"/>
    <col min="13903" max="13903" width="4" style="8" customWidth="1"/>
    <col min="13904" max="13904" width="4.109375" style="8" customWidth="1"/>
    <col min="13905" max="13905" width="4.44140625" style="8" customWidth="1"/>
    <col min="13906" max="13906" width="4.109375" style="8" customWidth="1"/>
    <col min="13907" max="13911" width="4.33203125" style="8" customWidth="1"/>
    <col min="13912" max="13912" width="7.44140625" style="8" customWidth="1"/>
    <col min="13913" max="13997" width="11.44140625" style="8" customWidth="1"/>
    <col min="13998" max="14130" width="11.44140625" style="8"/>
    <col min="14131" max="14131" width="4" style="8" customWidth="1"/>
    <col min="14132" max="14132" width="20" style="8" customWidth="1"/>
    <col min="14133" max="14133" width="5" style="8" customWidth="1"/>
    <col min="14134" max="14134" width="4.33203125" style="8" customWidth="1"/>
    <col min="14135" max="14135" width="7.6640625" style="8" customWidth="1"/>
    <col min="14136" max="14136" width="9" style="8" customWidth="1"/>
    <col min="14137" max="14137" width="11.109375" style="8" customWidth="1"/>
    <col min="14138" max="14138" width="6" style="8" customWidth="1"/>
    <col min="14139" max="14139" width="5.88671875" style="8" customWidth="1"/>
    <col min="14140" max="14140" width="7.5546875" style="8" customWidth="1"/>
    <col min="14141" max="14141" width="9" style="8" customWidth="1"/>
    <col min="14142" max="14142" width="3.44140625" style="8" customWidth="1"/>
    <col min="14143" max="14143" width="1.88671875" style="8" customWidth="1"/>
    <col min="14144" max="14145" width="3.6640625" style="8" customWidth="1"/>
    <col min="14146" max="14146" width="7.33203125" style="8" customWidth="1"/>
    <col min="14147" max="14147" width="4.109375" style="8" customWidth="1"/>
    <col min="14148" max="14148" width="4.44140625" style="8" customWidth="1"/>
    <col min="14149" max="14149" width="4.109375" style="8" customWidth="1"/>
    <col min="14150" max="14152" width="4.44140625" style="8" customWidth="1"/>
    <col min="14153" max="14153" width="4.33203125" style="8" customWidth="1"/>
    <col min="14154" max="14154" width="4.5546875" style="8" customWidth="1"/>
    <col min="14155" max="14156" width="4.44140625" style="8" customWidth="1"/>
    <col min="14157" max="14157" width="4.33203125" style="8" customWidth="1"/>
    <col min="14158" max="14158" width="4.44140625" style="8" customWidth="1"/>
    <col min="14159" max="14159" width="4" style="8" customWidth="1"/>
    <col min="14160" max="14160" width="4.109375" style="8" customWidth="1"/>
    <col min="14161" max="14161" width="4.44140625" style="8" customWidth="1"/>
    <col min="14162" max="14162" width="4.109375" style="8" customWidth="1"/>
    <col min="14163" max="14167" width="4.33203125" style="8" customWidth="1"/>
    <col min="14168" max="14168" width="7.44140625" style="8" customWidth="1"/>
    <col min="14169" max="14253" width="11.44140625" style="8" customWidth="1"/>
    <col min="14254" max="14386" width="11.44140625" style="8"/>
    <col min="14387" max="14387" width="4" style="8" customWidth="1"/>
    <col min="14388" max="14388" width="20" style="8" customWidth="1"/>
    <col min="14389" max="14389" width="5" style="8" customWidth="1"/>
    <col min="14390" max="14390" width="4.33203125" style="8" customWidth="1"/>
    <col min="14391" max="14391" width="7.6640625" style="8" customWidth="1"/>
    <col min="14392" max="14392" width="9" style="8" customWidth="1"/>
    <col min="14393" max="14393" width="11.109375" style="8" customWidth="1"/>
    <col min="14394" max="14394" width="6" style="8" customWidth="1"/>
    <col min="14395" max="14395" width="5.88671875" style="8" customWidth="1"/>
    <col min="14396" max="14396" width="7.5546875" style="8" customWidth="1"/>
    <col min="14397" max="14397" width="9" style="8" customWidth="1"/>
    <col min="14398" max="14398" width="3.44140625" style="8" customWidth="1"/>
    <col min="14399" max="14399" width="1.88671875" style="8" customWidth="1"/>
    <col min="14400" max="14401" width="3.6640625" style="8" customWidth="1"/>
    <col min="14402" max="14402" width="7.33203125" style="8" customWidth="1"/>
    <col min="14403" max="14403" width="4.109375" style="8" customWidth="1"/>
    <col min="14404" max="14404" width="4.44140625" style="8" customWidth="1"/>
    <col min="14405" max="14405" width="4.109375" style="8" customWidth="1"/>
    <col min="14406" max="14408" width="4.44140625" style="8" customWidth="1"/>
    <col min="14409" max="14409" width="4.33203125" style="8" customWidth="1"/>
    <col min="14410" max="14410" width="4.5546875" style="8" customWidth="1"/>
    <col min="14411" max="14412" width="4.44140625" style="8" customWidth="1"/>
    <col min="14413" max="14413" width="4.33203125" style="8" customWidth="1"/>
    <col min="14414" max="14414" width="4.44140625" style="8" customWidth="1"/>
    <col min="14415" max="14415" width="4" style="8" customWidth="1"/>
    <col min="14416" max="14416" width="4.109375" style="8" customWidth="1"/>
    <col min="14417" max="14417" width="4.44140625" style="8" customWidth="1"/>
    <col min="14418" max="14418" width="4.109375" style="8" customWidth="1"/>
    <col min="14419" max="14423" width="4.33203125" style="8" customWidth="1"/>
    <col min="14424" max="14424" width="7.44140625" style="8" customWidth="1"/>
    <col min="14425" max="14509" width="11.44140625" style="8" customWidth="1"/>
    <col min="14510" max="14642" width="11.44140625" style="8"/>
    <col min="14643" max="14643" width="4" style="8" customWidth="1"/>
    <col min="14644" max="14644" width="20" style="8" customWidth="1"/>
    <col min="14645" max="14645" width="5" style="8" customWidth="1"/>
    <col min="14646" max="14646" width="4.33203125" style="8" customWidth="1"/>
    <col min="14647" max="14647" width="7.6640625" style="8" customWidth="1"/>
    <col min="14648" max="14648" width="9" style="8" customWidth="1"/>
    <col min="14649" max="14649" width="11.109375" style="8" customWidth="1"/>
    <col min="14650" max="14650" width="6" style="8" customWidth="1"/>
    <col min="14651" max="14651" width="5.88671875" style="8" customWidth="1"/>
    <col min="14652" max="14652" width="7.5546875" style="8" customWidth="1"/>
    <col min="14653" max="14653" width="9" style="8" customWidth="1"/>
    <col min="14654" max="14654" width="3.44140625" style="8" customWidth="1"/>
    <col min="14655" max="14655" width="1.88671875" style="8" customWidth="1"/>
    <col min="14656" max="14657" width="3.6640625" style="8" customWidth="1"/>
    <col min="14658" max="14658" width="7.33203125" style="8" customWidth="1"/>
    <col min="14659" max="14659" width="4.109375" style="8" customWidth="1"/>
    <col min="14660" max="14660" width="4.44140625" style="8" customWidth="1"/>
    <col min="14661" max="14661" width="4.109375" style="8" customWidth="1"/>
    <col min="14662" max="14664" width="4.44140625" style="8" customWidth="1"/>
    <col min="14665" max="14665" width="4.33203125" style="8" customWidth="1"/>
    <col min="14666" max="14666" width="4.5546875" style="8" customWidth="1"/>
    <col min="14667" max="14668" width="4.44140625" style="8" customWidth="1"/>
    <col min="14669" max="14669" width="4.33203125" style="8" customWidth="1"/>
    <col min="14670" max="14670" width="4.44140625" style="8" customWidth="1"/>
    <col min="14671" max="14671" width="4" style="8" customWidth="1"/>
    <col min="14672" max="14672" width="4.109375" style="8" customWidth="1"/>
    <col min="14673" max="14673" width="4.44140625" style="8" customWidth="1"/>
    <col min="14674" max="14674" width="4.109375" style="8" customWidth="1"/>
    <col min="14675" max="14679" width="4.33203125" style="8" customWidth="1"/>
    <col min="14680" max="14680" width="7.44140625" style="8" customWidth="1"/>
    <col min="14681" max="14765" width="11.44140625" style="8" customWidth="1"/>
    <col min="14766" max="14898" width="11.44140625" style="8"/>
    <col min="14899" max="14899" width="4" style="8" customWidth="1"/>
    <col min="14900" max="14900" width="20" style="8" customWidth="1"/>
    <col min="14901" max="14901" width="5" style="8" customWidth="1"/>
    <col min="14902" max="14902" width="4.33203125" style="8" customWidth="1"/>
    <col min="14903" max="14903" width="7.6640625" style="8" customWidth="1"/>
    <col min="14904" max="14904" width="9" style="8" customWidth="1"/>
    <col min="14905" max="14905" width="11.109375" style="8" customWidth="1"/>
    <col min="14906" max="14906" width="6" style="8" customWidth="1"/>
    <col min="14907" max="14907" width="5.88671875" style="8" customWidth="1"/>
    <col min="14908" max="14908" width="7.5546875" style="8" customWidth="1"/>
    <col min="14909" max="14909" width="9" style="8" customWidth="1"/>
    <col min="14910" max="14910" width="3.44140625" style="8" customWidth="1"/>
    <col min="14911" max="14911" width="1.88671875" style="8" customWidth="1"/>
    <col min="14912" max="14913" width="3.6640625" style="8" customWidth="1"/>
    <col min="14914" max="14914" width="7.33203125" style="8" customWidth="1"/>
    <col min="14915" max="14915" width="4.109375" style="8" customWidth="1"/>
    <col min="14916" max="14916" width="4.44140625" style="8" customWidth="1"/>
    <col min="14917" max="14917" width="4.109375" style="8" customWidth="1"/>
    <col min="14918" max="14920" width="4.44140625" style="8" customWidth="1"/>
    <col min="14921" max="14921" width="4.33203125" style="8" customWidth="1"/>
    <col min="14922" max="14922" width="4.5546875" style="8" customWidth="1"/>
    <col min="14923" max="14924" width="4.44140625" style="8" customWidth="1"/>
    <col min="14925" max="14925" width="4.33203125" style="8" customWidth="1"/>
    <col min="14926" max="14926" width="4.44140625" style="8" customWidth="1"/>
    <col min="14927" max="14927" width="4" style="8" customWidth="1"/>
    <col min="14928" max="14928" width="4.109375" style="8" customWidth="1"/>
    <col min="14929" max="14929" width="4.44140625" style="8" customWidth="1"/>
    <col min="14930" max="14930" width="4.109375" style="8" customWidth="1"/>
    <col min="14931" max="14935" width="4.33203125" style="8" customWidth="1"/>
    <col min="14936" max="14936" width="7.44140625" style="8" customWidth="1"/>
    <col min="14937" max="15021" width="11.44140625" style="8" customWidth="1"/>
    <col min="15022" max="15154" width="11.44140625" style="8"/>
    <col min="15155" max="15155" width="4" style="8" customWidth="1"/>
    <col min="15156" max="15156" width="20" style="8" customWidth="1"/>
    <col min="15157" max="15157" width="5" style="8" customWidth="1"/>
    <col min="15158" max="15158" width="4.33203125" style="8" customWidth="1"/>
    <col min="15159" max="15159" width="7.6640625" style="8" customWidth="1"/>
    <col min="15160" max="15160" width="9" style="8" customWidth="1"/>
    <col min="15161" max="15161" width="11.109375" style="8" customWidth="1"/>
    <col min="15162" max="15162" width="6" style="8" customWidth="1"/>
    <col min="15163" max="15163" width="5.88671875" style="8" customWidth="1"/>
    <col min="15164" max="15164" width="7.5546875" style="8" customWidth="1"/>
    <col min="15165" max="15165" width="9" style="8" customWidth="1"/>
    <col min="15166" max="15166" width="3.44140625" style="8" customWidth="1"/>
    <col min="15167" max="15167" width="1.88671875" style="8" customWidth="1"/>
    <col min="15168" max="15169" width="3.6640625" style="8" customWidth="1"/>
    <col min="15170" max="15170" width="7.33203125" style="8" customWidth="1"/>
    <col min="15171" max="15171" width="4.109375" style="8" customWidth="1"/>
    <col min="15172" max="15172" width="4.44140625" style="8" customWidth="1"/>
    <col min="15173" max="15173" width="4.109375" style="8" customWidth="1"/>
    <col min="15174" max="15176" width="4.44140625" style="8" customWidth="1"/>
    <col min="15177" max="15177" width="4.33203125" style="8" customWidth="1"/>
    <col min="15178" max="15178" width="4.5546875" style="8" customWidth="1"/>
    <col min="15179" max="15180" width="4.44140625" style="8" customWidth="1"/>
    <col min="15181" max="15181" width="4.33203125" style="8" customWidth="1"/>
    <col min="15182" max="15182" width="4.44140625" style="8" customWidth="1"/>
    <col min="15183" max="15183" width="4" style="8" customWidth="1"/>
    <col min="15184" max="15184" width="4.109375" style="8" customWidth="1"/>
    <col min="15185" max="15185" width="4.44140625" style="8" customWidth="1"/>
    <col min="15186" max="15186" width="4.109375" style="8" customWidth="1"/>
    <col min="15187" max="15191" width="4.33203125" style="8" customWidth="1"/>
    <col min="15192" max="15192" width="7.44140625" style="8" customWidth="1"/>
    <col min="15193" max="15277" width="11.44140625" style="8" customWidth="1"/>
    <col min="15278" max="15410" width="11.44140625" style="8"/>
    <col min="15411" max="15411" width="4" style="8" customWidth="1"/>
    <col min="15412" max="15412" width="20" style="8" customWidth="1"/>
    <col min="15413" max="15413" width="5" style="8" customWidth="1"/>
    <col min="15414" max="15414" width="4.33203125" style="8" customWidth="1"/>
    <col min="15415" max="15415" width="7.6640625" style="8" customWidth="1"/>
    <col min="15416" max="15416" width="9" style="8" customWidth="1"/>
    <col min="15417" max="15417" width="11.109375" style="8" customWidth="1"/>
    <col min="15418" max="15418" width="6" style="8" customWidth="1"/>
    <col min="15419" max="15419" width="5.88671875" style="8" customWidth="1"/>
    <col min="15420" max="15420" width="7.5546875" style="8" customWidth="1"/>
    <col min="15421" max="15421" width="9" style="8" customWidth="1"/>
    <col min="15422" max="15422" width="3.44140625" style="8" customWidth="1"/>
    <col min="15423" max="15423" width="1.88671875" style="8" customWidth="1"/>
    <col min="15424" max="15425" width="3.6640625" style="8" customWidth="1"/>
    <col min="15426" max="15426" width="7.33203125" style="8" customWidth="1"/>
    <col min="15427" max="15427" width="4.109375" style="8" customWidth="1"/>
    <col min="15428" max="15428" width="4.44140625" style="8" customWidth="1"/>
    <col min="15429" max="15429" width="4.109375" style="8" customWidth="1"/>
    <col min="15430" max="15432" width="4.44140625" style="8" customWidth="1"/>
    <col min="15433" max="15433" width="4.33203125" style="8" customWidth="1"/>
    <col min="15434" max="15434" width="4.5546875" style="8" customWidth="1"/>
    <col min="15435" max="15436" width="4.44140625" style="8" customWidth="1"/>
    <col min="15437" max="15437" width="4.33203125" style="8" customWidth="1"/>
    <col min="15438" max="15438" width="4.44140625" style="8" customWidth="1"/>
    <col min="15439" max="15439" width="4" style="8" customWidth="1"/>
    <col min="15440" max="15440" width="4.109375" style="8" customWidth="1"/>
    <col min="15441" max="15441" width="4.44140625" style="8" customWidth="1"/>
    <col min="15442" max="15442" width="4.109375" style="8" customWidth="1"/>
    <col min="15443" max="15447" width="4.33203125" style="8" customWidth="1"/>
    <col min="15448" max="15448" width="7.44140625" style="8" customWidth="1"/>
    <col min="15449" max="15533" width="11.44140625" style="8" customWidth="1"/>
    <col min="15534" max="15666" width="11.44140625" style="8"/>
    <col min="15667" max="15667" width="4" style="8" customWidth="1"/>
    <col min="15668" max="15668" width="20" style="8" customWidth="1"/>
    <col min="15669" max="15669" width="5" style="8" customWidth="1"/>
    <col min="15670" max="15670" width="4.33203125" style="8" customWidth="1"/>
    <col min="15671" max="15671" width="7.6640625" style="8" customWidth="1"/>
    <col min="15672" max="15672" width="9" style="8" customWidth="1"/>
    <col min="15673" max="15673" width="11.109375" style="8" customWidth="1"/>
    <col min="15674" max="15674" width="6" style="8" customWidth="1"/>
    <col min="15675" max="15675" width="5.88671875" style="8" customWidth="1"/>
    <col min="15676" max="15676" width="7.5546875" style="8" customWidth="1"/>
    <col min="15677" max="15677" width="9" style="8" customWidth="1"/>
    <col min="15678" max="15678" width="3.44140625" style="8" customWidth="1"/>
    <col min="15679" max="15679" width="1.88671875" style="8" customWidth="1"/>
    <col min="15680" max="15681" width="3.6640625" style="8" customWidth="1"/>
    <col min="15682" max="15682" width="7.33203125" style="8" customWidth="1"/>
    <col min="15683" max="15683" width="4.109375" style="8" customWidth="1"/>
    <col min="15684" max="15684" width="4.44140625" style="8" customWidth="1"/>
    <col min="15685" max="15685" width="4.109375" style="8" customWidth="1"/>
    <col min="15686" max="15688" width="4.44140625" style="8" customWidth="1"/>
    <col min="15689" max="15689" width="4.33203125" style="8" customWidth="1"/>
    <col min="15690" max="15690" width="4.5546875" style="8" customWidth="1"/>
    <col min="15691" max="15692" width="4.44140625" style="8" customWidth="1"/>
    <col min="15693" max="15693" width="4.33203125" style="8" customWidth="1"/>
    <col min="15694" max="15694" width="4.44140625" style="8" customWidth="1"/>
    <col min="15695" max="15695" width="4" style="8" customWidth="1"/>
    <col min="15696" max="15696" width="4.109375" style="8" customWidth="1"/>
    <col min="15697" max="15697" width="4.44140625" style="8" customWidth="1"/>
    <col min="15698" max="15698" width="4.109375" style="8" customWidth="1"/>
    <col min="15699" max="15703" width="4.33203125" style="8" customWidth="1"/>
    <col min="15704" max="15704" width="7.44140625" style="8" customWidth="1"/>
    <col min="15705" max="15789" width="11.44140625" style="8" customWidth="1"/>
    <col min="15790" max="15922" width="11.44140625" style="8"/>
    <col min="15923" max="15923" width="4" style="8" customWidth="1"/>
    <col min="15924" max="15924" width="20" style="8" customWidth="1"/>
    <col min="15925" max="15925" width="5" style="8" customWidth="1"/>
    <col min="15926" max="15926" width="4.33203125" style="8" customWidth="1"/>
    <col min="15927" max="15927" width="7.6640625" style="8" customWidth="1"/>
    <col min="15928" max="15928" width="9" style="8" customWidth="1"/>
    <col min="15929" max="15929" width="11.109375" style="8" customWidth="1"/>
    <col min="15930" max="15930" width="6" style="8" customWidth="1"/>
    <col min="15931" max="15931" width="5.88671875" style="8" customWidth="1"/>
    <col min="15932" max="15932" width="7.5546875" style="8" customWidth="1"/>
    <col min="15933" max="15933" width="9" style="8" customWidth="1"/>
    <col min="15934" max="15934" width="3.44140625" style="8" customWidth="1"/>
    <col min="15935" max="15935" width="1.88671875" style="8" customWidth="1"/>
    <col min="15936" max="15937" width="3.6640625" style="8" customWidth="1"/>
    <col min="15938" max="15938" width="7.33203125" style="8" customWidth="1"/>
    <col min="15939" max="15939" width="4.109375" style="8" customWidth="1"/>
    <col min="15940" max="15940" width="4.44140625" style="8" customWidth="1"/>
    <col min="15941" max="15941" width="4.109375" style="8" customWidth="1"/>
    <col min="15942" max="15944" width="4.44140625" style="8" customWidth="1"/>
    <col min="15945" max="15945" width="4.33203125" style="8" customWidth="1"/>
    <col min="15946" max="15946" width="4.5546875" style="8" customWidth="1"/>
    <col min="15947" max="15948" width="4.44140625" style="8" customWidth="1"/>
    <col min="15949" max="15949" width="4.33203125" style="8" customWidth="1"/>
    <col min="15950" max="15950" width="4.44140625" style="8" customWidth="1"/>
    <col min="15951" max="15951" width="4" style="8" customWidth="1"/>
    <col min="15952" max="15952" width="4.109375" style="8" customWidth="1"/>
    <col min="15953" max="15953" width="4.44140625" style="8" customWidth="1"/>
    <col min="15954" max="15954" width="4.109375" style="8" customWidth="1"/>
    <col min="15955" max="15959" width="4.33203125" style="8" customWidth="1"/>
    <col min="15960" max="15960" width="7.44140625" style="8" customWidth="1"/>
    <col min="15961" max="16045" width="11.44140625" style="8" customWidth="1"/>
    <col min="16046" max="16178" width="11.44140625" style="8"/>
    <col min="16179" max="16179" width="4" style="8" customWidth="1"/>
    <col min="16180" max="16180" width="20" style="8" customWidth="1"/>
    <col min="16181" max="16181" width="5" style="8" customWidth="1"/>
    <col min="16182" max="16182" width="4.33203125" style="8" customWidth="1"/>
    <col min="16183" max="16183" width="7.6640625" style="8" customWidth="1"/>
    <col min="16184" max="16184" width="9" style="8" customWidth="1"/>
    <col min="16185" max="16185" width="11.109375" style="8" customWidth="1"/>
    <col min="16186" max="16186" width="6" style="8" customWidth="1"/>
    <col min="16187" max="16187" width="5.88671875" style="8" customWidth="1"/>
    <col min="16188" max="16188" width="7.5546875" style="8" customWidth="1"/>
    <col min="16189" max="16189" width="9" style="8" customWidth="1"/>
    <col min="16190" max="16190" width="3.44140625" style="8" customWidth="1"/>
    <col min="16191" max="16191" width="1.88671875" style="8" customWidth="1"/>
    <col min="16192" max="16193" width="3.6640625" style="8" customWidth="1"/>
    <col min="16194" max="16194" width="7.33203125" style="8" customWidth="1"/>
    <col min="16195" max="16195" width="4.109375" style="8" customWidth="1"/>
    <col min="16196" max="16196" width="4.44140625" style="8" customWidth="1"/>
    <col min="16197" max="16197" width="4.109375" style="8" customWidth="1"/>
    <col min="16198" max="16200" width="4.44140625" style="8" customWidth="1"/>
    <col min="16201" max="16201" width="4.33203125" style="8" customWidth="1"/>
    <col min="16202" max="16202" width="4.5546875" style="8" customWidth="1"/>
    <col min="16203" max="16204" width="4.44140625" style="8" customWidth="1"/>
    <col min="16205" max="16205" width="4.33203125" style="8" customWidth="1"/>
    <col min="16206" max="16206" width="4.44140625" style="8" customWidth="1"/>
    <col min="16207" max="16207" width="4" style="8" customWidth="1"/>
    <col min="16208" max="16208" width="4.109375" style="8" customWidth="1"/>
    <col min="16209" max="16209" width="4.44140625" style="8" customWidth="1"/>
    <col min="16210" max="16210" width="4.109375" style="8" customWidth="1"/>
    <col min="16211" max="16215" width="4.33203125" style="8" customWidth="1"/>
    <col min="16216" max="16216" width="7.44140625" style="8" customWidth="1"/>
    <col min="16217" max="16301" width="11.44140625" style="8" customWidth="1"/>
    <col min="16302" max="16384" width="11.44140625" style="8"/>
  </cols>
  <sheetData>
    <row r="1" spans="2:90" ht="14.4" thickBot="1">
      <c r="V1" s="919"/>
      <c r="AC1" s="389">
        <f t="shared" ref="AC1:BP1" si="0">AB1+1</f>
        <v>1</v>
      </c>
      <c r="AD1" s="390">
        <f t="shared" si="0"/>
        <v>2</v>
      </c>
      <c r="AE1" s="389">
        <f t="shared" si="0"/>
        <v>3</v>
      </c>
      <c r="AF1" s="389">
        <f t="shared" si="0"/>
        <v>4</v>
      </c>
      <c r="AG1" s="389">
        <f t="shared" si="0"/>
        <v>5</v>
      </c>
      <c r="AH1" s="391">
        <f t="shared" si="0"/>
        <v>6</v>
      </c>
      <c r="AI1" s="392">
        <f t="shared" si="0"/>
        <v>7</v>
      </c>
      <c r="AJ1" s="389">
        <f t="shared" si="0"/>
        <v>8</v>
      </c>
      <c r="AK1" s="389">
        <f t="shared" si="0"/>
        <v>9</v>
      </c>
      <c r="AL1" s="393">
        <f t="shared" si="0"/>
        <v>10</v>
      </c>
      <c r="AM1" s="389">
        <f t="shared" si="0"/>
        <v>11</v>
      </c>
      <c r="AN1" s="391">
        <f t="shared" si="0"/>
        <v>12</v>
      </c>
      <c r="AO1" s="389">
        <f t="shared" si="0"/>
        <v>13</v>
      </c>
      <c r="AP1" s="389">
        <f t="shared" si="0"/>
        <v>14</v>
      </c>
      <c r="AQ1" s="393">
        <f t="shared" si="0"/>
        <v>15</v>
      </c>
      <c r="AR1" s="389">
        <f t="shared" si="0"/>
        <v>16</v>
      </c>
      <c r="AS1" s="391">
        <f t="shared" si="0"/>
        <v>17</v>
      </c>
      <c r="AT1" s="389">
        <f t="shared" si="0"/>
        <v>18</v>
      </c>
      <c r="AU1" s="389">
        <f t="shared" si="0"/>
        <v>19</v>
      </c>
      <c r="AV1" s="389">
        <f t="shared" si="0"/>
        <v>20</v>
      </c>
      <c r="AW1" s="389">
        <f t="shared" si="0"/>
        <v>21</v>
      </c>
      <c r="AX1" s="391">
        <f t="shared" si="0"/>
        <v>22</v>
      </c>
      <c r="AY1" s="389">
        <f t="shared" si="0"/>
        <v>23</v>
      </c>
      <c r="AZ1" s="389">
        <f t="shared" si="0"/>
        <v>24</v>
      </c>
      <c r="BA1" s="745">
        <f t="shared" si="0"/>
        <v>25</v>
      </c>
      <c r="BB1" s="389">
        <f t="shared" si="0"/>
        <v>26</v>
      </c>
      <c r="BC1" s="391">
        <f t="shared" si="0"/>
        <v>27</v>
      </c>
      <c r="BD1" s="389">
        <f t="shared" si="0"/>
        <v>28</v>
      </c>
      <c r="BE1" s="389">
        <f t="shared" si="0"/>
        <v>29</v>
      </c>
      <c r="BF1" s="389">
        <f t="shared" si="0"/>
        <v>30</v>
      </c>
      <c r="BG1" s="389">
        <f t="shared" si="0"/>
        <v>31</v>
      </c>
      <c r="BH1" s="391">
        <f t="shared" si="0"/>
        <v>32</v>
      </c>
      <c r="BI1" s="389">
        <f t="shared" si="0"/>
        <v>33</v>
      </c>
      <c r="BJ1" s="389">
        <f t="shared" si="0"/>
        <v>34</v>
      </c>
      <c r="BK1" s="389">
        <f t="shared" si="0"/>
        <v>35</v>
      </c>
      <c r="BL1" s="389">
        <f t="shared" si="0"/>
        <v>36</v>
      </c>
      <c r="BM1" s="391">
        <f t="shared" si="0"/>
        <v>37</v>
      </c>
      <c r="BN1" s="389">
        <f t="shared" si="0"/>
        <v>38</v>
      </c>
      <c r="BO1" s="389">
        <f t="shared" si="0"/>
        <v>39</v>
      </c>
      <c r="BP1" s="389">
        <f t="shared" si="0"/>
        <v>40</v>
      </c>
    </row>
    <row r="2" spans="2:90" ht="20.100000000000001" customHeight="1" thickBot="1">
      <c r="C2" s="1111" t="s">
        <v>511</v>
      </c>
      <c r="D2" s="1101"/>
      <c r="E2" s="1101"/>
      <c r="F2" s="1101"/>
      <c r="G2" s="1101"/>
      <c r="H2" s="1101"/>
      <c r="I2" s="1101"/>
      <c r="J2" s="1101"/>
      <c r="K2" s="1102"/>
      <c r="V2" s="919"/>
      <c r="AC2" s="10"/>
      <c r="AD2" s="10"/>
      <c r="AE2" s="10"/>
      <c r="AF2" s="10"/>
      <c r="AG2" s="8"/>
      <c r="AH2" s="10"/>
      <c r="AI2" s="1147" t="s">
        <v>515</v>
      </c>
      <c r="AJ2" s="1148"/>
      <c r="AK2" s="1148"/>
      <c r="AL2" s="1148"/>
      <c r="AM2" s="1148"/>
      <c r="AN2" s="1148"/>
      <c r="AO2" s="1148"/>
      <c r="AP2" s="1148"/>
      <c r="AQ2" s="1149"/>
      <c r="AR2" s="1149"/>
      <c r="AS2" s="1149"/>
      <c r="AT2" s="1149"/>
      <c r="AU2" s="1150"/>
      <c r="AV2" s="8"/>
      <c r="AW2" s="8"/>
      <c r="AX2" s="8"/>
      <c r="AY2" s="8"/>
      <c r="AZ2" s="8"/>
      <c r="BA2" s="746"/>
      <c r="BB2" s="8"/>
      <c r="BC2" s="8"/>
      <c r="BD2" s="8"/>
      <c r="BE2" s="8"/>
      <c r="BF2" s="8"/>
      <c r="BG2" s="8"/>
      <c r="BH2" s="8"/>
      <c r="BI2" s="8"/>
      <c r="BJ2" s="8"/>
      <c r="BK2" s="8"/>
      <c r="BL2" s="8"/>
      <c r="BM2" s="8"/>
      <c r="BN2" s="8"/>
      <c r="BO2" s="8"/>
      <c r="BP2" s="8"/>
      <c r="BW2" s="464" t="s">
        <v>515</v>
      </c>
      <c r="BX2" s="464"/>
      <c r="BY2" s="464"/>
      <c r="BZ2" s="464"/>
      <c r="CA2" s="464"/>
      <c r="CB2" s="464"/>
      <c r="CC2" s="464"/>
      <c r="CD2" s="464"/>
      <c r="CE2" s="464"/>
      <c r="CF2" s="464"/>
      <c r="CG2" s="464"/>
      <c r="CH2" s="464"/>
    </row>
    <row r="3" spans="2:90" ht="18.75" customHeight="1" thickTop="1" thickBot="1">
      <c r="B3" s="14"/>
      <c r="C3" s="846" t="s">
        <v>123</v>
      </c>
      <c r="D3" s="361" t="s">
        <v>782</v>
      </c>
      <c r="E3" s="838"/>
      <c r="F3" s="8"/>
      <c r="G3" s="10"/>
      <c r="H3" s="873"/>
      <c r="I3" s="364" t="s">
        <v>118</v>
      </c>
      <c r="J3" s="1095"/>
      <c r="K3" s="1103"/>
      <c r="L3" s="14"/>
      <c r="M3" s="14"/>
      <c r="N3" s="14"/>
      <c r="O3" s="754"/>
      <c r="P3" s="14"/>
      <c r="Q3" s="14"/>
      <c r="R3" s="888"/>
      <c r="T3" s="8"/>
      <c r="U3" s="8"/>
      <c r="V3" s="919"/>
      <c r="W3" s="845"/>
      <c r="X3" s="353"/>
      <c r="Y3" s="353"/>
      <c r="Z3" s="885"/>
      <c r="AA3" s="353"/>
      <c r="AB3" s="353"/>
      <c r="AC3" s="354"/>
      <c r="AD3" s="354"/>
      <c r="AE3" s="354"/>
      <c r="AF3" s="354"/>
      <c r="AG3" s="354"/>
      <c r="AH3" s="355"/>
      <c r="AI3" s="637" t="s">
        <v>34</v>
      </c>
      <c r="AJ3" s="638" t="s">
        <v>33</v>
      </c>
      <c r="AK3" s="639" t="s">
        <v>101</v>
      </c>
      <c r="AL3" s="1134" t="s">
        <v>560</v>
      </c>
      <c r="AM3" s="1135"/>
      <c r="AN3" s="1136" t="s">
        <v>467</v>
      </c>
      <c r="AO3" s="1137"/>
      <c r="AP3" s="640" t="s">
        <v>476</v>
      </c>
      <c r="AQ3" s="1144" t="s">
        <v>632</v>
      </c>
      <c r="AR3" s="1145"/>
      <c r="AS3" s="1145"/>
      <c r="AT3" s="1145"/>
      <c r="AU3" s="1146"/>
      <c r="AV3" s="8"/>
      <c r="AW3" s="8"/>
      <c r="AX3" s="8"/>
      <c r="AY3" s="8"/>
      <c r="AZ3" s="8"/>
      <c r="BA3" s="746"/>
      <c r="BB3" s="8"/>
      <c r="BC3" s="8"/>
      <c r="BD3" s="8"/>
      <c r="BE3" s="8"/>
      <c r="BF3" s="8"/>
      <c r="BG3" s="8"/>
      <c r="BH3" s="8"/>
      <c r="BI3" s="8"/>
      <c r="BJ3" s="8"/>
      <c r="BK3" s="8"/>
      <c r="BL3" s="8"/>
      <c r="BM3" s="8"/>
      <c r="BN3" s="8"/>
      <c r="BO3" s="8"/>
      <c r="BP3" s="8"/>
      <c r="BQ3" s="14"/>
      <c r="BR3" s="354"/>
      <c r="BS3" s="354"/>
      <c r="BT3" s="799"/>
      <c r="BU3" s="354"/>
      <c r="BV3" s="355"/>
      <c r="BW3" s="371" t="s">
        <v>34</v>
      </c>
      <c r="BX3" s="381"/>
      <c r="BY3" s="381"/>
      <c r="BZ3" s="381"/>
      <c r="CA3" s="381" t="s">
        <v>33</v>
      </c>
      <c r="CB3" s="373" t="s">
        <v>101</v>
      </c>
      <c r="CC3" s="383" t="s">
        <v>199</v>
      </c>
      <c r="CD3" s="375" t="s">
        <v>467</v>
      </c>
      <c r="CE3" s="535" t="s">
        <v>476</v>
      </c>
      <c r="CF3" s="536" t="s">
        <v>516</v>
      </c>
      <c r="CG3" s="374"/>
      <c r="CH3" s="374"/>
      <c r="CI3" s="374"/>
      <c r="CJ3" s="374"/>
    </row>
    <row r="4" spans="2:90" ht="18.75" customHeight="1">
      <c r="B4" s="14"/>
      <c r="C4" s="847" t="s">
        <v>164</v>
      </c>
      <c r="D4" s="359" t="s">
        <v>783</v>
      </c>
      <c r="E4" s="838"/>
      <c r="F4" s="358"/>
      <c r="G4" s="861"/>
      <c r="H4" s="861"/>
      <c r="I4" s="363" t="s">
        <v>1</v>
      </c>
      <c r="J4" s="1104"/>
      <c r="K4" s="1105"/>
      <c r="L4" s="14"/>
      <c r="M4" s="14"/>
      <c r="N4" s="14"/>
      <c r="O4" s="754"/>
      <c r="P4" s="14"/>
      <c r="Q4" s="14"/>
      <c r="R4" s="888"/>
      <c r="S4" s="356"/>
      <c r="T4" s="355"/>
      <c r="U4" s="353"/>
      <c r="V4" s="919"/>
      <c r="W4" s="879"/>
      <c r="X4" s="353"/>
      <c r="Y4" s="353"/>
      <c r="Z4" s="885"/>
      <c r="AA4" s="353"/>
      <c r="AB4" s="353"/>
      <c r="AC4" s="354"/>
      <c r="AD4" s="354"/>
      <c r="AE4" s="354"/>
      <c r="AF4" s="354"/>
      <c r="AG4" s="354"/>
      <c r="AH4" s="355"/>
      <c r="AI4" s="494" t="s">
        <v>95</v>
      </c>
      <c r="AJ4" s="495" t="s">
        <v>99</v>
      </c>
      <c r="AK4" s="496">
        <v>3</v>
      </c>
      <c r="AL4" s="1151" t="s">
        <v>762</v>
      </c>
      <c r="AM4" s="1152"/>
      <c r="AN4" s="1138" t="s">
        <v>470</v>
      </c>
      <c r="AO4" s="1139"/>
      <c r="AP4" s="497" t="s">
        <v>477</v>
      </c>
      <c r="AQ4" s="1142" t="s">
        <v>611</v>
      </c>
      <c r="AR4" s="1142"/>
      <c r="AS4" s="1142"/>
      <c r="AT4" s="1142"/>
      <c r="AU4" s="1142"/>
      <c r="AV4" s="8"/>
      <c r="AW4" s="8"/>
      <c r="AX4" s="8"/>
      <c r="AY4" s="8"/>
      <c r="AZ4" s="8"/>
      <c r="BA4" s="746"/>
      <c r="BB4" s="8"/>
      <c r="BC4" s="8"/>
      <c r="BD4" s="8"/>
      <c r="BE4" s="8"/>
      <c r="BF4" s="8"/>
      <c r="BG4" s="8"/>
      <c r="BH4" s="8"/>
      <c r="BI4" s="8"/>
      <c r="BJ4" s="8"/>
      <c r="BK4" s="8"/>
      <c r="BL4" s="8"/>
      <c r="BM4" s="8"/>
      <c r="BN4" s="8"/>
      <c r="BO4" s="8"/>
      <c r="BP4" s="8"/>
      <c r="BQ4" s="14"/>
      <c r="BR4" s="354"/>
      <c r="BS4" s="354"/>
      <c r="BT4" s="799"/>
      <c r="BU4" s="354"/>
      <c r="BV4" s="355"/>
      <c r="BW4" s="457" t="s">
        <v>95</v>
      </c>
      <c r="BX4" s="457"/>
      <c r="BY4" s="457"/>
      <c r="BZ4" s="457"/>
      <c r="CA4" s="382" t="s">
        <v>99</v>
      </c>
      <c r="CB4" s="372">
        <v>3</v>
      </c>
      <c r="CC4" s="384" t="s">
        <v>237</v>
      </c>
      <c r="CD4" s="457" t="s">
        <v>470</v>
      </c>
      <c r="CE4" s="471" t="s">
        <v>477</v>
      </c>
      <c r="CG4" s="14"/>
      <c r="CH4" s="14"/>
      <c r="CI4" s="14"/>
      <c r="CJ4" s="14"/>
    </row>
    <row r="5" spans="2:90" ht="18.75" customHeight="1" thickBot="1">
      <c r="B5" s="14"/>
      <c r="C5" s="848" t="s">
        <v>195</v>
      </c>
      <c r="D5" s="231" t="s">
        <v>784</v>
      </c>
      <c r="E5" s="839"/>
      <c r="F5" s="360"/>
      <c r="G5" s="862"/>
      <c r="H5" s="129"/>
      <c r="I5" s="363" t="s">
        <v>119</v>
      </c>
      <c r="J5" s="1106" t="s">
        <v>122</v>
      </c>
      <c r="K5" s="1107"/>
      <c r="L5" s="14"/>
      <c r="M5" s="14"/>
      <c r="N5" s="14"/>
      <c r="O5" s="754"/>
      <c r="P5" s="14"/>
      <c r="Q5" s="14"/>
      <c r="R5" s="888"/>
      <c r="S5" s="356"/>
      <c r="T5" s="355"/>
      <c r="U5" s="353"/>
      <c r="V5" s="919"/>
      <c r="W5" s="879"/>
      <c r="X5" s="353"/>
      <c r="Y5" s="353"/>
      <c r="Z5" s="885"/>
      <c r="AA5" s="353"/>
      <c r="AB5" s="353"/>
      <c r="AC5" s="354"/>
      <c r="AD5" s="354"/>
      <c r="AE5" s="354"/>
      <c r="AF5" s="354"/>
      <c r="AG5" s="354"/>
      <c r="AH5" s="355"/>
      <c r="AI5" s="413" t="s">
        <v>94</v>
      </c>
      <c r="AJ5" s="416" t="s">
        <v>97</v>
      </c>
      <c r="AK5" s="493">
        <v>4</v>
      </c>
      <c r="AL5" s="1153" t="s">
        <v>763</v>
      </c>
      <c r="AM5" s="1154"/>
      <c r="AN5" s="1133" t="s">
        <v>471</v>
      </c>
      <c r="AO5" s="1082"/>
      <c r="AP5" s="418" t="s">
        <v>478</v>
      </c>
      <c r="AQ5" s="1142" t="s">
        <v>633</v>
      </c>
      <c r="AR5" s="1142"/>
      <c r="AS5" s="1142"/>
      <c r="AT5" s="1142"/>
      <c r="AU5" s="1142"/>
      <c r="AV5" s="8"/>
      <c r="AW5" s="8"/>
      <c r="AX5" s="8"/>
      <c r="AY5" s="8"/>
      <c r="AZ5" s="8"/>
      <c r="BA5" s="746"/>
      <c r="BB5" s="8"/>
      <c r="BC5" s="8"/>
      <c r="BD5" s="8"/>
      <c r="BE5" s="8"/>
      <c r="BF5" s="8"/>
      <c r="BG5" s="8"/>
      <c r="BH5" s="8"/>
      <c r="BI5" s="8"/>
      <c r="BJ5" s="8"/>
      <c r="BK5" s="8"/>
      <c r="BL5" s="8"/>
      <c r="BM5" s="8"/>
      <c r="BN5" s="8"/>
      <c r="BO5" s="8"/>
      <c r="BP5" s="8"/>
      <c r="BQ5" s="14"/>
      <c r="BR5" s="354"/>
      <c r="BS5" s="354"/>
      <c r="BT5" s="799"/>
      <c r="BU5" s="354"/>
      <c r="BV5" s="355"/>
      <c r="BW5" s="457" t="s">
        <v>94</v>
      </c>
      <c r="BX5" s="457"/>
      <c r="BY5" s="457"/>
      <c r="BZ5" s="457"/>
      <c r="CA5" s="382" t="s">
        <v>97</v>
      </c>
      <c r="CB5" s="372">
        <v>4</v>
      </c>
      <c r="CC5" s="384" t="s">
        <v>248</v>
      </c>
      <c r="CD5" s="457" t="s">
        <v>471</v>
      </c>
      <c r="CE5" s="471" t="s">
        <v>478</v>
      </c>
      <c r="CG5" s="14"/>
      <c r="CH5" s="14"/>
      <c r="CI5" s="14"/>
      <c r="CJ5" s="14"/>
    </row>
    <row r="6" spans="2:90" ht="18.75" customHeight="1" thickBot="1">
      <c r="B6" s="14"/>
      <c r="C6" s="849" t="s">
        <v>196</v>
      </c>
      <c r="D6" s="367" t="s">
        <v>785</v>
      </c>
      <c r="E6" s="840" t="s">
        <v>198</v>
      </c>
      <c r="F6" s="368" t="str">
        <f>D6</f>
        <v>0291-6427878</v>
      </c>
      <c r="G6" s="863"/>
      <c r="H6" s="874" t="s">
        <v>546</v>
      </c>
      <c r="I6" s="475" t="s">
        <v>237</v>
      </c>
      <c r="J6" s="692" t="s">
        <v>248</v>
      </c>
      <c r="K6" s="476" t="s">
        <v>247</v>
      </c>
      <c r="L6" s="14"/>
      <c r="M6" s="14"/>
      <c r="N6" s="14"/>
      <c r="O6" s="754"/>
      <c r="P6" s="14"/>
      <c r="Q6" s="14"/>
      <c r="R6" s="888"/>
      <c r="S6" s="356"/>
      <c r="T6" s="355"/>
      <c r="U6" s="353"/>
      <c r="V6" s="919"/>
      <c r="W6" s="879"/>
      <c r="X6" s="353"/>
      <c r="Y6" s="353"/>
      <c r="Z6" s="885"/>
      <c r="AA6" s="353"/>
      <c r="AB6" s="353"/>
      <c r="AC6" s="354"/>
      <c r="AD6" s="354"/>
      <c r="AE6" s="354"/>
      <c r="AF6" s="354"/>
      <c r="AG6" s="354"/>
      <c r="AH6" s="355"/>
      <c r="AI6" s="413" t="s">
        <v>92</v>
      </c>
      <c r="AJ6" s="8"/>
      <c r="AK6" s="493">
        <v>5</v>
      </c>
      <c r="AL6" s="490"/>
      <c r="AM6" s="473"/>
      <c r="AN6" s="1133" t="s">
        <v>472</v>
      </c>
      <c r="AO6" s="1082"/>
      <c r="AP6" s="419"/>
      <c r="AQ6" s="1143"/>
      <c r="AR6" s="1143"/>
      <c r="AS6" s="1143"/>
      <c r="AT6" s="1143"/>
      <c r="AU6" s="1143"/>
      <c r="AV6" s="8"/>
      <c r="AW6" s="8"/>
      <c r="AX6" s="8"/>
      <c r="AY6" s="8"/>
      <c r="AZ6" s="8"/>
      <c r="BA6" s="746"/>
      <c r="BB6" s="8"/>
      <c r="BC6" s="8"/>
      <c r="BD6" s="8"/>
      <c r="BE6" s="8"/>
      <c r="BF6" s="8"/>
      <c r="BG6" s="8"/>
      <c r="BH6" s="8"/>
      <c r="BI6" s="8"/>
      <c r="BJ6" s="8"/>
      <c r="BK6" s="8"/>
      <c r="BL6" s="8"/>
      <c r="BM6" s="8"/>
      <c r="BN6" s="8"/>
      <c r="BO6" s="8"/>
      <c r="BP6" s="8"/>
      <c r="BQ6" s="14"/>
      <c r="BR6" s="354"/>
      <c r="BS6" s="354"/>
      <c r="BT6" s="799"/>
      <c r="BU6" s="354"/>
      <c r="BV6" s="355"/>
      <c r="BW6" s="457" t="s">
        <v>92</v>
      </c>
      <c r="BX6" s="355"/>
      <c r="BY6" s="355"/>
      <c r="BZ6" s="355"/>
      <c r="CB6" s="372">
        <v>5</v>
      </c>
      <c r="CC6" s="384" t="s">
        <v>247</v>
      </c>
      <c r="CD6" s="457" t="s">
        <v>472</v>
      </c>
      <c r="CE6" s="471"/>
      <c r="CF6" s="471"/>
      <c r="CG6" s="14"/>
      <c r="CH6" s="14"/>
      <c r="CI6" s="14"/>
      <c r="CJ6" s="14"/>
    </row>
    <row r="7" spans="2:90" ht="14.25" customHeight="1" thickBot="1">
      <c r="B7" s="14"/>
      <c r="C7" s="850"/>
      <c r="D7" s="355"/>
      <c r="E7" s="841"/>
      <c r="F7" s="14"/>
      <c r="G7" s="861"/>
      <c r="H7" s="861"/>
      <c r="I7" s="357"/>
      <c r="J7" s="355"/>
      <c r="K7" s="355"/>
      <c r="L7" s="14"/>
      <c r="M7" s="14"/>
      <c r="N7" s="14"/>
      <c r="O7" s="754"/>
      <c r="P7" s="14"/>
      <c r="Q7" s="14"/>
      <c r="R7" s="888"/>
      <c r="S7" s="356"/>
      <c r="T7" s="355"/>
      <c r="U7" s="353"/>
      <c r="V7" s="919"/>
      <c r="W7" s="879"/>
      <c r="X7" s="353"/>
      <c r="Y7" s="353"/>
      <c r="Z7" s="885"/>
      <c r="AA7" s="353"/>
      <c r="AB7" s="353"/>
      <c r="AC7" s="354"/>
      <c r="AD7" s="354"/>
      <c r="AE7" s="354"/>
      <c r="AF7" s="354"/>
      <c r="AG7" s="354"/>
      <c r="AH7" s="355"/>
      <c r="AI7" s="413" t="s">
        <v>91</v>
      </c>
      <c r="AJ7" s="8"/>
      <c r="AK7" s="417"/>
      <c r="AL7" s="8"/>
      <c r="AM7" s="8"/>
      <c r="AN7" s="1081" t="s">
        <v>473</v>
      </c>
      <c r="AO7" s="1082"/>
      <c r="AP7" s="8"/>
      <c r="AQ7" s="8"/>
      <c r="AR7" s="8"/>
      <c r="AS7" s="8"/>
      <c r="AT7" s="8"/>
      <c r="AU7" s="8"/>
      <c r="AV7" s="8"/>
      <c r="AW7" s="8"/>
      <c r="AX7" s="8"/>
      <c r="AY7" s="8"/>
      <c r="AZ7" s="8"/>
      <c r="BA7" s="746"/>
      <c r="BB7" s="8"/>
      <c r="BC7" s="8"/>
      <c r="BD7" s="8"/>
      <c r="BE7" s="8"/>
      <c r="BF7" s="8"/>
      <c r="BG7" s="8"/>
      <c r="BH7" s="8"/>
      <c r="BI7" s="8"/>
      <c r="BJ7" s="8"/>
      <c r="BK7" s="8"/>
      <c r="BL7" s="8"/>
      <c r="BM7" s="8"/>
      <c r="BN7" s="8"/>
      <c r="BO7" s="8"/>
      <c r="BP7" s="8"/>
      <c r="BQ7" s="14"/>
      <c r="BR7" s="354"/>
      <c r="BS7" s="354"/>
      <c r="BT7" s="799"/>
      <c r="BU7" s="354"/>
      <c r="BV7" s="355"/>
      <c r="BW7" s="457" t="s">
        <v>91</v>
      </c>
      <c r="BX7" s="355"/>
      <c r="BY7" s="355"/>
      <c r="BZ7" s="355"/>
      <c r="CB7" s="457"/>
      <c r="CD7" s="457" t="s">
        <v>473</v>
      </c>
    </row>
    <row r="8" spans="2:90" ht="20.100000000000001" customHeight="1" thickBot="1">
      <c r="B8" s="14"/>
      <c r="C8" s="1100" t="s">
        <v>512</v>
      </c>
      <c r="D8" s="1101"/>
      <c r="E8" s="1101"/>
      <c r="F8" s="1101"/>
      <c r="G8" s="1101"/>
      <c r="H8" s="1101"/>
      <c r="I8" s="1101"/>
      <c r="J8" s="1101"/>
      <c r="K8" s="1102"/>
      <c r="L8" s="14"/>
      <c r="M8" s="14"/>
      <c r="N8" s="14"/>
      <c r="O8" s="754"/>
      <c r="P8" s="14"/>
      <c r="Q8" s="14"/>
      <c r="R8" s="888"/>
      <c r="S8" s="356"/>
      <c r="T8" s="355"/>
      <c r="U8" s="353"/>
      <c r="V8" s="919"/>
      <c r="W8" s="879"/>
      <c r="X8" s="353"/>
      <c r="Y8" s="353"/>
      <c r="Z8" s="885"/>
      <c r="AA8" s="353"/>
      <c r="AB8" s="353"/>
      <c r="AC8" s="354"/>
      <c r="AD8" s="354"/>
      <c r="AE8" s="354"/>
      <c r="AF8" s="354"/>
      <c r="AG8" s="354"/>
      <c r="AH8" s="355"/>
      <c r="AI8" s="413" t="s">
        <v>93</v>
      </c>
      <c r="AJ8" s="8"/>
      <c r="AK8" s="14"/>
      <c r="AL8" s="8"/>
      <c r="AM8" s="8"/>
      <c r="AN8" s="1081" t="s">
        <v>474</v>
      </c>
      <c r="AO8" s="1082"/>
      <c r="AP8" s="8"/>
      <c r="AQ8" s="8"/>
      <c r="AR8" s="8"/>
      <c r="AS8" s="8"/>
      <c r="AT8" s="8"/>
      <c r="AU8" s="8"/>
      <c r="AV8" s="8"/>
      <c r="AW8" s="8"/>
      <c r="AX8" s="8"/>
      <c r="AY8" s="8"/>
      <c r="AZ8" s="8"/>
      <c r="BA8" s="746"/>
      <c r="BB8" s="8"/>
      <c r="BC8" s="8"/>
      <c r="BD8" s="8"/>
      <c r="BE8" s="8"/>
      <c r="BF8" s="8"/>
      <c r="BG8" s="8"/>
      <c r="BH8" s="8"/>
      <c r="BI8" s="8"/>
      <c r="BJ8" s="8"/>
      <c r="BK8" s="8"/>
      <c r="BL8" s="8"/>
      <c r="BM8" s="8"/>
      <c r="BN8" s="8"/>
      <c r="BO8" s="8"/>
      <c r="BP8" s="8"/>
      <c r="BQ8" s="14"/>
      <c r="BR8" s="354"/>
      <c r="BS8" s="354"/>
      <c r="BT8" s="799"/>
      <c r="BU8" s="354"/>
      <c r="BV8" s="355"/>
      <c r="BW8" s="457" t="s">
        <v>93</v>
      </c>
      <c r="BX8" s="355"/>
      <c r="BY8" s="355"/>
      <c r="BZ8" s="355"/>
      <c r="CB8" s="14"/>
      <c r="CD8" s="457" t="s">
        <v>474</v>
      </c>
    </row>
    <row r="9" spans="2:90" ht="18.75" customHeight="1" thickTop="1">
      <c r="B9" s="14"/>
      <c r="C9" s="851" t="s">
        <v>103</v>
      </c>
      <c r="D9" s="1108" t="s">
        <v>786</v>
      </c>
      <c r="E9" s="1109"/>
      <c r="F9" s="1109"/>
      <c r="G9" s="1109"/>
      <c r="H9" s="1109"/>
      <c r="I9" s="1109"/>
      <c r="J9" s="1109"/>
      <c r="K9" s="1110"/>
      <c r="L9" s="14"/>
      <c r="M9" s="14"/>
      <c r="N9" s="14"/>
      <c r="O9" s="754"/>
      <c r="P9" s="14"/>
      <c r="Q9" s="14"/>
      <c r="R9" s="888"/>
      <c r="S9" s="356"/>
      <c r="T9" s="355"/>
      <c r="U9" s="353"/>
      <c r="V9" s="919"/>
      <c r="W9" s="879"/>
      <c r="X9" s="353"/>
      <c r="Y9" s="353"/>
      <c r="Z9" s="885"/>
      <c r="AA9" s="353"/>
      <c r="AB9" s="353"/>
      <c r="AC9" s="354"/>
      <c r="AD9" s="354"/>
      <c r="AE9" s="354"/>
      <c r="AF9" s="354"/>
      <c r="AG9" s="354"/>
      <c r="AH9" s="355"/>
      <c r="AI9" s="414" t="s">
        <v>142</v>
      </c>
      <c r="AJ9" s="8"/>
      <c r="AK9" s="14"/>
      <c r="AL9" s="8"/>
      <c r="AM9" s="8"/>
      <c r="AN9" s="1081" t="s">
        <v>475</v>
      </c>
      <c r="AO9" s="1082"/>
      <c r="AP9" s="8"/>
      <c r="AQ9" s="8"/>
      <c r="AR9" s="8"/>
      <c r="AS9" s="8"/>
      <c r="AT9" s="8"/>
      <c r="AU9" s="8"/>
      <c r="AV9" s="8"/>
      <c r="AW9" s="8"/>
      <c r="AX9" s="8"/>
      <c r="AY9" s="8"/>
      <c r="AZ9" s="8"/>
      <c r="BA9" s="746"/>
      <c r="BB9" s="8"/>
      <c r="BC9" s="8"/>
      <c r="BD9" s="8"/>
      <c r="BE9" s="8"/>
      <c r="BF9" s="8"/>
      <c r="BG9" s="8"/>
      <c r="BH9" s="8"/>
      <c r="BI9" s="8"/>
      <c r="BJ9" s="8"/>
      <c r="BK9" s="8"/>
      <c r="BL9" s="8"/>
      <c r="BM9" s="8"/>
      <c r="BN9" s="8"/>
      <c r="BO9" s="8"/>
      <c r="BP9" s="8"/>
      <c r="BQ9" s="14"/>
      <c r="BR9" s="354"/>
      <c r="BS9" s="354"/>
      <c r="BT9" s="799"/>
      <c r="BU9" s="354"/>
      <c r="BV9" s="355"/>
      <c r="BW9" s="380" t="s">
        <v>142</v>
      </c>
      <c r="BX9" s="534"/>
      <c r="BY9" s="534"/>
      <c r="BZ9" s="534"/>
      <c r="CB9" s="14"/>
      <c r="CD9" s="457" t="s">
        <v>475</v>
      </c>
    </row>
    <row r="10" spans="2:90" ht="18.75" customHeight="1" thickBot="1">
      <c r="B10" s="14"/>
      <c r="C10" s="852" t="s">
        <v>104</v>
      </c>
      <c r="D10" s="719">
        <v>4600057801</v>
      </c>
      <c r="E10" s="1140" t="s">
        <v>513</v>
      </c>
      <c r="F10" s="1141"/>
      <c r="G10" s="1099" t="s">
        <v>787</v>
      </c>
      <c r="H10" s="1099"/>
      <c r="I10" s="1099"/>
      <c r="J10" s="714" t="s">
        <v>155</v>
      </c>
      <c r="K10" s="778" t="s">
        <v>239</v>
      </c>
      <c r="L10" s="14"/>
      <c r="M10" s="14"/>
      <c r="N10" s="14"/>
      <c r="O10" s="754"/>
      <c r="P10" s="14"/>
      <c r="Q10" s="14"/>
      <c r="R10" s="888"/>
      <c r="S10" s="356"/>
      <c r="T10" s="355"/>
      <c r="U10" s="353"/>
      <c r="V10" s="919"/>
      <c r="W10" s="879"/>
      <c r="X10" s="353"/>
      <c r="Y10" s="353"/>
      <c r="Z10" s="885"/>
      <c r="AA10" s="353"/>
      <c r="AB10" s="353"/>
      <c r="AC10" s="354"/>
      <c r="AD10" s="354"/>
      <c r="AE10" s="354"/>
      <c r="AF10" s="354"/>
      <c r="AG10" s="354"/>
      <c r="AH10" s="355"/>
      <c r="AI10" s="414" t="s">
        <v>143</v>
      </c>
      <c r="AJ10" s="8"/>
      <c r="AK10" s="14"/>
      <c r="AL10" s="8"/>
      <c r="AM10" s="8"/>
      <c r="AN10" s="1081" t="s">
        <v>479</v>
      </c>
      <c r="AO10" s="1082"/>
      <c r="AP10" s="8"/>
      <c r="AQ10" s="8"/>
      <c r="AR10" s="8"/>
      <c r="AS10" s="8"/>
      <c r="AT10" s="8"/>
      <c r="AU10" s="8"/>
      <c r="AV10" s="8"/>
      <c r="AW10" s="8"/>
      <c r="AX10" s="8"/>
      <c r="AY10" s="8"/>
      <c r="AZ10" s="8"/>
      <c r="BA10" s="746"/>
      <c r="BB10" s="8"/>
      <c r="BC10" s="8"/>
      <c r="BD10" s="8"/>
      <c r="BE10" s="8"/>
      <c r="BF10" s="8"/>
      <c r="BG10" s="8"/>
      <c r="BH10" s="8"/>
      <c r="BI10" s="8"/>
      <c r="BJ10" s="8"/>
      <c r="BK10" s="8"/>
      <c r="BL10" s="8"/>
      <c r="BM10" s="8"/>
      <c r="BN10" s="8"/>
      <c r="BO10" s="8"/>
      <c r="BP10" s="8"/>
      <c r="BQ10" s="14"/>
      <c r="BR10" s="354"/>
      <c r="BS10" s="354"/>
      <c r="BT10" s="799"/>
      <c r="BU10" s="354"/>
      <c r="BV10" s="355"/>
      <c r="BW10" s="380" t="s">
        <v>143</v>
      </c>
      <c r="BX10" s="534"/>
      <c r="BY10" s="534"/>
      <c r="BZ10" s="534"/>
      <c r="CB10" s="14"/>
      <c r="CD10" s="457" t="s">
        <v>479</v>
      </c>
    </row>
    <row r="11" spans="2:90" ht="18.75" customHeight="1" thickBot="1">
      <c r="B11" s="14"/>
      <c r="C11" s="853" t="s">
        <v>535</v>
      </c>
      <c r="D11" s="1097" t="s">
        <v>788</v>
      </c>
      <c r="E11" s="1098"/>
      <c r="F11" s="474" t="s">
        <v>536</v>
      </c>
      <c r="G11" s="864"/>
      <c r="H11" s="875" t="s">
        <v>631</v>
      </c>
      <c r="I11" s="720" t="s">
        <v>239</v>
      </c>
      <c r="J11" s="721" t="s">
        <v>684</v>
      </c>
      <c r="K11" s="779" t="s">
        <v>816</v>
      </c>
      <c r="L11" s="14"/>
      <c r="M11" s="14"/>
      <c r="N11" s="14"/>
      <c r="O11" s="754"/>
      <c r="P11" s="14"/>
      <c r="Q11" s="14"/>
      <c r="R11" s="888"/>
      <c r="S11" s="356"/>
      <c r="T11" s="355"/>
      <c r="U11" s="353"/>
      <c r="V11" s="919"/>
      <c r="W11" s="879"/>
      <c r="X11" s="353"/>
      <c r="Y11" s="353"/>
      <c r="Z11" s="885"/>
      <c r="AA11" s="353"/>
      <c r="AB11" s="353"/>
      <c r="AC11" s="354"/>
      <c r="AD11" s="354"/>
      <c r="AE11" s="354"/>
      <c r="AF11" s="354"/>
      <c r="AG11" s="354"/>
      <c r="AH11" s="355"/>
      <c r="AI11" s="414"/>
      <c r="AJ11" s="8"/>
      <c r="AK11" s="14"/>
      <c r="AL11" s="8"/>
      <c r="AM11" s="8"/>
      <c r="AN11" s="458"/>
      <c r="AO11" s="459"/>
      <c r="AP11" s="8"/>
      <c r="AQ11" s="8"/>
      <c r="AR11" s="8"/>
      <c r="AS11" s="8"/>
      <c r="AT11" s="8"/>
      <c r="AU11" s="8"/>
      <c r="AV11" s="8"/>
      <c r="AW11" s="8"/>
      <c r="AX11" s="8"/>
      <c r="AY11" s="8"/>
      <c r="AZ11" s="8"/>
      <c r="BA11" s="746"/>
      <c r="BB11" s="8"/>
      <c r="BC11" s="8"/>
      <c r="BD11" s="8"/>
      <c r="BE11" s="8"/>
      <c r="BF11" s="8"/>
      <c r="BG11" s="8"/>
      <c r="BH11" s="8"/>
      <c r="BI11" s="8"/>
      <c r="BJ11" s="8"/>
      <c r="BK11" s="8"/>
      <c r="BL11" s="8"/>
      <c r="BM11" s="8"/>
      <c r="BN11" s="8"/>
      <c r="BO11" s="8"/>
      <c r="BP11" s="8"/>
      <c r="BQ11" s="14"/>
      <c r="BR11" s="354"/>
      <c r="BS11" s="354"/>
      <c r="BT11" s="799"/>
      <c r="BU11" s="354"/>
      <c r="BV11" s="355"/>
      <c r="BW11" s="380"/>
      <c r="BX11" s="534"/>
      <c r="BY11" s="534"/>
      <c r="BZ11" s="534"/>
      <c r="CB11" s="14"/>
      <c r="CD11" s="457"/>
    </row>
    <row r="12" spans="2:90" ht="12.75" customHeight="1" thickBot="1">
      <c r="B12" s="14"/>
      <c r="C12" s="835"/>
      <c r="D12" s="14"/>
      <c r="E12" s="842"/>
      <c r="F12" s="365"/>
      <c r="G12" s="865"/>
      <c r="H12" s="865"/>
      <c r="I12" s="366"/>
      <c r="J12" s="693"/>
      <c r="K12" s="780"/>
      <c r="L12" s="14"/>
      <c r="M12" s="14"/>
      <c r="N12" s="14"/>
      <c r="O12" s="754"/>
      <c r="P12" s="14"/>
      <c r="Q12" s="14"/>
      <c r="R12" s="888"/>
      <c r="S12" s="356"/>
      <c r="T12" s="355"/>
      <c r="U12" s="353"/>
      <c r="V12" s="919"/>
      <c r="W12" s="879"/>
      <c r="X12" s="353"/>
      <c r="Y12" s="353"/>
      <c r="Z12" s="885"/>
      <c r="AA12" s="353"/>
      <c r="AB12" s="353"/>
      <c r="AC12" s="354"/>
      <c r="AD12" s="354"/>
      <c r="AE12" s="354"/>
      <c r="AF12" s="354"/>
      <c r="AG12" s="354"/>
      <c r="AH12" s="355"/>
      <c r="AI12" s="414" t="s">
        <v>144</v>
      </c>
      <c r="AJ12" s="8"/>
      <c r="AK12" s="8"/>
      <c r="AL12" s="8"/>
      <c r="AM12" s="8"/>
      <c r="AN12" s="1081" t="s">
        <v>480</v>
      </c>
      <c r="AO12" s="1082"/>
      <c r="AP12" s="8"/>
      <c r="AQ12" s="8"/>
      <c r="AR12" s="8"/>
      <c r="AS12" s="8"/>
      <c r="AT12" s="8"/>
      <c r="AU12" s="8"/>
      <c r="AV12" s="8"/>
      <c r="AW12" s="8"/>
      <c r="AX12" s="8"/>
      <c r="AY12" s="8"/>
      <c r="AZ12" s="8"/>
      <c r="BA12" s="746"/>
      <c r="BB12" s="8"/>
      <c r="BC12" s="8"/>
      <c r="BD12" s="8"/>
      <c r="BE12" s="8"/>
      <c r="BF12" s="8"/>
      <c r="BG12" s="8"/>
      <c r="BH12" s="8"/>
      <c r="BI12" s="8"/>
      <c r="BJ12" s="8"/>
      <c r="BK12" s="8"/>
      <c r="BL12" s="8"/>
      <c r="BM12" s="8"/>
      <c r="BN12" s="8"/>
      <c r="BO12" s="8"/>
      <c r="BP12" s="8"/>
      <c r="BQ12" s="14"/>
      <c r="BR12" s="354"/>
      <c r="BS12" s="354"/>
      <c r="BT12" s="799"/>
      <c r="BU12" s="354"/>
      <c r="BV12" s="355"/>
      <c r="BW12" s="380" t="s">
        <v>144</v>
      </c>
      <c r="BX12" s="534"/>
      <c r="BY12" s="534"/>
      <c r="BZ12" s="534"/>
      <c r="CD12" s="457" t="s">
        <v>480</v>
      </c>
    </row>
    <row r="13" spans="2:90" ht="20.100000000000001" customHeight="1" thickBot="1">
      <c r="B13" s="14"/>
      <c r="C13" s="1092" t="s">
        <v>514</v>
      </c>
      <c r="D13" s="1093"/>
      <c r="E13" s="1093"/>
      <c r="F13" s="1093"/>
      <c r="G13" s="1093"/>
      <c r="H13" s="1093"/>
      <c r="I13" s="1093"/>
      <c r="J13" s="1093"/>
      <c r="K13" s="1094"/>
      <c r="L13" s="14"/>
      <c r="M13" s="14"/>
      <c r="N13" s="14"/>
      <c r="O13" s="754"/>
      <c r="P13" s="14"/>
      <c r="Q13" s="14"/>
      <c r="R13" s="888"/>
      <c r="S13" s="356"/>
      <c r="T13" s="355"/>
      <c r="U13" s="353"/>
      <c r="V13" s="919"/>
      <c r="W13" s="879"/>
      <c r="X13" s="353"/>
      <c r="Y13" s="353"/>
      <c r="Z13" s="885"/>
      <c r="AA13" s="353"/>
      <c r="AB13" s="353"/>
      <c r="AC13" s="354"/>
      <c r="AD13" s="354"/>
      <c r="AE13" s="354"/>
      <c r="AF13" s="354"/>
      <c r="AG13" s="354"/>
      <c r="AH13" s="355"/>
      <c r="AI13" s="414" t="s">
        <v>145</v>
      </c>
      <c r="AJ13" s="8"/>
      <c r="AK13" s="14"/>
      <c r="AL13" s="8"/>
      <c r="AM13" s="8"/>
      <c r="AN13" s="1084" t="s">
        <v>481</v>
      </c>
      <c r="AO13" s="1085"/>
      <c r="AP13" s="8"/>
      <c r="AQ13" s="8"/>
      <c r="AR13" s="8"/>
      <c r="AS13" s="8"/>
      <c r="AT13" s="8"/>
      <c r="AU13" s="8"/>
      <c r="AV13" s="8"/>
      <c r="AW13" s="8"/>
      <c r="AX13" s="8"/>
      <c r="AY13" s="8"/>
      <c r="AZ13" s="8"/>
      <c r="BA13" s="746"/>
      <c r="BB13" s="8"/>
      <c r="BC13" s="8"/>
      <c r="BD13" s="8"/>
      <c r="BE13" s="8"/>
      <c r="BF13" s="8"/>
      <c r="BG13" s="8"/>
      <c r="BH13" s="8"/>
      <c r="BI13" s="8"/>
      <c r="BJ13" s="8"/>
      <c r="BK13" s="8"/>
      <c r="BL13" s="8"/>
      <c r="BM13" s="8"/>
      <c r="BN13" s="8"/>
      <c r="BO13" s="8"/>
      <c r="BP13" s="8"/>
      <c r="BQ13" s="14"/>
      <c r="BR13" s="354"/>
      <c r="BS13" s="354"/>
      <c r="BT13" s="799"/>
      <c r="BU13" s="354"/>
      <c r="BV13" s="355"/>
      <c r="BW13" s="380" t="s">
        <v>145</v>
      </c>
      <c r="BX13" s="534"/>
      <c r="BY13" s="534"/>
      <c r="BZ13" s="534"/>
      <c r="CB13" s="14"/>
      <c r="CD13" s="348" t="s">
        <v>481</v>
      </c>
    </row>
    <row r="14" spans="2:90" ht="18.75" customHeight="1" thickBot="1">
      <c r="B14" s="14"/>
      <c r="C14" s="846" t="s">
        <v>123</v>
      </c>
      <c r="D14" s="821"/>
      <c r="E14" s="842"/>
      <c r="F14" s="1091" t="s">
        <v>116</v>
      </c>
      <c r="G14" s="1091"/>
      <c r="H14" s="1095"/>
      <c r="I14" s="1095"/>
      <c r="J14" s="693"/>
      <c r="K14" s="781"/>
      <c r="L14" s="14"/>
      <c r="M14" s="14"/>
      <c r="N14" s="14"/>
      <c r="O14" s="754"/>
      <c r="P14" s="14"/>
      <c r="Q14" s="14"/>
      <c r="R14" s="888"/>
      <c r="S14" s="356"/>
      <c r="T14" s="355"/>
      <c r="U14" s="353"/>
      <c r="V14" s="919"/>
      <c r="W14" s="879"/>
      <c r="X14" s="353"/>
      <c r="Y14" s="353"/>
      <c r="Z14" s="885"/>
      <c r="AA14" s="353"/>
      <c r="AB14" s="353"/>
      <c r="AC14" s="354"/>
      <c r="AD14" s="354"/>
      <c r="AE14" s="354"/>
      <c r="AF14" s="354"/>
      <c r="AG14" s="354"/>
      <c r="AH14" s="355"/>
      <c r="AI14" s="415" t="s">
        <v>146</v>
      </c>
      <c r="AJ14" s="8"/>
      <c r="AK14" s="14"/>
      <c r="AL14" s="8"/>
      <c r="AM14" s="8"/>
      <c r="AN14" s="1086"/>
      <c r="AO14" s="1087"/>
      <c r="AP14" s="8"/>
      <c r="AQ14" s="8"/>
      <c r="AR14" s="8"/>
      <c r="AS14" s="8"/>
      <c r="AT14" s="8"/>
      <c r="AU14" s="8"/>
      <c r="AV14" s="8"/>
      <c r="AW14" s="8"/>
      <c r="AX14" s="8"/>
      <c r="AY14" s="8"/>
      <c r="AZ14" s="8"/>
      <c r="BA14" s="746"/>
      <c r="BB14" s="8"/>
      <c r="BC14" s="8"/>
      <c r="BD14" s="8"/>
      <c r="BE14" s="8"/>
      <c r="BF14" s="8"/>
      <c r="BG14" s="8"/>
      <c r="BH14" s="8"/>
      <c r="BI14" s="8"/>
      <c r="BJ14" s="8"/>
      <c r="BK14" s="8"/>
      <c r="BL14" s="8"/>
      <c r="BM14" s="8"/>
      <c r="BN14" s="8"/>
      <c r="BO14" s="8"/>
      <c r="BP14" s="8"/>
      <c r="BQ14" s="14"/>
      <c r="BR14" s="354"/>
      <c r="BS14" s="354"/>
      <c r="BT14" s="799"/>
      <c r="BU14" s="354"/>
      <c r="BV14" s="355"/>
      <c r="BW14" s="380" t="s">
        <v>146</v>
      </c>
      <c r="BX14" s="534"/>
      <c r="BY14" s="534"/>
      <c r="BZ14" s="534"/>
      <c r="CB14" s="14"/>
      <c r="CD14" s="231"/>
    </row>
    <row r="15" spans="2:90" ht="18.75" customHeight="1" thickBot="1">
      <c r="B15" s="14"/>
      <c r="C15" s="854" t="s">
        <v>164</v>
      </c>
      <c r="D15" s="369"/>
      <c r="E15" s="843"/>
      <c r="F15" s="370"/>
      <c r="G15" s="866"/>
      <c r="H15" s="866"/>
      <c r="I15" s="826"/>
      <c r="J15" s="694"/>
      <c r="K15" s="782"/>
      <c r="L15" s="14"/>
      <c r="M15" s="14"/>
      <c r="N15" s="14"/>
      <c r="O15" s="754"/>
      <c r="P15" s="14"/>
      <c r="Q15" s="14"/>
      <c r="R15" s="888"/>
      <c r="S15" s="356"/>
      <c r="T15" s="355"/>
      <c r="U15" s="353"/>
      <c r="V15" s="919"/>
      <c r="W15" s="879"/>
      <c r="X15" s="353"/>
      <c r="Y15" s="353"/>
      <c r="Z15" s="885"/>
      <c r="AA15" s="353"/>
      <c r="AB15" s="353"/>
      <c r="AC15" s="354"/>
      <c r="AD15" s="354"/>
      <c r="AE15" s="354"/>
      <c r="AF15" s="354"/>
      <c r="AG15" s="354"/>
      <c r="AH15" s="355"/>
      <c r="AI15" s="8"/>
      <c r="AJ15" s="14"/>
      <c r="AK15" s="8"/>
      <c r="AL15" s="8"/>
      <c r="AM15" s="8"/>
      <c r="AN15" s="8"/>
      <c r="AO15" s="8"/>
      <c r="AP15" s="8"/>
      <c r="AQ15" s="8"/>
      <c r="AR15" s="8"/>
      <c r="AS15" s="8"/>
      <c r="AT15" s="8"/>
      <c r="AU15" s="8"/>
      <c r="AV15" s="8"/>
      <c r="AW15" s="8"/>
      <c r="AX15" s="8"/>
      <c r="AY15" s="8"/>
      <c r="AZ15" s="8"/>
      <c r="BA15" s="746"/>
      <c r="BB15" s="8"/>
      <c r="BC15" s="8"/>
      <c r="BD15" s="8"/>
      <c r="BE15" s="8"/>
      <c r="BF15" s="8"/>
      <c r="BG15" s="8"/>
      <c r="BH15" s="8"/>
      <c r="BI15" s="8"/>
      <c r="BJ15" s="8"/>
      <c r="BK15" s="8"/>
      <c r="BL15" s="8"/>
      <c r="BM15" s="8"/>
      <c r="BN15" s="8"/>
      <c r="BO15" s="8"/>
      <c r="BP15" s="8"/>
      <c r="BQ15" s="14"/>
      <c r="BR15" s="354"/>
      <c r="BS15" s="354"/>
      <c r="BT15" s="799"/>
      <c r="BU15" s="354"/>
      <c r="BV15" s="355"/>
      <c r="CA15" s="14"/>
    </row>
    <row r="16" spans="2:90" s="10" customFormat="1" ht="12.75" customHeight="1" thickBot="1">
      <c r="B16" s="412"/>
      <c r="C16" s="855">
        <v>1</v>
      </c>
      <c r="D16" s="398">
        <f>C16+1</f>
        <v>2</v>
      </c>
      <c r="E16" s="398">
        <f t="shared" ref="E16:P16" si="1">D16+1</f>
        <v>3</v>
      </c>
      <c r="F16" s="398">
        <f t="shared" si="1"/>
        <v>4</v>
      </c>
      <c r="G16" s="398">
        <f t="shared" si="1"/>
        <v>5</v>
      </c>
      <c r="H16" s="398">
        <f t="shared" si="1"/>
        <v>6</v>
      </c>
      <c r="I16" s="398">
        <f t="shared" si="1"/>
        <v>7</v>
      </c>
      <c r="J16" s="398">
        <f t="shared" si="1"/>
        <v>8</v>
      </c>
      <c r="K16" s="398">
        <f t="shared" si="1"/>
        <v>9</v>
      </c>
      <c r="L16" s="398">
        <f t="shared" si="1"/>
        <v>10</v>
      </c>
      <c r="M16" s="398">
        <f t="shared" si="1"/>
        <v>11</v>
      </c>
      <c r="N16" s="398">
        <f t="shared" si="1"/>
        <v>12</v>
      </c>
      <c r="O16" s="398">
        <f t="shared" si="1"/>
        <v>13</v>
      </c>
      <c r="P16" s="398">
        <f t="shared" si="1"/>
        <v>14</v>
      </c>
      <c r="Q16" s="398">
        <f t="shared" ref="Q16:BP16" si="2">P16+1</f>
        <v>15</v>
      </c>
      <c r="R16" s="836">
        <f t="shared" si="2"/>
        <v>16</v>
      </c>
      <c r="S16" s="398">
        <f t="shared" si="2"/>
        <v>17</v>
      </c>
      <c r="T16" s="398">
        <f t="shared" si="2"/>
        <v>18</v>
      </c>
      <c r="U16" s="398">
        <f t="shared" si="2"/>
        <v>19</v>
      </c>
      <c r="V16" s="919">
        <f t="shared" si="2"/>
        <v>20</v>
      </c>
      <c r="W16" s="836">
        <f t="shared" si="2"/>
        <v>21</v>
      </c>
      <c r="X16" s="398">
        <f t="shared" si="2"/>
        <v>22</v>
      </c>
      <c r="Y16" s="398">
        <f t="shared" si="2"/>
        <v>23</v>
      </c>
      <c r="Z16" s="836">
        <f t="shared" si="2"/>
        <v>24</v>
      </c>
      <c r="AA16" s="398">
        <f t="shared" si="2"/>
        <v>25</v>
      </c>
      <c r="AB16" s="398">
        <f t="shared" si="2"/>
        <v>26</v>
      </c>
      <c r="AC16" s="398">
        <f t="shared" si="2"/>
        <v>27</v>
      </c>
      <c r="AD16" s="398">
        <f t="shared" si="2"/>
        <v>28</v>
      </c>
      <c r="AE16" s="398">
        <f t="shared" si="2"/>
        <v>29</v>
      </c>
      <c r="AF16" s="398">
        <f t="shared" si="2"/>
        <v>30</v>
      </c>
      <c r="AG16" s="398">
        <f t="shared" si="2"/>
        <v>31</v>
      </c>
      <c r="AH16" s="398">
        <f t="shared" si="2"/>
        <v>32</v>
      </c>
      <c r="AI16" s="398">
        <f t="shared" si="2"/>
        <v>33</v>
      </c>
      <c r="AJ16" s="398">
        <f t="shared" si="2"/>
        <v>34</v>
      </c>
      <c r="AK16" s="398">
        <f t="shared" si="2"/>
        <v>35</v>
      </c>
      <c r="AL16" s="398">
        <f t="shared" si="2"/>
        <v>36</v>
      </c>
      <c r="AM16" s="398">
        <f t="shared" si="2"/>
        <v>37</v>
      </c>
      <c r="AN16" s="398">
        <f t="shared" si="2"/>
        <v>38</v>
      </c>
      <c r="AO16" s="398">
        <f t="shared" si="2"/>
        <v>39</v>
      </c>
      <c r="AP16" s="398">
        <f t="shared" si="2"/>
        <v>40</v>
      </c>
      <c r="AQ16" s="398">
        <f t="shared" si="2"/>
        <v>41</v>
      </c>
      <c r="AR16" s="398">
        <f t="shared" si="2"/>
        <v>42</v>
      </c>
      <c r="AS16" s="398">
        <f t="shared" si="2"/>
        <v>43</v>
      </c>
      <c r="AT16" s="398">
        <f t="shared" si="2"/>
        <v>44</v>
      </c>
      <c r="AU16" s="398">
        <f t="shared" si="2"/>
        <v>45</v>
      </c>
      <c r="AV16" s="398">
        <f t="shared" si="2"/>
        <v>46</v>
      </c>
      <c r="AW16" s="398">
        <f t="shared" si="2"/>
        <v>47</v>
      </c>
      <c r="AX16" s="398">
        <f t="shared" si="2"/>
        <v>48</v>
      </c>
      <c r="AY16" s="398">
        <f t="shared" si="2"/>
        <v>49</v>
      </c>
      <c r="AZ16" s="398">
        <f t="shared" si="2"/>
        <v>50</v>
      </c>
      <c r="BA16" s="747">
        <f t="shared" si="2"/>
        <v>51</v>
      </c>
      <c r="BB16" s="398">
        <f t="shared" si="2"/>
        <v>52</v>
      </c>
      <c r="BC16" s="398">
        <f t="shared" si="2"/>
        <v>53</v>
      </c>
      <c r="BD16" s="398">
        <f t="shared" si="2"/>
        <v>54</v>
      </c>
      <c r="BE16" s="398">
        <f t="shared" si="2"/>
        <v>55</v>
      </c>
      <c r="BF16" s="398">
        <f t="shared" si="2"/>
        <v>56</v>
      </c>
      <c r="BG16" s="398">
        <f t="shared" si="2"/>
        <v>57</v>
      </c>
      <c r="BH16" s="398">
        <f t="shared" si="2"/>
        <v>58</v>
      </c>
      <c r="BI16" s="398">
        <f t="shared" si="2"/>
        <v>59</v>
      </c>
      <c r="BJ16" s="398">
        <f t="shared" si="2"/>
        <v>60</v>
      </c>
      <c r="BK16" s="398">
        <f t="shared" si="2"/>
        <v>61</v>
      </c>
      <c r="BL16" s="398">
        <f t="shared" si="2"/>
        <v>62</v>
      </c>
      <c r="BM16" s="398">
        <f t="shared" si="2"/>
        <v>63</v>
      </c>
      <c r="BN16" s="398">
        <f t="shared" si="2"/>
        <v>64</v>
      </c>
      <c r="BO16" s="398">
        <f t="shared" si="2"/>
        <v>65</v>
      </c>
      <c r="BP16" s="398">
        <f t="shared" si="2"/>
        <v>66</v>
      </c>
      <c r="BQ16" s="398">
        <f t="shared" ref="BQ16:BT16" si="3">BP16+1</f>
        <v>67</v>
      </c>
      <c r="BR16" s="398">
        <f t="shared" si="3"/>
        <v>68</v>
      </c>
      <c r="BS16" s="398">
        <f t="shared" si="3"/>
        <v>69</v>
      </c>
      <c r="BT16" s="800">
        <f t="shared" si="3"/>
        <v>70</v>
      </c>
      <c r="BU16" s="398">
        <f t="shared" ref="BU16" si="4">BT16+1</f>
        <v>71</v>
      </c>
      <c r="BV16" s="398">
        <f t="shared" ref="BV16" si="5">BU16+1</f>
        <v>72</v>
      </c>
      <c r="BW16" s="398">
        <f t="shared" ref="BW16" si="6">BV16+1</f>
        <v>73</v>
      </c>
      <c r="BX16" s="398">
        <f t="shared" ref="BX16" si="7">BW16+1</f>
        <v>74</v>
      </c>
      <c r="BY16" s="398">
        <f t="shared" ref="BY16" si="8">BX16+1</f>
        <v>75</v>
      </c>
      <c r="BZ16" s="398">
        <f t="shared" ref="BZ16" si="9">BY16+1</f>
        <v>76</v>
      </c>
      <c r="CA16" s="398">
        <f t="shared" ref="CA16" si="10">BZ16+1</f>
        <v>77</v>
      </c>
      <c r="CB16" s="398">
        <f t="shared" ref="CB16" si="11">CA16+1</f>
        <v>78</v>
      </c>
      <c r="CC16" s="398">
        <f t="shared" ref="CC16" si="12">CB16+1</f>
        <v>79</v>
      </c>
      <c r="CD16" s="398">
        <f t="shared" ref="CD16" si="13">CC16+1</f>
        <v>80</v>
      </c>
      <c r="CE16" s="398">
        <f t="shared" ref="CE16" si="14">CD16+1</f>
        <v>81</v>
      </c>
      <c r="CF16" s="398">
        <f t="shared" ref="CF16" si="15">CE16+1</f>
        <v>82</v>
      </c>
      <c r="CG16" s="398">
        <f t="shared" ref="CG16" si="16">CF16+1</f>
        <v>83</v>
      </c>
      <c r="CH16" s="398">
        <f t="shared" ref="CH16" si="17">CG16+1</f>
        <v>84</v>
      </c>
      <c r="CI16" s="398">
        <f t="shared" ref="CI16" si="18">CH16+1</f>
        <v>85</v>
      </c>
      <c r="CJ16" s="398">
        <f t="shared" ref="CJ16" si="19">CI16+1</f>
        <v>86</v>
      </c>
      <c r="CK16" s="398">
        <f t="shared" ref="CK16" si="20">CJ16+1</f>
        <v>87</v>
      </c>
      <c r="CL16" s="398">
        <f t="shared" ref="CL16" si="21">CK16+1</f>
        <v>88</v>
      </c>
    </row>
    <row r="17" spans="2:108" ht="20.100000000000001" customHeight="1" thickBot="1">
      <c r="C17" s="1096" t="s">
        <v>553</v>
      </c>
      <c r="D17" s="1096"/>
      <c r="E17" s="1096"/>
      <c r="F17" s="1096"/>
      <c r="G17" s="1096"/>
      <c r="H17" s="1096"/>
      <c r="I17" s="1096"/>
      <c r="J17" s="1096"/>
      <c r="K17" s="1096"/>
      <c r="N17" s="8"/>
      <c r="O17" s="755"/>
      <c r="P17" s="362"/>
      <c r="R17" s="889"/>
      <c r="S17" s="12"/>
      <c r="T17" s="11"/>
      <c r="U17" s="11"/>
      <c r="V17" s="920"/>
      <c r="W17" s="1083" t="s">
        <v>231</v>
      </c>
      <c r="X17" s="1083"/>
      <c r="Y17" s="1083"/>
      <c r="Z17" s="1083"/>
      <c r="AA17" s="11"/>
      <c r="AB17" s="11"/>
      <c r="AC17" s="1088" t="s">
        <v>527</v>
      </c>
      <c r="AD17" s="1089"/>
      <c r="AE17" s="1089"/>
      <c r="AF17" s="1089"/>
      <c r="AG17" s="1090"/>
      <c r="AH17" s="1118" t="s">
        <v>528</v>
      </c>
      <c r="AI17" s="1119"/>
      <c r="AJ17" s="1119"/>
      <c r="AK17" s="1119"/>
      <c r="AL17" s="1120"/>
      <c r="AM17" s="1121" t="s">
        <v>529</v>
      </c>
      <c r="AN17" s="1122"/>
      <c r="AO17" s="1122"/>
      <c r="AP17" s="1122"/>
      <c r="AQ17" s="1123"/>
      <c r="AR17" s="1124" t="s">
        <v>530</v>
      </c>
      <c r="AS17" s="1125"/>
      <c r="AT17" s="1125"/>
      <c r="AU17" s="1125"/>
      <c r="AV17" s="1126"/>
      <c r="AW17" s="1127" t="s">
        <v>531</v>
      </c>
      <c r="AX17" s="1128"/>
      <c r="AY17" s="1128"/>
      <c r="AZ17" s="1128"/>
      <c r="BA17" s="1129"/>
      <c r="BB17" s="1130" t="s">
        <v>532</v>
      </c>
      <c r="BC17" s="1131"/>
      <c r="BD17" s="1131"/>
      <c r="BE17" s="1131"/>
      <c r="BF17" s="1132"/>
      <c r="BG17" s="1112" t="s">
        <v>533</v>
      </c>
      <c r="BH17" s="1113"/>
      <c r="BI17" s="1113"/>
      <c r="BJ17" s="1113"/>
      <c r="BK17" s="1114"/>
      <c r="BL17" s="1115" t="s">
        <v>534</v>
      </c>
      <c r="BM17" s="1116"/>
      <c r="BN17" s="1116"/>
      <c r="BO17" s="1116"/>
      <c r="BP17" s="1117"/>
      <c r="BQ17" s="11"/>
      <c r="BR17" s="11"/>
      <c r="BS17" s="11"/>
      <c r="BT17" s="801"/>
      <c r="BU17" s="1078" t="s">
        <v>547</v>
      </c>
      <c r="BV17" s="1079"/>
      <c r="BW17" s="1079"/>
      <c r="BX17" s="1079"/>
      <c r="BY17" s="1079"/>
      <c r="BZ17" s="1079"/>
      <c r="CA17" s="1079"/>
      <c r="CB17" s="1079"/>
      <c r="CC17" s="1079"/>
      <c r="CD17" s="1079"/>
      <c r="CE17" s="1079"/>
      <c r="CF17" s="1079"/>
      <c r="CG17" s="1079"/>
      <c r="CH17" s="1079"/>
      <c r="CI17" s="1079"/>
      <c r="CJ17" s="1079"/>
      <c r="CK17" s="1079"/>
      <c r="CL17" s="1080"/>
    </row>
    <row r="18" spans="2:108" s="532" customFormat="1" ht="29.25" customHeight="1" thickTop="1" thickBot="1">
      <c r="B18" s="498" t="s">
        <v>17</v>
      </c>
      <c r="C18" s="499" t="s">
        <v>18</v>
      </c>
      <c r="D18" s="500" t="s">
        <v>19</v>
      </c>
      <c r="E18" s="500" t="s">
        <v>21</v>
      </c>
      <c r="F18" s="501" t="s">
        <v>26</v>
      </c>
      <c r="G18" s="502" t="s">
        <v>125</v>
      </c>
      <c r="H18" s="502" t="s">
        <v>127</v>
      </c>
      <c r="I18" s="500" t="s">
        <v>22</v>
      </c>
      <c r="J18" s="499" t="s">
        <v>27</v>
      </c>
      <c r="K18" s="503" t="s">
        <v>28</v>
      </c>
      <c r="L18" s="504" t="s">
        <v>33</v>
      </c>
      <c r="M18" s="505" t="s">
        <v>96</v>
      </c>
      <c r="N18" s="506" t="s">
        <v>24</v>
      </c>
      <c r="O18" s="756" t="s">
        <v>25</v>
      </c>
      <c r="P18" s="507" t="s">
        <v>20</v>
      </c>
      <c r="Q18" s="507" t="s">
        <v>126</v>
      </c>
      <c r="R18" s="508" t="s">
        <v>98</v>
      </c>
      <c r="S18" s="379" t="s">
        <v>100</v>
      </c>
      <c r="T18" s="557" t="s">
        <v>148</v>
      </c>
      <c r="U18" s="558" t="s">
        <v>149</v>
      </c>
      <c r="V18" s="689" t="s">
        <v>217</v>
      </c>
      <c r="W18" s="509" t="s">
        <v>18</v>
      </c>
      <c r="X18" s="510" t="s">
        <v>232</v>
      </c>
      <c r="Y18" s="510" t="s">
        <v>233</v>
      </c>
      <c r="Z18" s="886" t="s">
        <v>234</v>
      </c>
      <c r="AA18" s="511" t="s">
        <v>235</v>
      </c>
      <c r="AB18" s="512" t="s">
        <v>236</v>
      </c>
      <c r="AC18" s="513" t="s">
        <v>522</v>
      </c>
      <c r="AD18" s="514" t="s">
        <v>523</v>
      </c>
      <c r="AE18" s="515" t="s">
        <v>33</v>
      </c>
      <c r="AF18" s="513" t="s">
        <v>77</v>
      </c>
      <c r="AG18" s="513" t="s">
        <v>524</v>
      </c>
      <c r="AH18" s="516" t="s">
        <v>522</v>
      </c>
      <c r="AI18" s="517" t="s">
        <v>523</v>
      </c>
      <c r="AJ18" s="518" t="s">
        <v>33</v>
      </c>
      <c r="AK18" s="516" t="s">
        <v>77</v>
      </c>
      <c r="AL18" s="516" t="s">
        <v>524</v>
      </c>
      <c r="AM18" s="519" t="s">
        <v>522</v>
      </c>
      <c r="AN18" s="519" t="s">
        <v>523</v>
      </c>
      <c r="AO18" s="520" t="s">
        <v>33</v>
      </c>
      <c r="AP18" s="519" t="s">
        <v>77</v>
      </c>
      <c r="AQ18" s="519" t="s">
        <v>524</v>
      </c>
      <c r="AR18" s="521" t="s">
        <v>522</v>
      </c>
      <c r="AS18" s="521" t="s">
        <v>523</v>
      </c>
      <c r="AT18" s="522" t="s">
        <v>33</v>
      </c>
      <c r="AU18" s="521" t="s">
        <v>77</v>
      </c>
      <c r="AV18" s="521" t="s">
        <v>524</v>
      </c>
      <c r="AW18" s="523" t="s">
        <v>522</v>
      </c>
      <c r="AX18" s="523" t="s">
        <v>523</v>
      </c>
      <c r="AY18" s="524" t="s">
        <v>33</v>
      </c>
      <c r="AZ18" s="523" t="s">
        <v>77</v>
      </c>
      <c r="BA18" s="748" t="s">
        <v>524</v>
      </c>
      <c r="BB18" s="525" t="s">
        <v>522</v>
      </c>
      <c r="BC18" s="525" t="s">
        <v>523</v>
      </c>
      <c r="BD18" s="526" t="s">
        <v>33</v>
      </c>
      <c r="BE18" s="525" t="s">
        <v>77</v>
      </c>
      <c r="BF18" s="525" t="s">
        <v>524</v>
      </c>
      <c r="BG18" s="527" t="s">
        <v>522</v>
      </c>
      <c r="BH18" s="527" t="s">
        <v>523</v>
      </c>
      <c r="BI18" s="528" t="s">
        <v>33</v>
      </c>
      <c r="BJ18" s="513" t="s">
        <v>77</v>
      </c>
      <c r="BK18" s="527" t="s">
        <v>524</v>
      </c>
      <c r="BL18" s="529" t="s">
        <v>522</v>
      </c>
      <c r="BM18" s="529" t="s">
        <v>523</v>
      </c>
      <c r="BN18" s="530" t="s">
        <v>33</v>
      </c>
      <c r="BO18" s="513" t="s">
        <v>77</v>
      </c>
      <c r="BP18" s="529" t="s">
        <v>524</v>
      </c>
      <c r="BQ18" s="787" t="s">
        <v>256</v>
      </c>
      <c r="BR18" s="531" t="s">
        <v>467</v>
      </c>
      <c r="BS18" s="531" t="s">
        <v>468</v>
      </c>
      <c r="BT18" s="802" t="s">
        <v>469</v>
      </c>
      <c r="BU18" s="540" t="s">
        <v>548</v>
      </c>
      <c r="BV18" s="540" t="s">
        <v>549</v>
      </c>
      <c r="BW18" s="540" t="s">
        <v>550</v>
      </c>
      <c r="BX18" s="540" t="s">
        <v>21</v>
      </c>
      <c r="BY18" s="541" t="s">
        <v>551</v>
      </c>
      <c r="BZ18" s="541" t="s">
        <v>552</v>
      </c>
      <c r="CA18" s="542" t="s">
        <v>548</v>
      </c>
      <c r="CB18" s="542" t="s">
        <v>549</v>
      </c>
      <c r="CC18" s="542" t="s">
        <v>550</v>
      </c>
      <c r="CD18" s="542" t="s">
        <v>21</v>
      </c>
      <c r="CE18" s="543" t="s">
        <v>551</v>
      </c>
      <c r="CF18" s="544" t="s">
        <v>552</v>
      </c>
      <c r="CG18" s="545" t="s">
        <v>548</v>
      </c>
      <c r="CH18" s="545" t="s">
        <v>549</v>
      </c>
      <c r="CI18" s="545" t="s">
        <v>550</v>
      </c>
      <c r="CJ18" s="545" t="s">
        <v>21</v>
      </c>
      <c r="CK18" s="546" t="s">
        <v>551</v>
      </c>
      <c r="CL18" s="546" t="s">
        <v>552</v>
      </c>
      <c r="CM18" s="533"/>
      <c r="CN18" s="533"/>
    </row>
    <row r="19" spans="2:108" s="14" customFormat="1" ht="24.9" customHeight="1">
      <c r="B19" s="217">
        <v>1</v>
      </c>
      <c r="C19" s="820" t="s">
        <v>537</v>
      </c>
      <c r="D19" s="88">
        <v>10378102</v>
      </c>
      <c r="E19" s="477" t="s">
        <v>482</v>
      </c>
      <c r="F19" s="89"/>
      <c r="G19" s="90" t="s">
        <v>239</v>
      </c>
      <c r="H19" s="90"/>
      <c r="I19" s="480" t="s">
        <v>812</v>
      </c>
      <c r="J19" s="91" t="s">
        <v>811</v>
      </c>
      <c r="K19" s="91"/>
      <c r="L19" s="91" t="s">
        <v>97</v>
      </c>
      <c r="M19" s="91" t="s">
        <v>95</v>
      </c>
      <c r="N19" s="92">
        <v>25547</v>
      </c>
      <c r="O19" s="480"/>
      <c r="P19" s="94">
        <v>41518</v>
      </c>
      <c r="Q19" s="94"/>
      <c r="R19" s="921" t="s">
        <v>815</v>
      </c>
      <c r="S19" s="93"/>
      <c r="T19" s="93" t="s">
        <v>813</v>
      </c>
      <c r="U19" s="128" t="s">
        <v>814</v>
      </c>
      <c r="V19" s="819"/>
      <c r="W19" s="880"/>
      <c r="X19" s="128"/>
      <c r="Y19" s="128"/>
      <c r="Z19" s="349"/>
      <c r="AA19" s="128"/>
      <c r="AB19" s="128"/>
      <c r="AC19" s="220"/>
      <c r="AD19" s="394"/>
      <c r="AE19" s="395"/>
      <c r="AF19" s="395"/>
      <c r="AG19" s="407"/>
      <c r="AH19" s="408"/>
      <c r="AI19" s="396"/>
      <c r="AJ19" s="395"/>
      <c r="AK19" s="395"/>
      <c r="AL19" s="409"/>
      <c r="AM19" s="220"/>
      <c r="AN19" s="394"/>
      <c r="AO19" s="395"/>
      <c r="AP19" s="395"/>
      <c r="AQ19" s="409"/>
      <c r="AR19" s="220"/>
      <c r="AS19" s="397"/>
      <c r="AT19" s="395"/>
      <c r="AU19" s="395"/>
      <c r="AV19" s="712"/>
      <c r="AW19" s="220"/>
      <c r="AX19" s="397"/>
      <c r="AY19" s="395"/>
      <c r="AZ19" s="395"/>
      <c r="BA19" s="740"/>
      <c r="BB19" s="220"/>
      <c r="BC19" s="397"/>
      <c r="BD19" s="395"/>
      <c r="BE19" s="395"/>
      <c r="BF19" s="712"/>
      <c r="BG19" s="220"/>
      <c r="BH19" s="397"/>
      <c r="BI19" s="395"/>
      <c r="BJ19" s="395"/>
      <c r="BK19" s="712"/>
      <c r="BL19" s="220"/>
      <c r="BM19" s="397"/>
      <c r="BN19" s="395"/>
      <c r="BO19" s="395"/>
      <c r="BP19" s="712"/>
      <c r="BQ19" s="788" t="s">
        <v>700</v>
      </c>
      <c r="BR19" s="333" t="s">
        <v>470</v>
      </c>
      <c r="BS19" s="332" t="s">
        <v>478</v>
      </c>
      <c r="BT19" s="803" t="s">
        <v>709</v>
      </c>
      <c r="BU19" s="231"/>
      <c r="BV19" s="231"/>
      <c r="BW19" s="231"/>
      <c r="BX19" s="231"/>
      <c r="BY19" s="231"/>
      <c r="BZ19" s="231"/>
      <c r="CA19" s="231"/>
      <c r="CB19" s="231"/>
      <c r="CC19" s="231"/>
      <c r="CD19" s="231"/>
      <c r="CE19" s="538"/>
      <c r="CF19" s="538"/>
      <c r="CG19" s="231"/>
      <c r="CH19" s="231"/>
      <c r="CI19" s="231"/>
      <c r="CJ19" s="231"/>
      <c r="CK19" s="231"/>
      <c r="CL19" s="231"/>
    </row>
    <row r="20" spans="2:108" s="905" customFormat="1" ht="24.9" customHeight="1">
      <c r="B20" s="217">
        <f t="shared" ref="B20:B100" si="22">B19+1</f>
        <v>2</v>
      </c>
      <c r="C20" s="908" t="s">
        <v>796</v>
      </c>
      <c r="D20" s="909">
        <v>10834327</v>
      </c>
      <c r="E20" s="910" t="s">
        <v>789</v>
      </c>
      <c r="F20" s="911"/>
      <c r="G20" s="912" t="s">
        <v>239</v>
      </c>
      <c r="H20" s="912"/>
      <c r="I20" s="480" t="s">
        <v>790</v>
      </c>
      <c r="J20" s="91" t="s">
        <v>791</v>
      </c>
      <c r="K20" s="91"/>
      <c r="L20" s="91" t="s">
        <v>97</v>
      </c>
      <c r="M20" s="91" t="s">
        <v>792</v>
      </c>
      <c r="N20" s="92">
        <v>25305</v>
      </c>
      <c r="O20" s="480"/>
      <c r="P20" s="94">
        <v>41708</v>
      </c>
      <c r="Q20" s="94"/>
      <c r="R20" s="918" t="s">
        <v>793</v>
      </c>
      <c r="S20" s="93">
        <v>5</v>
      </c>
      <c r="T20" s="93" t="s">
        <v>794</v>
      </c>
      <c r="U20" s="128" t="s">
        <v>795</v>
      </c>
      <c r="V20" s="819"/>
      <c r="W20" s="880"/>
      <c r="X20" s="128"/>
      <c r="Y20" s="913"/>
      <c r="Z20" s="349"/>
      <c r="AA20" s="128"/>
      <c r="AB20" s="128"/>
      <c r="AC20" s="220"/>
      <c r="AD20" s="394"/>
      <c r="AE20" s="395"/>
      <c r="AF20" s="395"/>
      <c r="AG20" s="407"/>
      <c r="AH20" s="408"/>
      <c r="AI20" s="396"/>
      <c r="AJ20" s="395"/>
      <c r="AK20" s="395"/>
      <c r="AL20" s="409"/>
      <c r="AM20" s="220"/>
      <c r="AN20" s="394"/>
      <c r="AO20" s="395"/>
      <c r="AP20" s="395"/>
      <c r="AQ20" s="409"/>
      <c r="AR20" s="220"/>
      <c r="AS20" s="397"/>
      <c r="AT20" s="395"/>
      <c r="AU20" s="395"/>
      <c r="AV20" s="712"/>
      <c r="AW20" s="220"/>
      <c r="AX20" s="397"/>
      <c r="AY20" s="395"/>
      <c r="AZ20" s="395"/>
      <c r="BA20" s="740"/>
      <c r="BB20" s="220"/>
      <c r="BC20" s="397"/>
      <c r="BD20" s="395"/>
      <c r="BE20" s="395"/>
      <c r="BF20" s="712"/>
      <c r="BG20" s="220"/>
      <c r="BH20" s="397"/>
      <c r="BI20" s="395"/>
      <c r="BJ20" s="395"/>
      <c r="BK20" s="712"/>
      <c r="BL20" s="220"/>
      <c r="BM20" s="397"/>
      <c r="BN20" s="395"/>
      <c r="BO20" s="395"/>
      <c r="BP20" s="712"/>
      <c r="BQ20" s="788"/>
      <c r="BR20" s="333"/>
      <c r="BS20" s="332"/>
      <c r="BT20" s="803"/>
      <c r="BU20" s="231"/>
      <c r="BV20" s="231"/>
      <c r="BW20" s="231"/>
      <c r="BX20" s="231"/>
      <c r="BY20" s="231"/>
      <c r="BZ20" s="231"/>
      <c r="CA20" s="231"/>
      <c r="CB20" s="231"/>
      <c r="CC20" s="231"/>
      <c r="CD20" s="231"/>
      <c r="CE20" s="538"/>
      <c r="CF20" s="538"/>
      <c r="CG20" s="231"/>
      <c r="CH20" s="231"/>
      <c r="CI20" s="231"/>
      <c r="CJ20" s="231"/>
      <c r="CK20" s="231"/>
      <c r="CL20" s="231"/>
      <c r="CM20" s="14"/>
      <c r="CN20" s="14"/>
      <c r="CO20" s="14"/>
      <c r="CP20" s="14"/>
      <c r="CQ20" s="14"/>
      <c r="CR20" s="14"/>
      <c r="CS20" s="14"/>
      <c r="CT20" s="14"/>
      <c r="CU20" s="14"/>
      <c r="CV20" s="14"/>
      <c r="CW20" s="14"/>
      <c r="CX20" s="14"/>
      <c r="CY20" s="14"/>
    </row>
    <row r="21" spans="2:108" s="903" customFormat="1" ht="24.9" customHeight="1">
      <c r="B21" s="217">
        <f t="shared" si="22"/>
        <v>3</v>
      </c>
      <c r="C21" s="377" t="s">
        <v>818</v>
      </c>
      <c r="D21" s="16">
        <v>12966783</v>
      </c>
      <c r="E21" s="216" t="s">
        <v>482</v>
      </c>
      <c r="F21" s="17"/>
      <c r="G21" s="18" t="s">
        <v>239</v>
      </c>
      <c r="H21" s="18"/>
      <c r="I21" s="480" t="s">
        <v>790</v>
      </c>
      <c r="J21" s="16" t="s">
        <v>797</v>
      </c>
      <c r="K21" s="19"/>
      <c r="L21" s="91" t="s">
        <v>99</v>
      </c>
      <c r="M21" s="91" t="s">
        <v>142</v>
      </c>
      <c r="N21" s="23">
        <v>27911</v>
      </c>
      <c r="O21" s="215"/>
      <c r="P21" s="95">
        <v>42073</v>
      </c>
      <c r="Q21" s="95"/>
      <c r="R21" s="918" t="s">
        <v>793</v>
      </c>
      <c r="S21" s="13">
        <v>5</v>
      </c>
      <c r="T21" s="93" t="s">
        <v>794</v>
      </c>
      <c r="U21" s="128" t="s">
        <v>795</v>
      </c>
      <c r="V21" s="736"/>
      <c r="W21" s="881"/>
      <c r="X21" s="129"/>
      <c r="Y21" s="129"/>
      <c r="Z21" s="350"/>
      <c r="AA21" s="230"/>
      <c r="AB21" s="230"/>
      <c r="AC21" s="220"/>
      <c r="AD21" s="394"/>
      <c r="AE21" s="395"/>
      <c r="AF21" s="395"/>
      <c r="AG21" s="407"/>
      <c r="AH21" s="408"/>
      <c r="AI21" s="396"/>
      <c r="AJ21" s="395"/>
      <c r="AK21" s="395"/>
      <c r="AL21" s="409"/>
      <c r="AM21" s="220"/>
      <c r="AN21" s="394"/>
      <c r="AO21" s="395"/>
      <c r="AP21" s="395"/>
      <c r="AQ21" s="409"/>
      <c r="AR21" s="220"/>
      <c r="AS21" s="397"/>
      <c r="AT21" s="395"/>
      <c r="AU21" s="395"/>
      <c r="AV21" s="712"/>
      <c r="AW21" s="220"/>
      <c r="AX21" s="397"/>
      <c r="AY21" s="395"/>
      <c r="AZ21" s="395"/>
      <c r="BA21" s="740"/>
      <c r="BB21" s="220"/>
      <c r="BC21" s="397"/>
      <c r="BD21" s="395"/>
      <c r="BE21" s="395"/>
      <c r="BF21" s="712"/>
      <c r="BG21" s="220"/>
      <c r="BH21" s="397"/>
      <c r="BI21" s="395"/>
      <c r="BJ21" s="395"/>
      <c r="BK21" s="712"/>
      <c r="BL21" s="220"/>
      <c r="BM21" s="397"/>
      <c r="BN21" s="395"/>
      <c r="BO21" s="395"/>
      <c r="BP21" s="712"/>
      <c r="BQ21" s="818"/>
      <c r="BR21" s="333"/>
      <c r="BS21" s="332"/>
      <c r="BT21" s="804"/>
      <c r="BU21" s="231"/>
      <c r="BV21" s="231"/>
      <c r="BW21" s="231"/>
      <c r="BX21" s="231"/>
      <c r="BY21" s="231"/>
      <c r="BZ21" s="231"/>
      <c r="CA21" s="231"/>
      <c r="CB21" s="231"/>
      <c r="CC21" s="231"/>
      <c r="CD21" s="231"/>
      <c r="CE21" s="538"/>
      <c r="CF21" s="538"/>
      <c r="CG21" s="231"/>
      <c r="CH21" s="231"/>
      <c r="CI21" s="231"/>
      <c r="CJ21" s="231"/>
      <c r="CK21" s="231"/>
      <c r="CL21" s="231"/>
      <c r="CM21" s="14"/>
      <c r="CN21" s="14"/>
      <c r="CO21" s="14"/>
      <c r="CP21" s="14"/>
      <c r="CQ21" s="14"/>
      <c r="CR21" s="14"/>
      <c r="CS21" s="14"/>
      <c r="CT21" s="14"/>
      <c r="CU21" s="14"/>
      <c r="CV21" s="14"/>
      <c r="CW21" s="14"/>
      <c r="CX21" s="14"/>
      <c r="CY21" s="14"/>
    </row>
    <row r="22" spans="2:108" s="905" customFormat="1" ht="24.9" customHeight="1">
      <c r="B22" s="217">
        <f t="shared" si="22"/>
        <v>4</v>
      </c>
      <c r="C22" s="377" t="s">
        <v>798</v>
      </c>
      <c r="D22" s="16">
        <v>11448017</v>
      </c>
      <c r="E22" s="216" t="s">
        <v>666</v>
      </c>
      <c r="F22" s="17"/>
      <c r="G22" s="18" t="s">
        <v>239</v>
      </c>
      <c r="H22" s="18"/>
      <c r="I22" s="215" t="s">
        <v>799</v>
      </c>
      <c r="J22" s="16" t="s">
        <v>817</v>
      </c>
      <c r="K22" s="19"/>
      <c r="L22" s="91" t="s">
        <v>97</v>
      </c>
      <c r="M22" s="91" t="s">
        <v>95</v>
      </c>
      <c r="N22" s="23">
        <v>26313</v>
      </c>
      <c r="O22" s="215"/>
      <c r="P22" s="95">
        <v>41582</v>
      </c>
      <c r="Q22" s="95"/>
      <c r="R22" s="918" t="s">
        <v>793</v>
      </c>
      <c r="S22" s="13">
        <v>5</v>
      </c>
      <c r="T22" s="93" t="s">
        <v>794</v>
      </c>
      <c r="U22" s="128" t="s">
        <v>795</v>
      </c>
      <c r="V22" s="736"/>
      <c r="W22" s="914"/>
      <c r="X22" s="129"/>
      <c r="Y22" s="218"/>
      <c r="Z22" s="350"/>
      <c r="AA22" s="129"/>
      <c r="AB22" s="129"/>
      <c r="AC22" s="220"/>
      <c r="AD22" s="394"/>
      <c r="AE22" s="395"/>
      <c r="AF22" s="395"/>
      <c r="AG22" s="407"/>
      <c r="AH22" s="408"/>
      <c r="AI22" s="396"/>
      <c r="AJ22" s="395"/>
      <c r="AK22" s="395"/>
      <c r="AL22" s="409"/>
      <c r="AM22" s="220"/>
      <c r="AN22" s="394"/>
      <c r="AO22" s="395"/>
      <c r="AP22" s="395"/>
      <c r="AQ22" s="409"/>
      <c r="AR22" s="220"/>
      <c r="AS22" s="397"/>
      <c r="AT22" s="395"/>
      <c r="AU22" s="395"/>
      <c r="AV22" s="712"/>
      <c r="AW22" s="220"/>
      <c r="AX22" s="397"/>
      <c r="AY22" s="395"/>
      <c r="AZ22" s="395"/>
      <c r="BA22" s="740"/>
      <c r="BB22" s="220"/>
      <c r="BC22" s="397"/>
      <c r="BD22" s="395"/>
      <c r="BE22" s="395"/>
      <c r="BF22" s="712"/>
      <c r="BG22" s="220"/>
      <c r="BH22" s="397"/>
      <c r="BI22" s="395"/>
      <c r="BJ22" s="395"/>
      <c r="BK22" s="712"/>
      <c r="BL22" s="220"/>
      <c r="BM22" s="397"/>
      <c r="BN22" s="395"/>
      <c r="BO22" s="395"/>
      <c r="BP22" s="712"/>
      <c r="BQ22" s="818"/>
      <c r="BR22" s="333"/>
      <c r="BS22" s="332"/>
      <c r="BT22" s="805"/>
      <c r="BU22" s="231"/>
      <c r="BV22" s="231"/>
      <c r="BW22" s="231"/>
      <c r="BX22" s="231"/>
      <c r="BY22" s="231"/>
      <c r="BZ22" s="231"/>
      <c r="CA22" s="231"/>
      <c r="CB22" s="231"/>
      <c r="CC22" s="231"/>
      <c r="CD22" s="231"/>
      <c r="CE22" s="538"/>
      <c r="CF22" s="538"/>
      <c r="CG22" s="231"/>
      <c r="CH22" s="231"/>
      <c r="CI22" s="231"/>
      <c r="CJ22" s="231"/>
      <c r="CK22" s="231"/>
      <c r="CL22" s="231"/>
      <c r="CM22" s="14"/>
      <c r="CN22" s="14"/>
      <c r="CO22" s="14"/>
      <c r="CP22" s="14"/>
      <c r="CQ22" s="14"/>
      <c r="CR22" s="14"/>
      <c r="CS22" s="14"/>
      <c r="CT22" s="14"/>
      <c r="CU22" s="14"/>
      <c r="CV22" s="14"/>
      <c r="CW22" s="14"/>
      <c r="CX22" s="14"/>
      <c r="CY22" s="14"/>
    </row>
    <row r="23" spans="2:108" s="906" customFormat="1" ht="24.9" customHeight="1">
      <c r="B23" s="217">
        <f t="shared" si="22"/>
        <v>5</v>
      </c>
      <c r="C23" s="915" t="s">
        <v>245</v>
      </c>
      <c r="D23" s="16">
        <v>14012933</v>
      </c>
      <c r="E23" s="216" t="s">
        <v>800</v>
      </c>
      <c r="F23" s="17"/>
      <c r="G23" s="18" t="s">
        <v>239</v>
      </c>
      <c r="H23" s="18"/>
      <c r="I23" s="215" t="s">
        <v>810</v>
      </c>
      <c r="J23" s="19" t="s">
        <v>809</v>
      </c>
      <c r="K23" s="19"/>
      <c r="L23" s="91" t="s">
        <v>99</v>
      </c>
      <c r="M23" s="91" t="s">
        <v>142</v>
      </c>
      <c r="N23" s="23">
        <v>28585</v>
      </c>
      <c r="O23" s="215"/>
      <c r="P23" s="95">
        <v>41536</v>
      </c>
      <c r="Q23" s="95"/>
      <c r="R23" s="385" t="s">
        <v>509</v>
      </c>
      <c r="S23" s="13"/>
      <c r="T23" s="13" t="s">
        <v>808</v>
      </c>
      <c r="U23" s="129" t="s">
        <v>801</v>
      </c>
      <c r="V23" s="736"/>
      <c r="W23" s="881"/>
      <c r="X23" s="129"/>
      <c r="Y23" s="129"/>
      <c r="Z23" s="351"/>
      <c r="AA23" s="129"/>
      <c r="AB23" s="129"/>
      <c r="AC23" s="220"/>
      <c r="AD23" s="394"/>
      <c r="AE23" s="395"/>
      <c r="AF23" s="395"/>
      <c r="AG23" s="407"/>
      <c r="AH23" s="408"/>
      <c r="AI23" s="396"/>
      <c r="AJ23" s="395"/>
      <c r="AK23" s="395"/>
      <c r="AL23" s="409"/>
      <c r="AM23" s="220"/>
      <c r="AN23" s="394"/>
      <c r="AO23" s="395"/>
      <c r="AP23" s="395"/>
      <c r="AQ23" s="411"/>
      <c r="AR23" s="220"/>
      <c r="AS23" s="397"/>
      <c r="AT23" s="395"/>
      <c r="AU23" s="395"/>
      <c r="AV23" s="395"/>
      <c r="AW23" s="220"/>
      <c r="AX23" s="397"/>
      <c r="AY23" s="395"/>
      <c r="AZ23" s="395"/>
      <c r="BA23" s="706"/>
      <c r="BB23" s="220"/>
      <c r="BC23" s="397"/>
      <c r="BD23" s="395"/>
      <c r="BE23" s="395"/>
      <c r="BF23" s="395"/>
      <c r="BG23" s="220"/>
      <c r="BH23" s="397"/>
      <c r="BI23" s="395"/>
      <c r="BJ23" s="395"/>
      <c r="BK23" s="395"/>
      <c r="BL23" s="220"/>
      <c r="BM23" s="397"/>
      <c r="BN23" s="395"/>
      <c r="BO23" s="395"/>
      <c r="BP23" s="395"/>
      <c r="BQ23" s="818"/>
      <c r="BR23" s="333"/>
      <c r="BS23" s="332"/>
      <c r="BT23" s="805"/>
      <c r="BU23" s="231"/>
      <c r="BV23" s="231"/>
      <c r="BW23" s="231"/>
      <c r="BX23" s="231"/>
      <c r="BY23" s="231"/>
      <c r="BZ23" s="231"/>
      <c r="CA23" s="231"/>
      <c r="CB23" s="231"/>
      <c r="CC23" s="231"/>
      <c r="CD23" s="231"/>
      <c r="CE23" s="538"/>
      <c r="CF23" s="538"/>
      <c r="CG23" s="231"/>
      <c r="CH23" s="231"/>
      <c r="CI23" s="231"/>
      <c r="CJ23" s="231"/>
      <c r="CK23" s="231"/>
      <c r="CL23" s="231"/>
      <c r="CM23" s="14"/>
      <c r="CN23" s="14"/>
      <c r="CO23" s="14"/>
      <c r="CP23" s="14"/>
      <c r="CQ23" s="14"/>
      <c r="CR23" s="14"/>
      <c r="CS23" s="14"/>
      <c r="CT23" s="14"/>
      <c r="CU23" s="14"/>
      <c r="CV23" s="14"/>
      <c r="CW23" s="14"/>
      <c r="CX23" s="14"/>
      <c r="CY23" s="14"/>
    </row>
    <row r="24" spans="2:108" s="14" customFormat="1" ht="24.9" customHeight="1">
      <c r="B24" s="217">
        <f t="shared" si="22"/>
        <v>6</v>
      </c>
      <c r="C24" s="377" t="s">
        <v>802</v>
      </c>
      <c r="D24" s="16">
        <v>13589080</v>
      </c>
      <c r="E24" s="216" t="s">
        <v>803</v>
      </c>
      <c r="F24" s="17"/>
      <c r="G24" s="18" t="s">
        <v>239</v>
      </c>
      <c r="H24" s="18"/>
      <c r="I24" s="215" t="s">
        <v>804</v>
      </c>
      <c r="J24" s="16" t="s">
        <v>805</v>
      </c>
      <c r="K24" s="19"/>
      <c r="L24" s="91" t="s">
        <v>99</v>
      </c>
      <c r="M24" s="91" t="s">
        <v>142</v>
      </c>
      <c r="N24" s="23">
        <v>28789</v>
      </c>
      <c r="O24" s="215"/>
      <c r="P24" s="95">
        <v>41992</v>
      </c>
      <c r="Q24" s="95"/>
      <c r="R24" s="385" t="s">
        <v>509</v>
      </c>
      <c r="S24" s="13"/>
      <c r="T24" s="13" t="s">
        <v>806</v>
      </c>
      <c r="U24" s="129" t="s">
        <v>807</v>
      </c>
      <c r="V24" s="736"/>
      <c r="W24" s="881"/>
      <c r="X24" s="129"/>
      <c r="Y24" s="129"/>
      <c r="Z24" s="351"/>
      <c r="AA24" s="129"/>
      <c r="AB24" s="129"/>
      <c r="AC24" s="220"/>
      <c r="AD24" s="394"/>
      <c r="AE24" s="395"/>
      <c r="AF24" s="395"/>
      <c r="AG24" s="407"/>
      <c r="AH24" s="408"/>
      <c r="AI24" s="396"/>
      <c r="AJ24" s="395"/>
      <c r="AK24" s="395"/>
      <c r="AL24" s="409"/>
      <c r="AM24" s="220"/>
      <c r="AN24" s="394"/>
      <c r="AO24" s="395"/>
      <c r="AP24" s="395"/>
      <c r="AQ24" s="409"/>
      <c r="AR24" s="220"/>
      <c r="AS24" s="397"/>
      <c r="AT24" s="395"/>
      <c r="AU24" s="395"/>
      <c r="AV24" s="712"/>
      <c r="AW24" s="220"/>
      <c r="AX24" s="397"/>
      <c r="AY24" s="395"/>
      <c r="AZ24" s="395"/>
      <c r="BA24" s="740"/>
      <c r="BB24" s="220"/>
      <c r="BC24" s="397"/>
      <c r="BD24" s="395"/>
      <c r="BE24" s="395"/>
      <c r="BF24" s="712"/>
      <c r="BG24" s="220"/>
      <c r="BH24" s="397"/>
      <c r="BI24" s="395"/>
      <c r="BJ24" s="395"/>
      <c r="BK24" s="712"/>
      <c r="BL24" s="220"/>
      <c r="BM24" s="397"/>
      <c r="BN24" s="395"/>
      <c r="BO24" s="395"/>
      <c r="BP24" s="712"/>
      <c r="BQ24" s="789"/>
      <c r="BR24" s="333"/>
      <c r="BS24" s="332"/>
      <c r="BT24" s="803"/>
      <c r="BU24" s="231"/>
      <c r="BV24" s="231"/>
      <c r="BW24" s="231"/>
      <c r="BX24" s="231"/>
      <c r="BY24" s="231"/>
      <c r="BZ24" s="231"/>
      <c r="CA24" s="231"/>
      <c r="CB24" s="231"/>
      <c r="CC24" s="231"/>
      <c r="CD24" s="231"/>
      <c r="CE24" s="538"/>
      <c r="CF24" s="538"/>
      <c r="CG24" s="231"/>
      <c r="CH24" s="231"/>
      <c r="CI24" s="231"/>
      <c r="CJ24" s="231"/>
      <c r="CK24" s="231"/>
      <c r="CL24" s="231"/>
      <c r="DD24" s="355"/>
    </row>
    <row r="25" spans="2:108" s="14" customFormat="1" ht="24.9" customHeight="1">
      <c r="B25" s="217">
        <f t="shared" si="22"/>
        <v>7</v>
      </c>
      <c r="C25" s="924" t="s">
        <v>819</v>
      </c>
      <c r="D25" s="925">
        <f>IF(C25=0,"",INDEX([1]RG!$C$12:$AA$41,MATCH(C25,[1]RG!$C$12:$C$41,0),2))</f>
        <v>17486700</v>
      </c>
      <c r="E25" s="926" t="str">
        <f>IF(C25=0,"",INDEX([1]RG!$C$12:$AA$41,MATCH(C25,[1]RG!$C$12:$C$41,0),3))</f>
        <v>MTTO. DE OFICINA</v>
      </c>
      <c r="F25" s="17">
        <v>7421.68</v>
      </c>
      <c r="G25" s="18" t="s">
        <v>239</v>
      </c>
      <c r="H25" s="18"/>
      <c r="I25" s="215"/>
      <c r="J25" s="16"/>
      <c r="K25" s="19"/>
      <c r="L25" s="91"/>
      <c r="M25" s="91"/>
      <c r="N25" s="23"/>
      <c r="O25" s="215"/>
      <c r="P25" s="23">
        <v>42186</v>
      </c>
      <c r="Q25" s="95"/>
      <c r="R25" s="385"/>
      <c r="S25" s="13"/>
      <c r="T25" s="13"/>
      <c r="U25" s="129"/>
      <c r="V25" s="736"/>
      <c r="W25" s="881"/>
      <c r="X25" s="129"/>
      <c r="Y25" s="129"/>
      <c r="Z25" s="351"/>
      <c r="AA25" s="129"/>
      <c r="AB25" s="129"/>
      <c r="AC25" s="220"/>
      <c r="AD25" s="394"/>
      <c r="AE25" s="395"/>
      <c r="AF25" s="395"/>
      <c r="AG25" s="407"/>
      <c r="AH25" s="408"/>
      <c r="AI25" s="396"/>
      <c r="AJ25" s="395"/>
      <c r="AK25" s="395"/>
      <c r="AL25" s="409"/>
      <c r="AM25" s="220"/>
      <c r="AN25" s="394"/>
      <c r="AO25" s="395"/>
      <c r="AP25" s="410"/>
      <c r="AQ25" s="409"/>
      <c r="AR25" s="220"/>
      <c r="AS25" s="397"/>
      <c r="AT25" s="395"/>
      <c r="AU25" s="395"/>
      <c r="AV25" s="712"/>
      <c r="AW25" s="220"/>
      <c r="AX25" s="397"/>
      <c r="AY25" s="395"/>
      <c r="AZ25" s="395"/>
      <c r="BA25" s="740"/>
      <c r="BB25" s="220"/>
      <c r="BC25" s="397"/>
      <c r="BD25" s="395"/>
      <c r="BE25" s="395"/>
      <c r="BF25" s="712"/>
      <c r="BG25" s="220"/>
      <c r="BH25" s="397"/>
      <c r="BI25" s="395"/>
      <c r="BJ25" s="395"/>
      <c r="BK25" s="712"/>
      <c r="BL25" s="220"/>
      <c r="BM25" s="397"/>
      <c r="BN25" s="395"/>
      <c r="BO25" s="395"/>
      <c r="BP25" s="712"/>
      <c r="BQ25" s="788"/>
      <c r="BR25" s="333"/>
      <c r="BS25" s="332"/>
      <c r="BT25" s="803"/>
      <c r="BU25" s="231"/>
      <c r="BV25" s="231"/>
      <c r="BW25" s="231"/>
      <c r="BX25" s="231"/>
      <c r="BY25" s="231"/>
      <c r="BZ25" s="231"/>
      <c r="CA25" s="231"/>
      <c r="CB25" s="231"/>
      <c r="CC25" s="231"/>
      <c r="CD25" s="231"/>
      <c r="CE25" s="538"/>
      <c r="CF25" s="538"/>
      <c r="CG25" s="231"/>
      <c r="CH25" s="231"/>
      <c r="CI25" s="231"/>
      <c r="CJ25" s="231"/>
      <c r="CK25" s="231"/>
      <c r="CL25" s="231"/>
      <c r="DD25" s="355"/>
    </row>
    <row r="26" spans="2:108" s="14" customFormat="1" ht="24.9" customHeight="1">
      <c r="B26" s="217">
        <f t="shared" si="22"/>
        <v>8</v>
      </c>
      <c r="C26" s="377" t="s">
        <v>237</v>
      </c>
      <c r="D26" s="16">
        <v>9894120</v>
      </c>
      <c r="E26" s="216" t="s">
        <v>398</v>
      </c>
      <c r="F26" s="17"/>
      <c r="G26" s="18" t="s">
        <v>239</v>
      </c>
      <c r="H26" s="18"/>
      <c r="I26" s="215"/>
      <c r="J26" s="16" t="s">
        <v>820</v>
      </c>
      <c r="K26" s="19"/>
      <c r="L26" s="91" t="s">
        <v>97</v>
      </c>
      <c r="M26" s="91"/>
      <c r="N26" s="23"/>
      <c r="O26" s="215"/>
      <c r="P26" s="95"/>
      <c r="Q26" s="95"/>
      <c r="R26" s="385"/>
      <c r="S26" s="13"/>
      <c r="T26" s="13"/>
      <c r="U26" s="129"/>
      <c r="V26" s="736"/>
      <c r="W26" s="881"/>
      <c r="X26" s="129"/>
      <c r="Y26" s="129"/>
      <c r="Z26" s="350"/>
      <c r="AA26" s="230"/>
      <c r="AB26" s="230"/>
      <c r="AC26" s="220"/>
      <c r="AD26" s="394"/>
      <c r="AE26" s="395"/>
      <c r="AF26" s="395"/>
      <c r="AG26" s="407"/>
      <c r="AH26" s="408"/>
      <c r="AI26" s="396"/>
      <c r="AJ26" s="395"/>
      <c r="AK26" s="395"/>
      <c r="AL26" s="409"/>
      <c r="AM26" s="220"/>
      <c r="AN26" s="394"/>
      <c r="AO26" s="395"/>
      <c r="AP26" s="395"/>
      <c r="AQ26" s="409"/>
      <c r="AR26" s="220"/>
      <c r="AS26" s="397"/>
      <c r="AT26" s="395"/>
      <c r="AU26" s="395"/>
      <c r="AV26" s="712"/>
      <c r="AW26" s="220"/>
      <c r="AX26" s="397"/>
      <c r="AY26" s="395"/>
      <c r="AZ26" s="395"/>
      <c r="BA26" s="740"/>
      <c r="BB26" s="220"/>
      <c r="BC26" s="397"/>
      <c r="BD26" s="395"/>
      <c r="BE26" s="395"/>
      <c r="BF26" s="712"/>
      <c r="BG26" s="220"/>
      <c r="BH26" s="397"/>
      <c r="BI26" s="395"/>
      <c r="BJ26" s="395"/>
      <c r="BK26" s="712"/>
      <c r="BL26" s="220"/>
      <c r="BM26" s="397"/>
      <c r="BN26" s="395"/>
      <c r="BO26" s="395"/>
      <c r="BP26" s="712"/>
      <c r="BQ26" s="789"/>
      <c r="BR26" s="333"/>
      <c r="BS26" s="332"/>
      <c r="BT26" s="804"/>
      <c r="BU26" s="231"/>
      <c r="BV26" s="231"/>
      <c r="BW26" s="231"/>
      <c r="BX26" s="231"/>
      <c r="BY26" s="231"/>
      <c r="BZ26" s="231"/>
      <c r="CA26" s="231"/>
      <c r="CB26" s="231"/>
      <c r="CC26" s="231"/>
      <c r="CD26" s="231"/>
      <c r="CE26" s="538"/>
      <c r="CF26" s="538"/>
      <c r="CG26" s="231"/>
      <c r="CH26" s="231"/>
      <c r="CI26" s="231"/>
      <c r="CJ26" s="231"/>
      <c r="CK26" s="231"/>
      <c r="CL26" s="231"/>
      <c r="DD26" s="355"/>
    </row>
    <row r="27" spans="2:108" s="14" customFormat="1" ht="24.9" customHeight="1">
      <c r="B27" s="217">
        <f t="shared" si="22"/>
        <v>9</v>
      </c>
      <c r="C27" s="378" t="s">
        <v>821</v>
      </c>
      <c r="D27" s="20">
        <v>18084396</v>
      </c>
      <c r="E27" s="287" t="s">
        <v>822</v>
      </c>
      <c r="F27" s="21">
        <v>12000</v>
      </c>
      <c r="G27" s="22"/>
      <c r="H27" s="22"/>
      <c r="I27" s="478"/>
      <c r="J27" s="376"/>
      <c r="K27" s="376"/>
      <c r="L27" s="91"/>
      <c r="M27" s="91"/>
      <c r="N27" s="24"/>
      <c r="O27" s="478"/>
      <c r="P27" s="96">
        <v>41691</v>
      </c>
      <c r="Q27" s="96"/>
      <c r="R27" s="385"/>
      <c r="S27" s="13"/>
      <c r="T27" s="13"/>
      <c r="U27" s="129"/>
      <c r="V27" s="736"/>
      <c r="W27" s="881"/>
      <c r="X27" s="129"/>
      <c r="Y27" s="129"/>
      <c r="Z27" s="350"/>
      <c r="AA27" s="129"/>
      <c r="AB27" s="129"/>
      <c r="AC27" s="220"/>
      <c r="AD27" s="394"/>
      <c r="AE27" s="395"/>
      <c r="AF27" s="395"/>
      <c r="AG27" s="407"/>
      <c r="AH27" s="408"/>
      <c r="AI27" s="396"/>
      <c r="AJ27" s="395"/>
      <c r="AK27" s="395"/>
      <c r="AL27" s="409"/>
      <c r="AM27" s="220"/>
      <c r="AN27" s="394"/>
      <c r="AO27" s="395"/>
      <c r="AP27" s="395"/>
      <c r="AQ27" s="409"/>
      <c r="AR27" s="220"/>
      <c r="AS27" s="397"/>
      <c r="AT27" s="395"/>
      <c r="AU27" s="395"/>
      <c r="AV27" s="712"/>
      <c r="AW27" s="220"/>
      <c r="AX27" s="397"/>
      <c r="AY27" s="395"/>
      <c r="AZ27" s="395"/>
      <c r="BA27" s="740"/>
      <c r="BB27" s="220"/>
      <c r="BC27" s="397"/>
      <c r="BD27" s="395"/>
      <c r="BE27" s="395"/>
      <c r="BF27" s="712"/>
      <c r="BG27" s="220"/>
      <c r="BH27" s="397"/>
      <c r="BI27" s="395"/>
      <c r="BJ27" s="395"/>
      <c r="BK27" s="712"/>
      <c r="BL27" s="220"/>
      <c r="BM27" s="397"/>
      <c r="BN27" s="395"/>
      <c r="BO27" s="395"/>
      <c r="BP27" s="712"/>
      <c r="BQ27" s="818"/>
      <c r="BR27" s="333"/>
      <c r="BS27" s="332"/>
      <c r="BT27" s="803"/>
      <c r="BU27" s="231"/>
      <c r="BV27" s="231"/>
      <c r="BW27" s="231"/>
      <c r="BX27" s="231"/>
      <c r="BY27" s="231"/>
      <c r="BZ27" s="231"/>
      <c r="CA27" s="231"/>
      <c r="CB27" s="231"/>
      <c r="CC27" s="231"/>
      <c r="CD27" s="231"/>
      <c r="CE27" s="538"/>
      <c r="CF27" s="538"/>
      <c r="CG27" s="231"/>
      <c r="CH27" s="231"/>
      <c r="CI27" s="231"/>
      <c r="CJ27" s="231"/>
      <c r="CK27" s="231"/>
      <c r="CL27" s="231"/>
      <c r="DD27" s="355"/>
    </row>
    <row r="28" spans="2:108" s="906" customFormat="1" ht="24.9" customHeight="1">
      <c r="B28" s="217">
        <f t="shared" si="22"/>
        <v>10</v>
      </c>
      <c r="C28" s="378" t="s">
        <v>840</v>
      </c>
      <c r="D28" s="20">
        <v>19381830</v>
      </c>
      <c r="E28" s="287" t="s">
        <v>839</v>
      </c>
      <c r="F28" s="21">
        <v>12000</v>
      </c>
      <c r="G28" s="22" t="s">
        <v>239</v>
      </c>
      <c r="H28" s="22"/>
      <c r="I28" s="478"/>
      <c r="J28" s="376"/>
      <c r="K28" s="376"/>
      <c r="L28" s="91"/>
      <c r="M28" s="91"/>
      <c r="N28" s="24"/>
      <c r="O28" s="478"/>
      <c r="P28" s="96">
        <v>41703</v>
      </c>
      <c r="Q28" s="96"/>
      <c r="R28" s="385"/>
      <c r="S28" s="13"/>
      <c r="T28" s="13"/>
      <c r="U28" s="129"/>
      <c r="V28" s="736"/>
      <c r="W28" s="881"/>
      <c r="X28" s="129"/>
      <c r="Y28" s="129"/>
      <c r="Z28" s="350"/>
      <c r="AA28" s="129"/>
      <c r="AB28" s="129"/>
      <c r="AC28" s="220"/>
      <c r="AD28" s="394"/>
      <c r="AE28" s="395"/>
      <c r="AF28" s="395"/>
      <c r="AG28" s="407"/>
      <c r="AH28" s="408"/>
      <c r="AI28" s="396"/>
      <c r="AJ28" s="395"/>
      <c r="AK28" s="395"/>
      <c r="AL28" s="409"/>
      <c r="AM28" s="220"/>
      <c r="AN28" s="394"/>
      <c r="AO28" s="395"/>
      <c r="AP28" s="395"/>
      <c r="AQ28" s="409"/>
      <c r="AR28" s="220"/>
      <c r="AS28" s="397"/>
      <c r="AT28" s="395"/>
      <c r="AU28" s="395"/>
      <c r="AV28" s="712"/>
      <c r="AW28" s="220"/>
      <c r="AX28" s="397"/>
      <c r="AY28" s="395"/>
      <c r="AZ28" s="395"/>
      <c r="BA28" s="740"/>
      <c r="BB28" s="220"/>
      <c r="BC28" s="397"/>
      <c r="BD28" s="395"/>
      <c r="BE28" s="395"/>
      <c r="BF28" s="712"/>
      <c r="BG28" s="220"/>
      <c r="BH28" s="397"/>
      <c r="BI28" s="395"/>
      <c r="BJ28" s="395"/>
      <c r="BK28" s="712"/>
      <c r="BL28" s="220"/>
      <c r="BM28" s="397"/>
      <c r="BN28" s="395"/>
      <c r="BO28" s="395"/>
      <c r="BP28" s="712"/>
      <c r="BQ28" s="818"/>
      <c r="BR28" s="333"/>
      <c r="BS28" s="332"/>
      <c r="BT28" s="804"/>
      <c r="BU28" s="231"/>
      <c r="BV28" s="231"/>
      <c r="BW28" s="231"/>
      <c r="BX28" s="231"/>
      <c r="BY28" s="231"/>
      <c r="BZ28" s="231"/>
      <c r="CA28" s="231"/>
      <c r="CB28" s="231"/>
      <c r="CC28" s="231"/>
      <c r="CD28" s="231"/>
      <c r="CE28" s="538"/>
      <c r="CF28" s="538"/>
      <c r="CG28" s="231"/>
      <c r="CH28" s="231"/>
      <c r="CI28" s="231"/>
      <c r="CJ28" s="231"/>
      <c r="CK28" s="231"/>
      <c r="CL28" s="231"/>
      <c r="CM28" s="14"/>
      <c r="CN28" s="14"/>
      <c r="CO28" s="14"/>
      <c r="CP28" s="14"/>
      <c r="CQ28" s="14"/>
      <c r="CR28" s="14"/>
      <c r="CS28" s="14"/>
      <c r="CT28" s="14"/>
      <c r="CU28" s="14"/>
      <c r="CV28" s="14"/>
      <c r="CW28" s="14"/>
      <c r="CX28" s="14"/>
      <c r="CY28" s="14"/>
      <c r="DD28" s="907"/>
    </row>
    <row r="29" spans="2:108" s="14" customFormat="1" ht="24.9" customHeight="1">
      <c r="B29" s="217">
        <f t="shared" si="22"/>
        <v>11</v>
      </c>
      <c r="C29" s="378" t="s">
        <v>843</v>
      </c>
      <c r="D29" s="20">
        <v>24126974</v>
      </c>
      <c r="E29" s="287" t="s">
        <v>844</v>
      </c>
      <c r="F29" s="21"/>
      <c r="G29" s="22"/>
      <c r="H29" s="22"/>
      <c r="I29" s="478"/>
      <c r="J29" s="376"/>
      <c r="K29" s="376"/>
      <c r="L29" s="91"/>
      <c r="M29" s="91"/>
      <c r="N29" s="24"/>
      <c r="O29" s="478"/>
      <c r="P29" s="96"/>
      <c r="Q29" s="96"/>
      <c r="R29" s="385"/>
      <c r="S29" s="13"/>
      <c r="T29" s="129"/>
      <c r="U29" s="13"/>
      <c r="V29" s="736"/>
      <c r="W29" s="737"/>
      <c r="X29" s="13"/>
      <c r="Y29" s="13"/>
      <c r="Z29" s="352"/>
      <c r="AA29" s="13"/>
      <c r="AB29" s="129"/>
      <c r="AC29" s="220"/>
      <c r="AD29" s="394"/>
      <c r="AE29" s="395"/>
      <c r="AF29" s="395"/>
      <c r="AG29" s="407"/>
      <c r="AH29" s="408"/>
      <c r="AI29" s="396"/>
      <c r="AJ29" s="395"/>
      <c r="AK29" s="395"/>
      <c r="AL29" s="409"/>
      <c r="AM29" s="220"/>
      <c r="AN29" s="394"/>
      <c r="AO29" s="395"/>
      <c r="AP29" s="395"/>
      <c r="AQ29" s="409"/>
      <c r="AR29" s="220"/>
      <c r="AS29" s="397"/>
      <c r="AT29" s="395"/>
      <c r="AU29" s="395"/>
      <c r="AV29" s="712"/>
      <c r="AW29" s="220"/>
      <c r="AX29" s="397"/>
      <c r="AY29" s="395"/>
      <c r="AZ29" s="395"/>
      <c r="BA29" s="740"/>
      <c r="BB29" s="220"/>
      <c r="BC29" s="397"/>
      <c r="BD29" s="395"/>
      <c r="BE29" s="395"/>
      <c r="BF29" s="712"/>
      <c r="BG29" s="220"/>
      <c r="BH29" s="397"/>
      <c r="BI29" s="395"/>
      <c r="BJ29" s="395"/>
      <c r="BK29" s="712"/>
      <c r="BL29" s="220"/>
      <c r="BM29" s="397"/>
      <c r="BN29" s="395"/>
      <c r="BO29" s="395"/>
      <c r="BP29" s="712"/>
      <c r="BQ29" s="406"/>
      <c r="BR29" s="333"/>
      <c r="BS29" s="332"/>
      <c r="BT29" s="805"/>
      <c r="BU29" s="231"/>
      <c r="BV29" s="231"/>
      <c r="BW29" s="231"/>
      <c r="BX29" s="231"/>
      <c r="BY29" s="231"/>
      <c r="BZ29" s="231"/>
      <c r="CA29" s="231"/>
      <c r="CB29" s="231"/>
      <c r="CC29" s="231"/>
      <c r="CD29" s="231"/>
      <c r="CE29" s="538"/>
      <c r="CF29" s="538"/>
      <c r="CG29" s="231"/>
      <c r="CH29" s="231"/>
      <c r="CI29" s="231"/>
      <c r="CJ29" s="231"/>
      <c r="CK29" s="231"/>
      <c r="CL29" s="231"/>
      <c r="DD29" s="355"/>
    </row>
    <row r="30" spans="2:108" s="905" customFormat="1" ht="24.9" customHeight="1">
      <c r="B30" s="217">
        <f t="shared" si="22"/>
        <v>12</v>
      </c>
      <c r="C30" s="834"/>
      <c r="D30" s="16"/>
      <c r="E30" s="553"/>
      <c r="F30" s="17"/>
      <c r="G30" s="18"/>
      <c r="H30" s="18"/>
      <c r="I30" s="215"/>
      <c r="J30" s="19"/>
      <c r="K30" s="19"/>
      <c r="L30" s="91"/>
      <c r="M30" s="91"/>
      <c r="N30" s="23"/>
      <c r="O30" s="215"/>
      <c r="P30" s="95"/>
      <c r="Q30" s="95"/>
      <c r="R30" s="385"/>
      <c r="S30" s="13"/>
      <c r="T30" s="13"/>
      <c r="U30" s="129"/>
      <c r="V30" s="736"/>
      <c r="W30" s="881"/>
      <c r="X30" s="129"/>
      <c r="Y30" s="129"/>
      <c r="Z30" s="351"/>
      <c r="AA30" s="129"/>
      <c r="AB30" s="129"/>
      <c r="AC30" s="220"/>
      <c r="AD30" s="394"/>
      <c r="AE30" s="395"/>
      <c r="AF30" s="395"/>
      <c r="AG30" s="407"/>
      <c r="AH30" s="408"/>
      <c r="AI30" s="396"/>
      <c r="AJ30" s="395"/>
      <c r="AK30" s="395"/>
      <c r="AL30" s="409"/>
      <c r="AM30" s="220"/>
      <c r="AN30" s="394"/>
      <c r="AO30" s="395"/>
      <c r="AP30" s="395"/>
      <c r="AQ30" s="411"/>
      <c r="AR30" s="220"/>
      <c r="AS30" s="397"/>
      <c r="AT30" s="395"/>
      <c r="AU30" s="395"/>
      <c r="AV30" s="395"/>
      <c r="AW30" s="220"/>
      <c r="AX30" s="397"/>
      <c r="AY30" s="395"/>
      <c r="AZ30" s="395"/>
      <c r="BA30" s="706"/>
      <c r="BB30" s="220"/>
      <c r="BC30" s="397"/>
      <c r="BD30" s="395"/>
      <c r="BE30" s="395"/>
      <c r="BF30" s="395"/>
      <c r="BG30" s="220"/>
      <c r="BH30" s="397"/>
      <c r="BI30" s="395"/>
      <c r="BJ30" s="395"/>
      <c r="BK30" s="395"/>
      <c r="BL30" s="220"/>
      <c r="BM30" s="397"/>
      <c r="BN30" s="395"/>
      <c r="BO30" s="395"/>
      <c r="BP30" s="395"/>
      <c r="BQ30" s="788"/>
      <c r="BR30" s="333"/>
      <c r="BS30" s="332"/>
      <c r="BT30" s="806"/>
      <c r="BU30" s="231"/>
      <c r="BV30" s="231"/>
      <c r="BW30" s="231"/>
      <c r="BX30" s="231"/>
      <c r="BY30" s="231"/>
      <c r="BZ30" s="231"/>
      <c r="CA30" s="231"/>
      <c r="CB30" s="231"/>
      <c r="CC30" s="231"/>
      <c r="CD30" s="231"/>
      <c r="CE30" s="538"/>
      <c r="CF30" s="538"/>
      <c r="CG30" s="231"/>
      <c r="CH30" s="231"/>
      <c r="CI30" s="231"/>
      <c r="CJ30" s="231"/>
      <c r="CK30" s="231"/>
      <c r="CL30" s="231"/>
      <c r="CM30" s="14"/>
      <c r="CN30" s="14"/>
      <c r="CO30" s="14"/>
      <c r="CP30" s="14"/>
      <c r="CQ30" s="14"/>
      <c r="CR30" s="14"/>
      <c r="CS30" s="14"/>
      <c r="CT30" s="14"/>
      <c r="CU30" s="14"/>
      <c r="CV30" s="14"/>
      <c r="CW30" s="14"/>
      <c r="CX30" s="14"/>
      <c r="CY30" s="14"/>
      <c r="DD30" s="534"/>
    </row>
    <row r="31" spans="2:108" s="903" customFormat="1" ht="24.9" customHeight="1">
      <c r="B31" s="217">
        <f t="shared" si="22"/>
        <v>13</v>
      </c>
      <c r="C31" s="377"/>
      <c r="D31" s="16"/>
      <c r="E31" s="216"/>
      <c r="F31" s="17"/>
      <c r="G31" s="18"/>
      <c r="H31" s="18"/>
      <c r="I31" s="215"/>
      <c r="J31" s="16"/>
      <c r="K31" s="19"/>
      <c r="L31" s="91"/>
      <c r="M31" s="91"/>
      <c r="N31" s="23"/>
      <c r="O31" s="215"/>
      <c r="P31" s="95"/>
      <c r="Q31" s="95"/>
      <c r="R31" s="385"/>
      <c r="S31" s="13"/>
      <c r="T31" s="129"/>
      <c r="U31" s="13"/>
      <c r="V31" s="736"/>
      <c r="W31" s="348"/>
      <c r="X31" s="13"/>
      <c r="Y31" s="220"/>
      <c r="Z31" s="916"/>
      <c r="AA31" s="13"/>
      <c r="AB31" s="129"/>
      <c r="AC31" s="220"/>
      <c r="AD31" s="394"/>
      <c r="AE31" s="395"/>
      <c r="AF31" s="395"/>
      <c r="AG31" s="407"/>
      <c r="AH31" s="408"/>
      <c r="AI31" s="396"/>
      <c r="AJ31" s="395"/>
      <c r="AK31" s="395"/>
      <c r="AL31" s="409"/>
      <c r="AM31" s="220"/>
      <c r="AN31" s="394"/>
      <c r="AO31" s="395"/>
      <c r="AP31" s="395"/>
      <c r="AQ31" s="409"/>
      <c r="AR31" s="220"/>
      <c r="AS31" s="397"/>
      <c r="AT31" s="395"/>
      <c r="AU31" s="395"/>
      <c r="AV31" s="395"/>
      <c r="AW31" s="220"/>
      <c r="AX31" s="397"/>
      <c r="AY31" s="395"/>
      <c r="AZ31" s="395"/>
      <c r="BA31" s="706"/>
      <c r="BB31" s="220"/>
      <c r="BC31" s="397"/>
      <c r="BD31" s="395"/>
      <c r="BE31" s="395"/>
      <c r="BF31" s="395"/>
      <c r="BG31" s="220"/>
      <c r="BH31" s="397"/>
      <c r="BI31" s="395"/>
      <c r="BJ31" s="395"/>
      <c r="BK31" s="395"/>
      <c r="BL31" s="220"/>
      <c r="BM31" s="397"/>
      <c r="BN31" s="395"/>
      <c r="BO31" s="395"/>
      <c r="BP31" s="395"/>
      <c r="BQ31" s="917"/>
      <c r="BR31" s="333"/>
      <c r="BS31" s="332"/>
      <c r="BT31" s="805"/>
      <c r="BU31" s="231"/>
      <c r="BV31" s="231"/>
      <c r="BW31" s="231"/>
      <c r="BX31" s="231"/>
      <c r="BY31" s="231"/>
      <c r="BZ31" s="231"/>
      <c r="CA31" s="231"/>
      <c r="CB31" s="231"/>
      <c r="CC31" s="231"/>
      <c r="CD31" s="231"/>
      <c r="CE31" s="538"/>
      <c r="CF31" s="538"/>
      <c r="CG31" s="231"/>
      <c r="CH31" s="231"/>
      <c r="CI31" s="231"/>
      <c r="CJ31" s="231"/>
      <c r="CK31" s="231"/>
      <c r="CL31" s="231"/>
      <c r="CM31" s="14"/>
      <c r="CN31" s="14"/>
      <c r="CO31" s="14"/>
      <c r="CP31" s="14"/>
      <c r="CQ31" s="14"/>
      <c r="CR31" s="14"/>
      <c r="CS31" s="14"/>
      <c r="CT31" s="14"/>
      <c r="CU31" s="14"/>
      <c r="CV31" s="14"/>
      <c r="CW31" s="14"/>
      <c r="CX31" s="14"/>
      <c r="CY31" s="14"/>
      <c r="DD31" s="904"/>
    </row>
    <row r="32" spans="2:108" s="14" customFormat="1" ht="24.9" customHeight="1">
      <c r="B32" s="217">
        <f t="shared" si="22"/>
        <v>14</v>
      </c>
      <c r="C32" s="378"/>
      <c r="D32" s="20"/>
      <c r="E32" s="287"/>
      <c r="F32" s="21"/>
      <c r="G32" s="22"/>
      <c r="H32" s="22"/>
      <c r="I32" s="481"/>
      <c r="J32" s="376"/>
      <c r="K32" s="376"/>
      <c r="L32" s="91"/>
      <c r="M32" s="91"/>
      <c r="N32" s="24"/>
      <c r="O32" s="876"/>
      <c r="P32" s="96"/>
      <c r="Q32" s="96"/>
      <c r="R32" s="385"/>
      <c r="S32" s="13"/>
      <c r="T32" s="13"/>
      <c r="U32" s="129"/>
      <c r="V32" s="736"/>
      <c r="W32" s="881"/>
      <c r="X32" s="129"/>
      <c r="Y32" s="129"/>
      <c r="Z32" s="350"/>
      <c r="AA32" s="129"/>
      <c r="AB32" s="129"/>
      <c r="AC32" s="220"/>
      <c r="AD32" s="394"/>
      <c r="AE32" s="395"/>
      <c r="AF32" s="395"/>
      <c r="AG32" s="407"/>
      <c r="AH32" s="408"/>
      <c r="AI32" s="394"/>
      <c r="AJ32" s="395"/>
      <c r="AK32" s="395"/>
      <c r="AL32" s="409"/>
      <c r="AM32" s="220"/>
      <c r="AN32" s="394"/>
      <c r="AO32" s="395"/>
      <c r="AP32" s="395"/>
      <c r="AQ32" s="409"/>
      <c r="AR32" s="220"/>
      <c r="AS32" s="397"/>
      <c r="AT32" s="395"/>
      <c r="AU32" s="395"/>
      <c r="AV32" s="712"/>
      <c r="AW32" s="220"/>
      <c r="AX32" s="397"/>
      <c r="AY32" s="395"/>
      <c r="AZ32" s="395"/>
      <c r="BA32" s="740"/>
      <c r="BB32" s="220"/>
      <c r="BC32" s="397"/>
      <c r="BD32" s="395"/>
      <c r="BE32" s="395"/>
      <c r="BF32" s="712"/>
      <c r="BG32" s="220"/>
      <c r="BH32" s="397"/>
      <c r="BI32" s="395"/>
      <c r="BJ32" s="395"/>
      <c r="BK32" s="712"/>
      <c r="BL32" s="220"/>
      <c r="BM32" s="397"/>
      <c r="BN32" s="395"/>
      <c r="BO32" s="395"/>
      <c r="BP32" s="712"/>
      <c r="BQ32" s="789"/>
      <c r="BR32" s="333"/>
      <c r="BS32" s="332"/>
      <c r="BT32" s="803"/>
      <c r="BU32" s="231"/>
      <c r="BV32" s="231"/>
      <c r="BW32" s="231"/>
      <c r="BX32" s="231"/>
      <c r="BY32" s="231"/>
      <c r="BZ32" s="231"/>
      <c r="CA32" s="231"/>
      <c r="CB32" s="231"/>
      <c r="CC32" s="231"/>
      <c r="CD32" s="231"/>
      <c r="CE32" s="538"/>
      <c r="CF32" s="538"/>
      <c r="CG32" s="231"/>
      <c r="CH32" s="231"/>
      <c r="CI32" s="231"/>
      <c r="CJ32" s="231"/>
      <c r="CK32" s="231"/>
      <c r="CL32" s="231"/>
      <c r="DD32" s="355"/>
    </row>
    <row r="33" spans="2:108" s="14" customFormat="1" ht="24.9" customHeight="1">
      <c r="B33" s="217"/>
      <c r="C33" s="378"/>
      <c r="D33" s="20"/>
      <c r="E33" s="287"/>
      <c r="F33" s="21"/>
      <c r="G33" s="22"/>
      <c r="H33" s="22"/>
      <c r="I33" s="481"/>
      <c r="J33" s="376"/>
      <c r="K33" s="376"/>
      <c r="L33" s="91"/>
      <c r="M33" s="91"/>
      <c r="N33" s="24"/>
      <c r="O33" s="876"/>
      <c r="P33" s="96"/>
      <c r="Q33" s="96"/>
      <c r="R33" s="385"/>
      <c r="S33" s="13"/>
      <c r="T33" s="13"/>
      <c r="U33" s="129"/>
      <c r="V33" s="736"/>
      <c r="W33" s="881"/>
      <c r="X33" s="129"/>
      <c r="Y33" s="129"/>
      <c r="Z33" s="350"/>
      <c r="AA33" s="129"/>
      <c r="AB33" s="129"/>
      <c r="AC33" s="220"/>
      <c r="AD33" s="394"/>
      <c r="AE33" s="395"/>
      <c r="AF33" s="395"/>
      <c r="AG33" s="407"/>
      <c r="AH33" s="408"/>
      <c r="AI33" s="394"/>
      <c r="AJ33" s="395"/>
      <c r="AK33" s="395"/>
      <c r="AL33" s="409"/>
      <c r="AM33" s="220"/>
      <c r="AN33" s="394"/>
      <c r="AO33" s="395"/>
      <c r="AP33" s="395"/>
      <c r="AQ33" s="409"/>
      <c r="AR33" s="220"/>
      <c r="AS33" s="397"/>
      <c r="AT33" s="395"/>
      <c r="AU33" s="395"/>
      <c r="AV33" s="712"/>
      <c r="AW33" s="220"/>
      <c r="AX33" s="397"/>
      <c r="AY33" s="395"/>
      <c r="AZ33" s="395"/>
      <c r="BA33" s="740"/>
      <c r="BB33" s="220"/>
      <c r="BC33" s="397"/>
      <c r="BD33" s="395"/>
      <c r="BE33" s="395"/>
      <c r="BF33" s="712"/>
      <c r="BG33" s="220"/>
      <c r="BH33" s="397"/>
      <c r="BI33" s="395"/>
      <c r="BJ33" s="395"/>
      <c r="BK33" s="712"/>
      <c r="BL33" s="220"/>
      <c r="BM33" s="397"/>
      <c r="BN33" s="395"/>
      <c r="BO33" s="395"/>
      <c r="BP33" s="712"/>
      <c r="BQ33" s="789"/>
      <c r="BR33" s="333"/>
      <c r="BS33" s="332"/>
      <c r="BT33" s="803"/>
      <c r="BU33" s="231"/>
      <c r="BV33" s="231"/>
      <c r="BW33" s="231"/>
      <c r="BX33" s="231"/>
      <c r="BY33" s="231"/>
      <c r="BZ33" s="231"/>
      <c r="CA33" s="231"/>
      <c r="CB33" s="231"/>
      <c r="CC33" s="231"/>
      <c r="CD33" s="231"/>
      <c r="CE33" s="538"/>
      <c r="CF33" s="538"/>
      <c r="CG33" s="231"/>
      <c r="CH33" s="231"/>
      <c r="CI33" s="231"/>
      <c r="CJ33" s="231"/>
      <c r="CK33" s="231"/>
      <c r="CL33" s="231"/>
      <c r="DD33" s="355"/>
    </row>
    <row r="34" spans="2:108" s="14" customFormat="1" ht="24.9" customHeight="1">
      <c r="B34" s="217"/>
      <c r="C34" s="378"/>
      <c r="D34" s="20"/>
      <c r="E34" s="287"/>
      <c r="F34" s="21"/>
      <c r="G34" s="22"/>
      <c r="H34" s="22"/>
      <c r="I34" s="481"/>
      <c r="J34" s="376"/>
      <c r="K34" s="376"/>
      <c r="L34" s="91"/>
      <c r="M34" s="91"/>
      <c r="N34" s="24"/>
      <c r="O34" s="876"/>
      <c r="P34" s="96"/>
      <c r="Q34" s="96"/>
      <c r="R34" s="385"/>
      <c r="S34" s="13"/>
      <c r="T34" s="13"/>
      <c r="U34" s="129"/>
      <c r="V34" s="736"/>
      <c r="W34" s="881"/>
      <c r="X34" s="129"/>
      <c r="Y34" s="129"/>
      <c r="Z34" s="350"/>
      <c r="AA34" s="129"/>
      <c r="AB34" s="129"/>
      <c r="AC34" s="220"/>
      <c r="AD34" s="394"/>
      <c r="AE34" s="395"/>
      <c r="AF34" s="395"/>
      <c r="AG34" s="407"/>
      <c r="AH34" s="408"/>
      <c r="AI34" s="394"/>
      <c r="AJ34" s="395"/>
      <c r="AK34" s="395"/>
      <c r="AL34" s="409"/>
      <c r="AM34" s="220"/>
      <c r="AN34" s="394"/>
      <c r="AO34" s="395"/>
      <c r="AP34" s="395"/>
      <c r="AQ34" s="409"/>
      <c r="AR34" s="220"/>
      <c r="AS34" s="397"/>
      <c r="AT34" s="395"/>
      <c r="AU34" s="395"/>
      <c r="AV34" s="712"/>
      <c r="AW34" s="220"/>
      <c r="AX34" s="397"/>
      <c r="AY34" s="395"/>
      <c r="AZ34" s="395"/>
      <c r="BA34" s="740"/>
      <c r="BB34" s="220"/>
      <c r="BC34" s="397"/>
      <c r="BD34" s="395"/>
      <c r="BE34" s="395"/>
      <c r="BF34" s="712"/>
      <c r="BG34" s="220"/>
      <c r="BH34" s="397"/>
      <c r="BI34" s="395"/>
      <c r="BJ34" s="395"/>
      <c r="BK34" s="712"/>
      <c r="BL34" s="220"/>
      <c r="BM34" s="397"/>
      <c r="BN34" s="395"/>
      <c r="BO34" s="395"/>
      <c r="BP34" s="712"/>
      <c r="BQ34" s="789"/>
      <c r="BR34" s="333"/>
      <c r="BS34" s="332"/>
      <c r="BT34" s="803"/>
      <c r="BU34" s="231"/>
      <c r="BV34" s="231"/>
      <c r="BW34" s="231"/>
      <c r="BX34" s="231"/>
      <c r="BY34" s="231"/>
      <c r="BZ34" s="231"/>
      <c r="CA34" s="231"/>
      <c r="CB34" s="231"/>
      <c r="CC34" s="231"/>
      <c r="CD34" s="231"/>
      <c r="CE34" s="538"/>
      <c r="CF34" s="538"/>
      <c r="CG34" s="231"/>
      <c r="CH34" s="231"/>
      <c r="CI34" s="231"/>
      <c r="CJ34" s="231"/>
      <c r="CK34" s="231"/>
      <c r="CL34" s="231"/>
      <c r="DD34" s="355"/>
    </row>
    <row r="35" spans="2:108" s="14" customFormat="1" ht="24.9" customHeight="1">
      <c r="B35" s="217"/>
      <c r="C35" s="378"/>
      <c r="D35" s="20"/>
      <c r="E35" s="287"/>
      <c r="F35" s="21"/>
      <c r="G35" s="22"/>
      <c r="H35" s="22"/>
      <c r="I35" s="481"/>
      <c r="J35" s="376"/>
      <c r="K35" s="376"/>
      <c r="L35" s="91"/>
      <c r="M35" s="91"/>
      <c r="N35" s="24"/>
      <c r="O35" s="876"/>
      <c r="P35" s="96"/>
      <c r="Q35" s="96"/>
      <c r="R35" s="385"/>
      <c r="S35" s="13"/>
      <c r="T35" s="13"/>
      <c r="U35" s="129"/>
      <c r="V35" s="736"/>
      <c r="W35" s="881"/>
      <c r="X35" s="129"/>
      <c r="Y35" s="129"/>
      <c r="Z35" s="350"/>
      <c r="AA35" s="129"/>
      <c r="AB35" s="129"/>
      <c r="AC35" s="220"/>
      <c r="AD35" s="394"/>
      <c r="AE35" s="395"/>
      <c r="AF35" s="395"/>
      <c r="AG35" s="407"/>
      <c r="AH35" s="408"/>
      <c r="AI35" s="394"/>
      <c r="AJ35" s="395"/>
      <c r="AK35" s="395"/>
      <c r="AL35" s="409"/>
      <c r="AM35" s="220"/>
      <c r="AN35" s="394"/>
      <c r="AO35" s="395"/>
      <c r="AP35" s="395"/>
      <c r="AQ35" s="409"/>
      <c r="AR35" s="220"/>
      <c r="AS35" s="397"/>
      <c r="AT35" s="395"/>
      <c r="AU35" s="395"/>
      <c r="AV35" s="712"/>
      <c r="AW35" s="220"/>
      <c r="AX35" s="397"/>
      <c r="AY35" s="395"/>
      <c r="AZ35" s="395"/>
      <c r="BA35" s="740"/>
      <c r="BB35" s="220"/>
      <c r="BC35" s="397"/>
      <c r="BD35" s="395"/>
      <c r="BE35" s="395"/>
      <c r="BF35" s="712"/>
      <c r="BG35" s="220"/>
      <c r="BH35" s="397"/>
      <c r="BI35" s="395"/>
      <c r="BJ35" s="395"/>
      <c r="BK35" s="712"/>
      <c r="BL35" s="220"/>
      <c r="BM35" s="397"/>
      <c r="BN35" s="395"/>
      <c r="BO35" s="395"/>
      <c r="BP35" s="712"/>
      <c r="BQ35" s="789"/>
      <c r="BR35" s="333"/>
      <c r="BS35" s="332"/>
      <c r="BT35" s="803"/>
      <c r="BU35" s="231"/>
      <c r="BV35" s="231"/>
      <c r="BW35" s="231"/>
      <c r="BX35" s="231"/>
      <c r="BY35" s="231"/>
      <c r="BZ35" s="231"/>
      <c r="CA35" s="231"/>
      <c r="CB35" s="231"/>
      <c r="CC35" s="231"/>
      <c r="CD35" s="231"/>
      <c r="CE35" s="538"/>
      <c r="CF35" s="538"/>
      <c r="CG35" s="231"/>
      <c r="CH35" s="231"/>
      <c r="CI35" s="231"/>
      <c r="CJ35" s="231"/>
      <c r="CK35" s="231"/>
      <c r="CL35" s="231"/>
      <c r="DD35" s="355"/>
    </row>
    <row r="36" spans="2:108" s="14" customFormat="1" ht="24.9" customHeight="1">
      <c r="B36" s="217"/>
      <c r="C36" s="898"/>
      <c r="D36" s="20"/>
      <c r="E36" s="287"/>
      <c r="F36" s="21"/>
      <c r="G36" s="22"/>
      <c r="H36" s="22"/>
      <c r="I36" s="478"/>
      <c r="J36" s="376"/>
      <c r="K36" s="376"/>
      <c r="L36" s="91"/>
      <c r="M36" s="91"/>
      <c r="N36" s="24"/>
      <c r="O36" s="478"/>
      <c r="P36" s="96"/>
      <c r="Q36" s="96"/>
      <c r="R36" s="890"/>
      <c r="S36" s="13"/>
      <c r="T36" s="13"/>
      <c r="U36" s="129"/>
      <c r="V36" s="736"/>
      <c r="W36" s="881"/>
      <c r="X36" s="129"/>
      <c r="Y36" s="129"/>
      <c r="Z36" s="351"/>
      <c r="AA36" s="129"/>
      <c r="AB36" s="129"/>
      <c r="AC36" s="220"/>
      <c r="AD36" s="394"/>
      <c r="AE36" s="395"/>
      <c r="AF36" s="395"/>
      <c r="AG36" s="407"/>
      <c r="AH36" s="408"/>
      <c r="AI36" s="396"/>
      <c r="AJ36" s="395"/>
      <c r="AK36" s="395"/>
      <c r="AL36" s="409"/>
      <c r="AM36" s="220"/>
      <c r="AN36" s="394"/>
      <c r="AO36" s="395"/>
      <c r="AP36" s="395"/>
      <c r="AQ36" s="411"/>
      <c r="AR36" s="220"/>
      <c r="AS36" s="397"/>
      <c r="AT36" s="395"/>
      <c r="AU36" s="395"/>
      <c r="AV36" s="395"/>
      <c r="AW36" s="220"/>
      <c r="AX36" s="397"/>
      <c r="AY36" s="395"/>
      <c r="AZ36" s="395"/>
      <c r="BA36" s="706"/>
      <c r="BB36" s="220"/>
      <c r="BC36" s="397"/>
      <c r="BD36" s="395"/>
      <c r="BE36" s="395"/>
      <c r="BF36" s="395"/>
      <c r="BG36" s="220"/>
      <c r="BH36" s="397"/>
      <c r="BI36" s="395"/>
      <c r="BJ36" s="395"/>
      <c r="BK36" s="395"/>
      <c r="BL36" s="220"/>
      <c r="BM36" s="397"/>
      <c r="BN36" s="395"/>
      <c r="BO36" s="395"/>
      <c r="BP36" s="395"/>
      <c r="BQ36" s="818"/>
      <c r="BR36" s="333"/>
      <c r="BS36" s="332"/>
      <c r="BT36" s="806"/>
      <c r="BU36" s="231"/>
      <c r="BV36" s="231"/>
      <c r="BW36" s="231"/>
      <c r="BX36" s="231"/>
      <c r="BY36" s="231"/>
      <c r="BZ36" s="231"/>
      <c r="CA36" s="231"/>
      <c r="CB36" s="231"/>
      <c r="CC36" s="231"/>
      <c r="CD36" s="231"/>
      <c r="CE36" s="538"/>
      <c r="CF36" s="538"/>
      <c r="CG36" s="231"/>
      <c r="CH36" s="231"/>
      <c r="CI36" s="231"/>
      <c r="CJ36" s="231"/>
      <c r="CK36" s="231"/>
      <c r="CL36" s="231"/>
      <c r="DD36" s="355"/>
    </row>
    <row r="37" spans="2:108" s="14" customFormat="1" ht="24.9" customHeight="1">
      <c r="B37" s="217">
        <f t="shared" si="22"/>
        <v>1</v>
      </c>
      <c r="C37" s="378"/>
      <c r="D37" s="20"/>
      <c r="E37" s="287"/>
      <c r="F37" s="21"/>
      <c r="G37" s="22"/>
      <c r="H37" s="22"/>
      <c r="I37" s="481"/>
      <c r="J37" s="219"/>
      <c r="K37" s="376"/>
      <c r="L37" s="91"/>
      <c r="M37" s="91"/>
      <c r="N37" s="24"/>
      <c r="O37" s="481"/>
      <c r="P37" s="96"/>
      <c r="Q37" s="96"/>
      <c r="R37" s="385"/>
      <c r="S37" s="13"/>
      <c r="T37" s="13"/>
      <c r="U37" s="129"/>
      <c r="V37" s="736"/>
      <c r="W37" s="881"/>
      <c r="X37" s="129"/>
      <c r="Y37" s="218"/>
      <c r="Z37" s="351"/>
      <c r="AA37" s="129"/>
      <c r="AB37" s="129"/>
      <c r="AC37" s="220"/>
      <c r="AD37" s="394"/>
      <c r="AE37" s="395"/>
      <c r="AF37" s="395"/>
      <c r="AG37" s="407"/>
      <c r="AH37" s="408"/>
      <c r="AI37" s="396"/>
      <c r="AJ37" s="395"/>
      <c r="AK37" s="395"/>
      <c r="AL37" s="409"/>
      <c r="AM37" s="220"/>
      <c r="AN37" s="394"/>
      <c r="AO37" s="395"/>
      <c r="AP37" s="395"/>
      <c r="AQ37" s="411"/>
      <c r="AR37" s="220"/>
      <c r="AS37" s="397"/>
      <c r="AT37" s="395"/>
      <c r="AU37" s="395"/>
      <c r="AV37" s="395"/>
      <c r="AW37" s="220"/>
      <c r="AX37" s="397"/>
      <c r="AY37" s="395"/>
      <c r="AZ37" s="395"/>
      <c r="BA37" s="706"/>
      <c r="BB37" s="220"/>
      <c r="BC37" s="397"/>
      <c r="BD37" s="395"/>
      <c r="BE37" s="395"/>
      <c r="BF37" s="395"/>
      <c r="BG37" s="220"/>
      <c r="BH37" s="397"/>
      <c r="BI37" s="395"/>
      <c r="BJ37" s="395"/>
      <c r="BK37" s="395"/>
      <c r="BL37" s="220"/>
      <c r="BM37" s="397"/>
      <c r="BN37" s="395"/>
      <c r="BO37" s="395"/>
      <c r="BP37" s="395"/>
      <c r="BQ37" s="789"/>
      <c r="BR37" s="333"/>
      <c r="BS37" s="332"/>
      <c r="BT37" s="803"/>
      <c r="BU37" s="231"/>
      <c r="BV37" s="231"/>
      <c r="BW37" s="231"/>
      <c r="BX37" s="231"/>
      <c r="BY37" s="231"/>
      <c r="BZ37" s="231"/>
      <c r="CA37" s="231"/>
      <c r="CB37" s="231"/>
      <c r="CC37" s="231"/>
      <c r="CD37" s="231"/>
      <c r="CE37" s="538"/>
      <c r="CF37" s="538"/>
      <c r="CG37" s="231"/>
      <c r="CH37" s="231"/>
      <c r="CI37" s="231"/>
      <c r="CJ37" s="231"/>
      <c r="CK37" s="231"/>
      <c r="CL37" s="231"/>
      <c r="DD37" s="355"/>
    </row>
    <row r="38" spans="2:108" s="14" customFormat="1" ht="24.9" customHeight="1">
      <c r="B38" s="217">
        <f t="shared" si="22"/>
        <v>2</v>
      </c>
      <c r="C38" s="834" t="s">
        <v>823</v>
      </c>
      <c r="D38" s="16">
        <v>14994920</v>
      </c>
      <c r="E38" s="553" t="s">
        <v>824</v>
      </c>
      <c r="F38" s="17"/>
      <c r="G38" s="18"/>
      <c r="H38" s="18"/>
      <c r="I38" s="215"/>
      <c r="J38" s="19"/>
      <c r="K38" s="19"/>
      <c r="L38" s="91"/>
      <c r="M38" s="91"/>
      <c r="N38" s="23"/>
      <c r="O38" s="215"/>
      <c r="P38" s="95"/>
      <c r="Q38" s="95"/>
      <c r="R38" s="385"/>
      <c r="S38" s="13"/>
      <c r="T38" s="13"/>
      <c r="U38" s="129"/>
      <c r="V38" s="736"/>
      <c r="W38" s="881"/>
      <c r="X38" s="129"/>
      <c r="Y38" s="129"/>
      <c r="Z38" s="351"/>
      <c r="AA38" s="129"/>
      <c r="AB38" s="129"/>
      <c r="AC38" s="220"/>
      <c r="AD38" s="394"/>
      <c r="AE38" s="395"/>
      <c r="AF38" s="395"/>
      <c r="AG38" s="407"/>
      <c r="AH38" s="408"/>
      <c r="AI38" s="396"/>
      <c r="AJ38" s="395"/>
      <c r="AK38" s="395"/>
      <c r="AL38" s="409"/>
      <c r="AM38" s="220"/>
      <c r="AN38" s="394"/>
      <c r="AO38" s="395"/>
      <c r="AP38" s="395"/>
      <c r="AQ38" s="411"/>
      <c r="AR38" s="220"/>
      <c r="AS38" s="397"/>
      <c r="AT38" s="395"/>
      <c r="AU38" s="395"/>
      <c r="AV38" s="395"/>
      <c r="AW38" s="220"/>
      <c r="AX38" s="397"/>
      <c r="AY38" s="395"/>
      <c r="AZ38" s="395"/>
      <c r="BA38" s="706"/>
      <c r="BB38" s="220"/>
      <c r="BC38" s="397"/>
      <c r="BD38" s="395"/>
      <c r="BE38" s="395"/>
      <c r="BF38" s="395"/>
      <c r="BG38" s="220"/>
      <c r="BH38" s="397"/>
      <c r="BI38" s="395"/>
      <c r="BJ38" s="395"/>
      <c r="BK38" s="395"/>
      <c r="BL38" s="220"/>
      <c r="BM38" s="397"/>
      <c r="BN38" s="395"/>
      <c r="BO38" s="395"/>
      <c r="BP38" s="395"/>
      <c r="BQ38" s="788"/>
      <c r="BR38" s="333"/>
      <c r="BS38" s="332"/>
      <c r="BT38" s="806"/>
      <c r="BU38" s="231"/>
      <c r="BV38" s="231"/>
      <c r="BW38" s="231"/>
      <c r="BX38" s="231"/>
      <c r="BY38" s="231"/>
      <c r="BZ38" s="231"/>
      <c r="CA38" s="231"/>
      <c r="CB38" s="231"/>
      <c r="CC38" s="231"/>
      <c r="CD38" s="231"/>
      <c r="CE38" s="538"/>
      <c r="CF38" s="538"/>
      <c r="CG38" s="231"/>
      <c r="CH38" s="231"/>
      <c r="CI38" s="231"/>
      <c r="CJ38" s="231"/>
      <c r="CK38" s="231"/>
      <c r="CL38" s="231"/>
      <c r="DD38" s="355"/>
    </row>
    <row r="39" spans="2:108" s="14" customFormat="1" ht="24.9" customHeight="1">
      <c r="B39" s="217">
        <f t="shared" si="22"/>
        <v>3</v>
      </c>
      <c r="C39" s="377" t="s">
        <v>825</v>
      </c>
      <c r="D39" s="16">
        <v>16517503</v>
      </c>
      <c r="E39" s="216" t="s">
        <v>826</v>
      </c>
      <c r="F39" s="17"/>
      <c r="G39" s="18"/>
      <c r="H39" s="18"/>
      <c r="I39" s="215"/>
      <c r="J39" s="19"/>
      <c r="K39" s="19"/>
      <c r="L39" s="91"/>
      <c r="M39" s="91"/>
      <c r="N39" s="23"/>
      <c r="O39" s="215"/>
      <c r="P39" s="95"/>
      <c r="Q39" s="95"/>
      <c r="R39" s="890"/>
      <c r="S39" s="13"/>
      <c r="T39" s="13"/>
      <c r="U39" s="129"/>
      <c r="V39" s="736"/>
      <c r="W39" s="881"/>
      <c r="X39" s="129"/>
      <c r="Y39" s="129"/>
      <c r="Z39" s="463"/>
      <c r="AA39" s="129"/>
      <c r="AB39" s="129"/>
      <c r="AC39" s="220"/>
      <c r="AD39" s="394"/>
      <c r="AE39" s="395"/>
      <c r="AF39" s="395"/>
      <c r="AG39" s="407"/>
      <c r="AH39" s="408"/>
      <c r="AI39" s="396"/>
      <c r="AJ39" s="395"/>
      <c r="AK39" s="395"/>
      <c r="AL39" s="409"/>
      <c r="AM39" s="220"/>
      <c r="AN39" s="394"/>
      <c r="AO39" s="395"/>
      <c r="AP39" s="395"/>
      <c r="AQ39" s="409"/>
      <c r="AR39" s="220"/>
      <c r="AS39" s="397"/>
      <c r="AT39" s="395"/>
      <c r="AU39" s="395"/>
      <c r="AV39" s="712"/>
      <c r="AW39" s="220"/>
      <c r="AX39" s="397"/>
      <c r="AY39" s="395"/>
      <c r="AZ39" s="395"/>
      <c r="BA39" s="740"/>
      <c r="BB39" s="220"/>
      <c r="BC39" s="397"/>
      <c r="BD39" s="395"/>
      <c r="BE39" s="395"/>
      <c r="BF39" s="712"/>
      <c r="BG39" s="220"/>
      <c r="BH39" s="397"/>
      <c r="BI39" s="395"/>
      <c r="BJ39" s="395"/>
      <c r="BK39" s="712"/>
      <c r="BL39" s="220"/>
      <c r="BM39" s="397"/>
      <c r="BN39" s="395"/>
      <c r="BO39" s="395"/>
      <c r="BP39" s="712"/>
      <c r="BQ39" s="789"/>
      <c r="BR39" s="333"/>
      <c r="BS39" s="332"/>
      <c r="BT39" s="803"/>
      <c r="BU39" s="231"/>
      <c r="BV39" s="231"/>
      <c r="BW39" s="231"/>
      <c r="BX39" s="231"/>
      <c r="BY39" s="231"/>
      <c r="BZ39" s="231"/>
      <c r="CA39" s="231"/>
      <c r="CB39" s="231"/>
      <c r="CC39" s="231"/>
      <c r="CD39" s="231"/>
      <c r="CE39" s="538"/>
      <c r="CF39" s="538"/>
      <c r="CG39" s="231"/>
      <c r="CH39" s="231"/>
      <c r="CI39" s="231"/>
      <c r="CJ39" s="231"/>
      <c r="CK39" s="231"/>
      <c r="CL39" s="231"/>
      <c r="DD39" s="355"/>
    </row>
    <row r="40" spans="2:108" s="14" customFormat="1" ht="24.9" customHeight="1">
      <c r="B40" s="217">
        <f t="shared" si="22"/>
        <v>4</v>
      </c>
      <c r="C40" s="377" t="s">
        <v>827</v>
      </c>
      <c r="D40" s="16">
        <v>17041026</v>
      </c>
      <c r="E40" s="216" t="s">
        <v>826</v>
      </c>
      <c r="F40" s="17"/>
      <c r="G40" s="18"/>
      <c r="H40" s="18"/>
      <c r="I40" s="215"/>
      <c r="J40" s="19"/>
      <c r="K40" s="19"/>
      <c r="L40" s="91"/>
      <c r="M40" s="91"/>
      <c r="N40" s="23"/>
      <c r="O40" s="215"/>
      <c r="P40" s="95"/>
      <c r="Q40" s="95"/>
      <c r="R40" s="890"/>
      <c r="S40" s="13"/>
      <c r="T40" s="13"/>
      <c r="U40" s="129"/>
      <c r="V40" s="736"/>
      <c r="W40" s="881"/>
      <c r="X40" s="129"/>
      <c r="Y40" s="129"/>
      <c r="Z40" s="463"/>
      <c r="AA40" s="129"/>
      <c r="AB40" s="129"/>
      <c r="AC40" s="220"/>
      <c r="AD40" s="394"/>
      <c r="AE40" s="395"/>
      <c r="AF40" s="395"/>
      <c r="AG40" s="407"/>
      <c r="AH40" s="408"/>
      <c r="AI40" s="396"/>
      <c r="AJ40" s="395"/>
      <c r="AK40" s="395"/>
      <c r="AL40" s="409"/>
      <c r="AM40" s="220"/>
      <c r="AN40" s="394"/>
      <c r="AO40" s="395"/>
      <c r="AP40" s="395"/>
      <c r="AQ40" s="411"/>
      <c r="AR40" s="220"/>
      <c r="AS40" s="397"/>
      <c r="AT40" s="395"/>
      <c r="AU40" s="395"/>
      <c r="AV40" s="395"/>
      <c r="AW40" s="220"/>
      <c r="AX40" s="397"/>
      <c r="AY40" s="395"/>
      <c r="AZ40" s="395"/>
      <c r="BA40" s="740"/>
      <c r="BB40" s="220"/>
      <c r="BC40" s="397"/>
      <c r="BD40" s="395"/>
      <c r="BE40" s="395"/>
      <c r="BF40" s="395"/>
      <c r="BG40" s="220"/>
      <c r="BH40" s="397"/>
      <c r="BI40" s="395"/>
      <c r="BJ40" s="395"/>
      <c r="BK40" s="395"/>
      <c r="BL40" s="220"/>
      <c r="BM40" s="397"/>
      <c r="BN40" s="395"/>
      <c r="BO40" s="395"/>
      <c r="BP40" s="395"/>
      <c r="BQ40" s="789"/>
      <c r="BR40" s="333"/>
      <c r="BS40" s="332"/>
      <c r="BT40" s="806"/>
      <c r="BU40" s="231"/>
      <c r="BV40" s="231"/>
      <c r="BW40" s="231"/>
      <c r="BX40" s="231"/>
      <c r="BY40" s="231"/>
      <c r="BZ40" s="231"/>
      <c r="CA40" s="231"/>
      <c r="CB40" s="231"/>
      <c r="CC40" s="231"/>
      <c r="CD40" s="231"/>
      <c r="CE40" s="538"/>
      <c r="CF40" s="538"/>
      <c r="CG40" s="231"/>
      <c r="CH40" s="231"/>
      <c r="CI40" s="231"/>
      <c r="CJ40" s="231"/>
      <c r="CK40" s="231"/>
      <c r="CL40" s="231"/>
      <c r="DD40" s="355"/>
    </row>
    <row r="41" spans="2:108" s="14" customFormat="1" ht="24.9" customHeight="1">
      <c r="B41" s="217">
        <f t="shared" si="22"/>
        <v>5</v>
      </c>
      <c r="C41" s="377" t="s">
        <v>828</v>
      </c>
      <c r="D41" s="16">
        <v>27121462</v>
      </c>
      <c r="E41" s="216" t="s">
        <v>826</v>
      </c>
      <c r="F41" s="17"/>
      <c r="G41" s="18"/>
      <c r="H41" s="18"/>
      <c r="I41" s="215"/>
      <c r="J41" s="19"/>
      <c r="K41" s="19"/>
      <c r="L41" s="91"/>
      <c r="M41" s="91"/>
      <c r="N41" s="23"/>
      <c r="O41" s="215"/>
      <c r="P41" s="95"/>
      <c r="Q41" s="95"/>
      <c r="R41" s="890"/>
      <c r="S41" s="13"/>
      <c r="T41" s="13"/>
      <c r="U41" s="129"/>
      <c r="V41" s="736"/>
      <c r="W41" s="881"/>
      <c r="X41" s="129"/>
      <c r="Y41" s="129"/>
      <c r="Z41" s="463"/>
      <c r="AA41" s="129"/>
      <c r="AB41" s="129"/>
      <c r="AC41" s="220"/>
      <c r="AD41" s="394"/>
      <c r="AE41" s="395"/>
      <c r="AF41" s="395"/>
      <c r="AG41" s="407"/>
      <c r="AH41" s="408"/>
      <c r="AI41" s="396"/>
      <c r="AJ41" s="395"/>
      <c r="AK41" s="395"/>
      <c r="AL41" s="409"/>
      <c r="AM41" s="220"/>
      <c r="AN41" s="394"/>
      <c r="AO41" s="395"/>
      <c r="AP41" s="395"/>
      <c r="AQ41" s="411"/>
      <c r="AR41" s="220"/>
      <c r="AS41" s="397"/>
      <c r="AT41" s="395"/>
      <c r="AU41" s="395"/>
      <c r="AV41" s="395"/>
      <c r="AW41" s="220"/>
      <c r="AX41" s="397"/>
      <c r="AY41" s="395"/>
      <c r="AZ41" s="395"/>
      <c r="BA41" s="740"/>
      <c r="BB41" s="220"/>
      <c r="BC41" s="397"/>
      <c r="BD41" s="395"/>
      <c r="BE41" s="395"/>
      <c r="BF41" s="395"/>
      <c r="BG41" s="220"/>
      <c r="BH41" s="397"/>
      <c r="BI41" s="395"/>
      <c r="BJ41" s="395"/>
      <c r="BK41" s="395"/>
      <c r="BL41" s="220"/>
      <c r="BM41" s="397"/>
      <c r="BN41" s="395"/>
      <c r="BO41" s="395"/>
      <c r="BP41" s="395"/>
      <c r="BQ41" s="789"/>
      <c r="BR41" s="333"/>
      <c r="BS41" s="332"/>
      <c r="BT41" s="806"/>
      <c r="BU41" s="231"/>
      <c r="BV41" s="231"/>
      <c r="BW41" s="231"/>
      <c r="BX41" s="231"/>
      <c r="BY41" s="231"/>
      <c r="BZ41" s="231"/>
      <c r="CA41" s="231"/>
      <c r="CB41" s="231"/>
      <c r="CC41" s="231"/>
      <c r="CD41" s="231"/>
      <c r="CE41" s="538"/>
      <c r="CF41" s="538"/>
      <c r="CG41" s="231"/>
      <c r="CH41" s="231"/>
      <c r="CI41" s="231"/>
      <c r="CJ41" s="231"/>
      <c r="CK41" s="231"/>
      <c r="CL41" s="231"/>
      <c r="DD41" s="355"/>
    </row>
    <row r="42" spans="2:108" s="14" customFormat="1" ht="24.9" customHeight="1">
      <c r="B42" s="217">
        <f t="shared" si="22"/>
        <v>6</v>
      </c>
      <c r="C42" s="377" t="s">
        <v>841</v>
      </c>
      <c r="D42" s="16">
        <v>23818010</v>
      </c>
      <c r="E42" s="216" t="s">
        <v>826</v>
      </c>
      <c r="F42" s="17"/>
      <c r="G42" s="18"/>
      <c r="H42" s="18"/>
      <c r="I42" s="215"/>
      <c r="J42" s="19"/>
      <c r="K42" s="19"/>
      <c r="L42" s="91"/>
      <c r="M42" s="91"/>
      <c r="N42" s="23"/>
      <c r="O42" s="215"/>
      <c r="P42" s="95"/>
      <c r="Q42" s="95"/>
      <c r="R42" s="890"/>
      <c r="S42" s="13"/>
      <c r="T42" s="13"/>
      <c r="U42" s="129"/>
      <c r="V42" s="736"/>
      <c r="W42" s="881"/>
      <c r="X42" s="129"/>
      <c r="Y42" s="129"/>
      <c r="Z42" s="463"/>
      <c r="AA42" s="129"/>
      <c r="AB42" s="129"/>
      <c r="AC42" s="220"/>
      <c r="AD42" s="394"/>
      <c r="AE42" s="395"/>
      <c r="AF42" s="395"/>
      <c r="AG42" s="407"/>
      <c r="AH42" s="408"/>
      <c r="AI42" s="396"/>
      <c r="AJ42" s="395"/>
      <c r="AK42" s="395"/>
      <c r="AL42" s="409"/>
      <c r="AM42" s="220"/>
      <c r="AN42" s="394"/>
      <c r="AO42" s="395"/>
      <c r="AP42" s="395"/>
      <c r="AQ42" s="411"/>
      <c r="AR42" s="220"/>
      <c r="AS42" s="397"/>
      <c r="AT42" s="395"/>
      <c r="AU42" s="395"/>
      <c r="AV42" s="395"/>
      <c r="AW42" s="220"/>
      <c r="AX42" s="397"/>
      <c r="AY42" s="395"/>
      <c r="AZ42" s="395"/>
      <c r="BA42" s="740"/>
      <c r="BB42" s="220"/>
      <c r="BC42" s="397"/>
      <c r="BD42" s="395"/>
      <c r="BE42" s="395"/>
      <c r="BF42" s="395"/>
      <c r="BG42" s="220"/>
      <c r="BH42" s="397"/>
      <c r="BI42" s="395"/>
      <c r="BJ42" s="395"/>
      <c r="BK42" s="395"/>
      <c r="BL42" s="220"/>
      <c r="BM42" s="397"/>
      <c r="BN42" s="395"/>
      <c r="BO42" s="395"/>
      <c r="BP42" s="395"/>
      <c r="BQ42" s="789"/>
      <c r="BR42" s="333"/>
      <c r="BS42" s="332"/>
      <c r="BT42" s="806"/>
      <c r="BU42" s="231"/>
      <c r="BV42" s="231"/>
      <c r="BW42" s="231"/>
      <c r="BX42" s="231"/>
      <c r="BY42" s="231"/>
      <c r="BZ42" s="231"/>
      <c r="CA42" s="231"/>
      <c r="CB42" s="231"/>
      <c r="CC42" s="231"/>
      <c r="CD42" s="231"/>
      <c r="CE42" s="538"/>
      <c r="CF42" s="538"/>
      <c r="CG42" s="231"/>
      <c r="CH42" s="231"/>
      <c r="CI42" s="231"/>
      <c r="CJ42" s="231"/>
      <c r="CK42" s="231"/>
      <c r="CL42" s="231"/>
      <c r="DD42" s="355"/>
    </row>
    <row r="43" spans="2:108" s="14" customFormat="1" ht="24.9" customHeight="1">
      <c r="B43" s="217">
        <f t="shared" si="22"/>
        <v>7</v>
      </c>
      <c r="C43" s="377"/>
      <c r="D43" s="16"/>
      <c r="E43" s="216"/>
      <c r="F43" s="17"/>
      <c r="G43" s="18"/>
      <c r="H43" s="18"/>
      <c r="I43" s="215"/>
      <c r="J43" s="19"/>
      <c r="K43" s="19"/>
      <c r="L43" s="91"/>
      <c r="M43" s="91"/>
      <c r="N43" s="23"/>
      <c r="O43" s="215"/>
      <c r="P43" s="95"/>
      <c r="Q43" s="95"/>
      <c r="R43" s="890"/>
      <c r="S43" s="13"/>
      <c r="T43" s="13"/>
      <c r="U43" s="129"/>
      <c r="V43" s="736"/>
      <c r="W43" s="881"/>
      <c r="X43" s="129"/>
      <c r="Y43" s="129"/>
      <c r="Z43" s="463"/>
      <c r="AA43" s="129"/>
      <c r="AB43" s="129"/>
      <c r="AC43" s="220"/>
      <c r="AD43" s="394"/>
      <c r="AE43" s="395"/>
      <c r="AF43" s="395"/>
      <c r="AG43" s="407"/>
      <c r="AH43" s="408"/>
      <c r="AI43" s="396"/>
      <c r="AJ43" s="395"/>
      <c r="AK43" s="395"/>
      <c r="AL43" s="409"/>
      <c r="AM43" s="220"/>
      <c r="AN43" s="394"/>
      <c r="AO43" s="395"/>
      <c r="AP43" s="395"/>
      <c r="AQ43" s="411"/>
      <c r="AR43" s="220"/>
      <c r="AS43" s="397"/>
      <c r="AT43" s="395"/>
      <c r="AU43" s="395"/>
      <c r="AV43" s="395"/>
      <c r="AW43" s="220"/>
      <c r="AX43" s="397"/>
      <c r="AY43" s="395"/>
      <c r="AZ43" s="395"/>
      <c r="BA43" s="740"/>
      <c r="BB43" s="220"/>
      <c r="BC43" s="397"/>
      <c r="BD43" s="395"/>
      <c r="BE43" s="395"/>
      <c r="BF43" s="395"/>
      <c r="BG43" s="220"/>
      <c r="BH43" s="397"/>
      <c r="BI43" s="395"/>
      <c r="BJ43" s="395"/>
      <c r="BK43" s="395"/>
      <c r="BL43" s="220"/>
      <c r="BM43" s="397"/>
      <c r="BN43" s="395"/>
      <c r="BO43" s="395"/>
      <c r="BP43" s="395"/>
      <c r="BQ43" s="789"/>
      <c r="BR43" s="333"/>
      <c r="BS43" s="332"/>
      <c r="BT43" s="806"/>
      <c r="BU43" s="231"/>
      <c r="BV43" s="231"/>
      <c r="BW43" s="231"/>
      <c r="BX43" s="231"/>
      <c r="BY43" s="231"/>
      <c r="BZ43" s="231"/>
      <c r="CA43" s="231"/>
      <c r="CB43" s="231"/>
      <c r="CC43" s="231"/>
      <c r="CD43" s="231"/>
      <c r="CE43" s="538"/>
      <c r="CF43" s="538"/>
      <c r="CG43" s="231"/>
      <c r="CH43" s="231"/>
      <c r="CI43" s="231"/>
      <c r="CJ43" s="231"/>
      <c r="CK43" s="231"/>
      <c r="CL43" s="231"/>
      <c r="DD43" s="355"/>
    </row>
    <row r="44" spans="2:108" s="14" customFormat="1" ht="24.9" customHeight="1">
      <c r="B44" s="217">
        <f t="shared" si="22"/>
        <v>8</v>
      </c>
      <c r="C44" s="377"/>
      <c r="D44" s="16"/>
      <c r="E44" s="216"/>
      <c r="F44" s="17"/>
      <c r="G44" s="18"/>
      <c r="H44" s="18"/>
      <c r="I44" s="215"/>
      <c r="J44" s="19"/>
      <c r="K44" s="19"/>
      <c r="L44" s="91"/>
      <c r="M44" s="91"/>
      <c r="N44" s="23"/>
      <c r="O44" s="215"/>
      <c r="P44" s="95"/>
      <c r="Q44" s="95"/>
      <c r="R44" s="890"/>
      <c r="S44" s="13"/>
      <c r="T44" s="13"/>
      <c r="U44" s="129"/>
      <c r="V44" s="736"/>
      <c r="W44" s="881"/>
      <c r="X44" s="129"/>
      <c r="Y44" s="129"/>
      <c r="Z44" s="463"/>
      <c r="AA44" s="129"/>
      <c r="AB44" s="129"/>
      <c r="AC44" s="220"/>
      <c r="AD44" s="394"/>
      <c r="AE44" s="395"/>
      <c r="AF44" s="395"/>
      <c r="AG44" s="407"/>
      <c r="AH44" s="408"/>
      <c r="AI44" s="396"/>
      <c r="AJ44" s="395"/>
      <c r="AK44" s="395"/>
      <c r="AL44" s="409"/>
      <c r="AM44" s="220"/>
      <c r="AN44" s="394"/>
      <c r="AO44" s="395"/>
      <c r="AP44" s="395"/>
      <c r="AQ44" s="411"/>
      <c r="AR44" s="220"/>
      <c r="AS44" s="397"/>
      <c r="AT44" s="395"/>
      <c r="AU44" s="395"/>
      <c r="AV44" s="395"/>
      <c r="AW44" s="220"/>
      <c r="AX44" s="397"/>
      <c r="AY44" s="395"/>
      <c r="AZ44" s="395"/>
      <c r="BA44" s="740"/>
      <c r="BB44" s="220"/>
      <c r="BC44" s="397"/>
      <c r="BD44" s="395"/>
      <c r="BE44" s="395"/>
      <c r="BF44" s="395"/>
      <c r="BG44" s="220"/>
      <c r="BH44" s="397"/>
      <c r="BI44" s="395"/>
      <c r="BJ44" s="395"/>
      <c r="BK44" s="395"/>
      <c r="BL44" s="220"/>
      <c r="BM44" s="397"/>
      <c r="BN44" s="395"/>
      <c r="BO44" s="395"/>
      <c r="BP44" s="395"/>
      <c r="BQ44" s="789"/>
      <c r="BR44" s="333"/>
      <c r="BS44" s="332"/>
      <c r="BT44" s="806"/>
      <c r="BU44" s="231"/>
      <c r="BV44" s="231"/>
      <c r="BW44" s="231"/>
      <c r="BX44" s="231"/>
      <c r="BY44" s="231"/>
      <c r="BZ44" s="231"/>
      <c r="CA44" s="231"/>
      <c r="CB44" s="231"/>
      <c r="CC44" s="231"/>
      <c r="CD44" s="231"/>
      <c r="CE44" s="538"/>
      <c r="CF44" s="538"/>
      <c r="CG44" s="231"/>
      <c r="CH44" s="231"/>
      <c r="CI44" s="231"/>
      <c r="CJ44" s="231"/>
      <c r="CK44" s="231"/>
      <c r="CL44" s="231"/>
      <c r="DD44" s="355"/>
    </row>
    <row r="45" spans="2:108" s="14" customFormat="1" ht="24.9" customHeight="1">
      <c r="B45" s="217">
        <f t="shared" si="22"/>
        <v>9</v>
      </c>
      <c r="C45" s="378"/>
      <c r="D45" s="20"/>
      <c r="E45" s="287"/>
      <c r="F45" s="21"/>
      <c r="G45" s="22"/>
      <c r="H45" s="18"/>
      <c r="I45" s="215"/>
      <c r="J45" s="19"/>
      <c r="K45" s="19"/>
      <c r="L45" s="91"/>
      <c r="M45" s="91"/>
      <c r="N45" s="23"/>
      <c r="O45" s="215"/>
      <c r="P45" s="95"/>
      <c r="Q45" s="95"/>
      <c r="R45" s="890"/>
      <c r="S45" s="13"/>
      <c r="T45" s="13"/>
      <c r="U45" s="129"/>
      <c r="V45" s="736"/>
      <c r="W45" s="881"/>
      <c r="X45" s="129"/>
      <c r="Y45" s="129"/>
      <c r="Z45" s="463"/>
      <c r="AA45" s="129"/>
      <c r="AB45" s="129"/>
      <c r="AC45" s="220"/>
      <c r="AD45" s="394"/>
      <c r="AE45" s="395"/>
      <c r="AF45" s="395"/>
      <c r="AG45" s="407"/>
      <c r="AH45" s="408"/>
      <c r="AI45" s="396"/>
      <c r="AJ45" s="395"/>
      <c r="AK45" s="395"/>
      <c r="AL45" s="409"/>
      <c r="AM45" s="220"/>
      <c r="AN45" s="394"/>
      <c r="AO45" s="395"/>
      <c r="AP45" s="395"/>
      <c r="AQ45" s="411"/>
      <c r="AR45" s="220"/>
      <c r="AS45" s="397"/>
      <c r="AT45" s="395"/>
      <c r="AU45" s="395"/>
      <c r="AV45" s="395"/>
      <c r="AW45" s="220"/>
      <c r="AX45" s="397"/>
      <c r="AY45" s="395"/>
      <c r="AZ45" s="395"/>
      <c r="BA45" s="740"/>
      <c r="BB45" s="220"/>
      <c r="BC45" s="397"/>
      <c r="BD45" s="395"/>
      <c r="BE45" s="395"/>
      <c r="BF45" s="395"/>
      <c r="BG45" s="220"/>
      <c r="BH45" s="397"/>
      <c r="BI45" s="395"/>
      <c r="BJ45" s="395"/>
      <c r="BK45" s="395"/>
      <c r="BL45" s="220"/>
      <c r="BM45" s="397"/>
      <c r="BN45" s="395"/>
      <c r="BO45" s="395"/>
      <c r="BP45" s="395"/>
      <c r="BQ45" s="789"/>
      <c r="BR45" s="333"/>
      <c r="BS45" s="332"/>
      <c r="BT45" s="806"/>
      <c r="BU45" s="231"/>
      <c r="BV45" s="231"/>
      <c r="BW45" s="231"/>
      <c r="BX45" s="231"/>
      <c r="BY45" s="231"/>
      <c r="BZ45" s="231"/>
      <c r="CA45" s="231"/>
      <c r="CB45" s="231"/>
      <c r="CC45" s="231"/>
      <c r="CD45" s="231"/>
      <c r="CE45" s="538"/>
      <c r="CF45" s="538"/>
      <c r="CG45" s="231"/>
      <c r="CH45" s="231"/>
      <c r="CI45" s="231"/>
      <c r="CJ45" s="231"/>
      <c r="CK45" s="231"/>
      <c r="CL45" s="231"/>
      <c r="DD45" s="355"/>
    </row>
    <row r="46" spans="2:108" s="14" customFormat="1" ht="24.9" customHeight="1">
      <c r="B46" s="217">
        <f t="shared" si="22"/>
        <v>10</v>
      </c>
      <c r="C46" s="377"/>
      <c r="D46" s="16"/>
      <c r="E46" s="216"/>
      <c r="F46" s="17"/>
      <c r="G46" s="18"/>
      <c r="H46" s="18"/>
      <c r="I46" s="215"/>
      <c r="J46" s="19"/>
      <c r="K46" s="19"/>
      <c r="L46" s="91"/>
      <c r="M46" s="91"/>
      <c r="N46" s="23"/>
      <c r="O46" s="215"/>
      <c r="P46" s="95"/>
      <c r="Q46" s="95"/>
      <c r="R46" s="890"/>
      <c r="S46" s="13"/>
      <c r="T46" s="13"/>
      <c r="U46" s="129"/>
      <c r="V46" s="736"/>
      <c r="W46" s="881"/>
      <c r="X46" s="129"/>
      <c r="Y46" s="129"/>
      <c r="Z46" s="463"/>
      <c r="AA46" s="129"/>
      <c r="AB46" s="129"/>
      <c r="AC46" s="220"/>
      <c r="AD46" s="394"/>
      <c r="AE46" s="395"/>
      <c r="AF46" s="395"/>
      <c r="AG46" s="407"/>
      <c r="AH46" s="408"/>
      <c r="AI46" s="396"/>
      <c r="AJ46" s="395"/>
      <c r="AK46" s="395"/>
      <c r="AL46" s="409"/>
      <c r="AM46" s="220"/>
      <c r="AN46" s="394"/>
      <c r="AO46" s="395"/>
      <c r="AP46" s="395"/>
      <c r="AQ46" s="411"/>
      <c r="AR46" s="220"/>
      <c r="AS46" s="397"/>
      <c r="AT46" s="395"/>
      <c r="AU46" s="395"/>
      <c r="AV46" s="395"/>
      <c r="AW46" s="220"/>
      <c r="AX46" s="397"/>
      <c r="AY46" s="395"/>
      <c r="AZ46" s="395"/>
      <c r="BA46" s="740"/>
      <c r="BB46" s="220"/>
      <c r="BC46" s="397"/>
      <c r="BD46" s="395"/>
      <c r="BE46" s="395"/>
      <c r="BF46" s="395"/>
      <c r="BG46" s="220"/>
      <c r="BH46" s="397"/>
      <c r="BI46" s="395"/>
      <c r="BJ46" s="395"/>
      <c r="BK46" s="395"/>
      <c r="BL46" s="220"/>
      <c r="BM46" s="397"/>
      <c r="BN46" s="395"/>
      <c r="BO46" s="395"/>
      <c r="BP46" s="395"/>
      <c r="BQ46" s="789"/>
      <c r="BR46" s="333"/>
      <c r="BS46" s="332"/>
      <c r="BT46" s="806"/>
      <c r="BU46" s="231"/>
      <c r="BV46" s="231"/>
      <c r="BW46" s="231"/>
      <c r="BX46" s="231"/>
      <c r="BY46" s="231"/>
      <c r="BZ46" s="231"/>
      <c r="CA46" s="231"/>
      <c r="CB46" s="231"/>
      <c r="CC46" s="231"/>
      <c r="CD46" s="231"/>
      <c r="CE46" s="538"/>
      <c r="CF46" s="538"/>
      <c r="CG46" s="231"/>
      <c r="CH46" s="231"/>
      <c r="CI46" s="231"/>
      <c r="CJ46" s="231"/>
      <c r="CK46" s="231"/>
      <c r="CL46" s="231"/>
      <c r="DD46" s="355"/>
    </row>
    <row r="47" spans="2:108" s="14" customFormat="1" ht="24.9" customHeight="1">
      <c r="B47" s="217">
        <f t="shared" si="22"/>
        <v>11</v>
      </c>
      <c r="C47" s="377"/>
      <c r="D47" s="16"/>
      <c r="E47" s="216"/>
      <c r="F47" s="17"/>
      <c r="G47" s="18"/>
      <c r="H47" s="18"/>
      <c r="I47" s="215"/>
      <c r="J47" s="19"/>
      <c r="K47" s="19"/>
      <c r="L47" s="91"/>
      <c r="M47" s="91"/>
      <c r="N47" s="23"/>
      <c r="O47" s="215"/>
      <c r="P47" s="95"/>
      <c r="Q47" s="95"/>
      <c r="R47" s="890"/>
      <c r="S47" s="13"/>
      <c r="T47" s="13"/>
      <c r="U47" s="129"/>
      <c r="V47" s="736"/>
      <c r="W47" s="881"/>
      <c r="X47" s="129"/>
      <c r="Y47" s="129"/>
      <c r="Z47" s="463"/>
      <c r="AA47" s="129"/>
      <c r="AB47" s="129"/>
      <c r="AC47" s="220"/>
      <c r="AD47" s="394"/>
      <c r="AE47" s="395"/>
      <c r="AF47" s="395"/>
      <c r="AG47" s="407"/>
      <c r="AH47" s="408"/>
      <c r="AI47" s="396"/>
      <c r="AJ47" s="395"/>
      <c r="AK47" s="395"/>
      <c r="AL47" s="409"/>
      <c r="AM47" s="220"/>
      <c r="AN47" s="394"/>
      <c r="AO47" s="395"/>
      <c r="AP47" s="395"/>
      <c r="AQ47" s="411"/>
      <c r="AR47" s="220"/>
      <c r="AS47" s="397"/>
      <c r="AT47" s="395"/>
      <c r="AU47" s="395"/>
      <c r="AV47" s="395"/>
      <c r="AW47" s="220"/>
      <c r="AX47" s="397"/>
      <c r="AY47" s="395"/>
      <c r="AZ47" s="395"/>
      <c r="BA47" s="740"/>
      <c r="BB47" s="220"/>
      <c r="BC47" s="397"/>
      <c r="BD47" s="395"/>
      <c r="BE47" s="395"/>
      <c r="BF47" s="395"/>
      <c r="BG47" s="220"/>
      <c r="BH47" s="397"/>
      <c r="BI47" s="395"/>
      <c r="BJ47" s="395"/>
      <c r="BK47" s="395"/>
      <c r="BL47" s="220"/>
      <c r="BM47" s="397"/>
      <c r="BN47" s="395"/>
      <c r="BO47" s="395"/>
      <c r="BP47" s="395"/>
      <c r="BQ47" s="789"/>
      <c r="BR47" s="333"/>
      <c r="BS47" s="332"/>
      <c r="BT47" s="806"/>
      <c r="BU47" s="231"/>
      <c r="BV47" s="231"/>
      <c r="BW47" s="231"/>
      <c r="BX47" s="231"/>
      <c r="BY47" s="231"/>
      <c r="BZ47" s="231"/>
      <c r="CA47" s="231"/>
      <c r="CB47" s="231"/>
      <c r="CC47" s="231"/>
      <c r="CD47" s="231"/>
      <c r="CE47" s="538"/>
      <c r="CF47" s="538"/>
      <c r="CG47" s="231"/>
      <c r="CH47" s="231"/>
      <c r="CI47" s="231"/>
      <c r="CJ47" s="231"/>
      <c r="CK47" s="231"/>
      <c r="CL47" s="231"/>
      <c r="DD47" s="355"/>
    </row>
    <row r="48" spans="2:108" s="14" customFormat="1" ht="24.9" customHeight="1">
      <c r="B48" s="217"/>
      <c r="C48" s="377"/>
      <c r="D48" s="16"/>
      <c r="E48" s="216"/>
      <c r="F48" s="17"/>
      <c r="G48" s="18"/>
      <c r="H48" s="18"/>
      <c r="I48" s="215"/>
      <c r="J48" s="19"/>
      <c r="K48" s="19"/>
      <c r="L48" s="91"/>
      <c r="M48" s="91"/>
      <c r="N48" s="23"/>
      <c r="O48" s="215"/>
      <c r="P48" s="95"/>
      <c r="Q48" s="95"/>
      <c r="R48" s="890"/>
      <c r="S48" s="13"/>
      <c r="T48" s="13"/>
      <c r="U48" s="129"/>
      <c r="V48" s="736"/>
      <c r="W48" s="881"/>
      <c r="X48" s="129"/>
      <c r="Y48" s="129"/>
      <c r="Z48" s="463"/>
      <c r="AA48" s="129"/>
      <c r="AB48" s="129"/>
      <c r="AC48" s="220"/>
      <c r="AD48" s="394"/>
      <c r="AE48" s="395"/>
      <c r="AF48" s="395"/>
      <c r="AG48" s="407"/>
      <c r="AH48" s="408"/>
      <c r="AI48" s="396"/>
      <c r="AJ48" s="395"/>
      <c r="AK48" s="395"/>
      <c r="AL48" s="409"/>
      <c r="AM48" s="220"/>
      <c r="AN48" s="394"/>
      <c r="AO48" s="395"/>
      <c r="AP48" s="395"/>
      <c r="AQ48" s="411"/>
      <c r="AR48" s="220"/>
      <c r="AS48" s="397"/>
      <c r="AT48" s="395"/>
      <c r="AU48" s="395"/>
      <c r="AV48" s="395"/>
      <c r="AW48" s="220"/>
      <c r="AX48" s="397"/>
      <c r="AY48" s="395"/>
      <c r="AZ48" s="395"/>
      <c r="BA48" s="740"/>
      <c r="BB48" s="220"/>
      <c r="BC48" s="397"/>
      <c r="BD48" s="395"/>
      <c r="BE48" s="395"/>
      <c r="BF48" s="395"/>
      <c r="BG48" s="220"/>
      <c r="BH48" s="397"/>
      <c r="BI48" s="395"/>
      <c r="BJ48" s="395"/>
      <c r="BK48" s="395"/>
      <c r="BL48" s="220"/>
      <c r="BM48" s="397"/>
      <c r="BN48" s="395"/>
      <c r="BO48" s="395"/>
      <c r="BP48" s="395"/>
      <c r="BQ48" s="789"/>
      <c r="BR48" s="333"/>
      <c r="BS48" s="332"/>
      <c r="BT48" s="806"/>
      <c r="BU48" s="231"/>
      <c r="BV48" s="231"/>
      <c r="BW48" s="231"/>
      <c r="BX48" s="231"/>
      <c r="BY48" s="231"/>
      <c r="BZ48" s="231"/>
      <c r="CA48" s="231"/>
      <c r="CB48" s="231"/>
      <c r="CC48" s="231"/>
      <c r="CD48" s="231"/>
      <c r="CE48" s="538"/>
      <c r="CF48" s="538"/>
      <c r="CG48" s="231"/>
      <c r="CH48" s="231"/>
      <c r="CI48" s="231"/>
      <c r="CJ48" s="231"/>
      <c r="CK48" s="231"/>
      <c r="CL48" s="231"/>
      <c r="DD48" s="355"/>
    </row>
    <row r="49" spans="2:108" s="14" customFormat="1" ht="24.9" customHeight="1">
      <c r="B49" s="217"/>
      <c r="C49" s="377"/>
      <c r="D49" s="16"/>
      <c r="E49" s="216"/>
      <c r="F49" s="17"/>
      <c r="G49" s="18"/>
      <c r="H49" s="18"/>
      <c r="I49" s="215"/>
      <c r="J49" s="19"/>
      <c r="K49" s="19"/>
      <c r="L49" s="91"/>
      <c r="M49" s="91"/>
      <c r="N49" s="23"/>
      <c r="O49" s="215"/>
      <c r="P49" s="95"/>
      <c r="Q49" s="95"/>
      <c r="R49" s="890"/>
      <c r="S49" s="13"/>
      <c r="T49" s="13"/>
      <c r="U49" s="129"/>
      <c r="V49" s="736"/>
      <c r="W49" s="881"/>
      <c r="X49" s="129"/>
      <c r="Y49" s="129"/>
      <c r="Z49" s="463"/>
      <c r="AA49" s="129"/>
      <c r="AB49" s="129"/>
      <c r="AC49" s="220"/>
      <c r="AD49" s="394"/>
      <c r="AE49" s="395"/>
      <c r="AF49" s="395"/>
      <c r="AG49" s="407"/>
      <c r="AH49" s="408"/>
      <c r="AI49" s="396"/>
      <c r="AJ49" s="395"/>
      <c r="AK49" s="395"/>
      <c r="AL49" s="409"/>
      <c r="AM49" s="220"/>
      <c r="AN49" s="394"/>
      <c r="AO49" s="395"/>
      <c r="AP49" s="395"/>
      <c r="AQ49" s="411"/>
      <c r="AR49" s="220"/>
      <c r="AS49" s="397"/>
      <c r="AT49" s="395"/>
      <c r="AU49" s="395"/>
      <c r="AV49" s="395"/>
      <c r="AW49" s="220"/>
      <c r="AX49" s="397"/>
      <c r="AY49" s="395"/>
      <c r="AZ49" s="395"/>
      <c r="BA49" s="740"/>
      <c r="BB49" s="220"/>
      <c r="BC49" s="397"/>
      <c r="BD49" s="395"/>
      <c r="BE49" s="395"/>
      <c r="BF49" s="395"/>
      <c r="BG49" s="220"/>
      <c r="BH49" s="397"/>
      <c r="BI49" s="395"/>
      <c r="BJ49" s="395"/>
      <c r="BK49" s="395"/>
      <c r="BL49" s="220"/>
      <c r="BM49" s="397"/>
      <c r="BN49" s="395"/>
      <c r="BO49" s="395"/>
      <c r="BP49" s="395"/>
      <c r="BQ49" s="789"/>
      <c r="BR49" s="333"/>
      <c r="BS49" s="332"/>
      <c r="BT49" s="806"/>
      <c r="BU49" s="231"/>
      <c r="BV49" s="231"/>
      <c r="BW49" s="231"/>
      <c r="BX49" s="231"/>
      <c r="BY49" s="231"/>
      <c r="BZ49" s="231"/>
      <c r="CA49" s="231"/>
      <c r="CB49" s="231"/>
      <c r="CC49" s="231"/>
      <c r="CD49" s="231"/>
      <c r="CE49" s="538"/>
      <c r="CF49" s="538"/>
      <c r="CG49" s="231"/>
      <c r="CH49" s="231"/>
      <c r="CI49" s="231"/>
      <c r="CJ49" s="231"/>
      <c r="CK49" s="231"/>
      <c r="CL49" s="231"/>
      <c r="DD49" s="355"/>
    </row>
    <row r="50" spans="2:108" s="14" customFormat="1" ht="24.9" customHeight="1">
      <c r="B50" s="217"/>
      <c r="C50" s="899"/>
      <c r="D50" s="16"/>
      <c r="E50" s="216"/>
      <c r="F50" s="17"/>
      <c r="G50" s="18"/>
      <c r="H50" s="18"/>
      <c r="I50" s="215"/>
      <c r="J50" s="19"/>
      <c r="K50" s="19"/>
      <c r="L50" s="91"/>
      <c r="M50" s="91"/>
      <c r="N50" s="23"/>
      <c r="O50" s="215"/>
      <c r="P50" s="95"/>
      <c r="Q50" s="95"/>
      <c r="R50" s="890"/>
      <c r="S50" s="13"/>
      <c r="T50" s="13"/>
      <c r="U50" s="129"/>
      <c r="V50" s="736"/>
      <c r="W50" s="881"/>
      <c r="X50" s="129"/>
      <c r="Y50" s="129"/>
      <c r="Z50" s="463"/>
      <c r="AA50" s="129"/>
      <c r="AB50" s="129"/>
      <c r="AC50" s="220"/>
      <c r="AD50" s="394"/>
      <c r="AE50" s="395"/>
      <c r="AF50" s="395"/>
      <c r="AG50" s="407"/>
      <c r="AH50" s="408"/>
      <c r="AI50" s="396"/>
      <c r="AJ50" s="395"/>
      <c r="AK50" s="395"/>
      <c r="AL50" s="409"/>
      <c r="AM50" s="220"/>
      <c r="AN50" s="394"/>
      <c r="AO50" s="395"/>
      <c r="AP50" s="395"/>
      <c r="AQ50" s="411"/>
      <c r="AR50" s="220"/>
      <c r="AS50" s="397"/>
      <c r="AT50" s="395"/>
      <c r="AU50" s="395"/>
      <c r="AV50" s="395"/>
      <c r="AW50" s="220"/>
      <c r="AX50" s="397"/>
      <c r="AY50" s="395"/>
      <c r="AZ50" s="395"/>
      <c r="BA50" s="740"/>
      <c r="BB50" s="220"/>
      <c r="BC50" s="397"/>
      <c r="BD50" s="395"/>
      <c r="BE50" s="395"/>
      <c r="BF50" s="395"/>
      <c r="BG50" s="220"/>
      <c r="BH50" s="397"/>
      <c r="BI50" s="395"/>
      <c r="BJ50" s="395"/>
      <c r="BK50" s="395"/>
      <c r="BL50" s="220"/>
      <c r="BM50" s="397"/>
      <c r="BN50" s="395"/>
      <c r="BO50" s="395"/>
      <c r="BP50" s="395"/>
      <c r="BQ50" s="789"/>
      <c r="BR50" s="333"/>
      <c r="BS50" s="332"/>
      <c r="BT50" s="806"/>
      <c r="BU50" s="231"/>
      <c r="BV50" s="231"/>
      <c r="BW50" s="231"/>
      <c r="BX50" s="231"/>
      <c r="BY50" s="231"/>
      <c r="BZ50" s="231"/>
      <c r="CA50" s="231"/>
      <c r="CB50" s="231"/>
      <c r="CC50" s="231"/>
      <c r="CD50" s="231"/>
      <c r="CE50" s="538"/>
      <c r="CF50" s="538"/>
      <c r="CG50" s="231"/>
      <c r="CH50" s="231"/>
      <c r="CI50" s="231"/>
      <c r="CJ50" s="231"/>
      <c r="CK50" s="231"/>
      <c r="CL50" s="231"/>
      <c r="DD50" s="355"/>
    </row>
    <row r="51" spans="2:108" s="14" customFormat="1" ht="24.9" customHeight="1">
      <c r="B51" s="217">
        <v>1</v>
      </c>
      <c r="C51" s="378"/>
      <c r="D51" s="20"/>
      <c r="E51" s="287"/>
      <c r="F51" s="21"/>
      <c r="G51" s="22"/>
      <c r="H51" s="22"/>
      <c r="I51" s="478"/>
      <c r="J51" s="376"/>
      <c r="K51" s="376"/>
      <c r="L51" s="91"/>
      <c r="M51" s="91"/>
      <c r="N51" s="24"/>
      <c r="O51" s="287"/>
      <c r="P51" s="96"/>
      <c r="Q51" s="96"/>
      <c r="R51" s="890"/>
      <c r="S51" s="13"/>
      <c r="T51" s="13"/>
      <c r="U51" s="129"/>
      <c r="V51" s="736"/>
      <c r="W51" s="881"/>
      <c r="X51" s="129"/>
      <c r="Y51" s="129"/>
      <c r="Z51" s="463"/>
      <c r="AA51" s="129"/>
      <c r="AB51" s="129"/>
      <c r="AC51" s="220"/>
      <c r="AD51" s="394"/>
      <c r="AE51" s="395"/>
      <c r="AF51" s="395"/>
      <c r="AG51" s="407"/>
      <c r="AH51" s="408"/>
      <c r="AI51" s="396"/>
      <c r="AJ51" s="395"/>
      <c r="AK51" s="395"/>
      <c r="AL51" s="409"/>
      <c r="AM51" s="220"/>
      <c r="AN51" s="394"/>
      <c r="AO51" s="395"/>
      <c r="AP51" s="395"/>
      <c r="AQ51" s="411"/>
      <c r="AR51" s="220"/>
      <c r="AS51" s="397"/>
      <c r="AT51" s="395"/>
      <c r="AU51" s="395"/>
      <c r="AV51" s="395"/>
      <c r="AW51" s="220"/>
      <c r="AX51" s="397"/>
      <c r="AY51" s="395"/>
      <c r="AZ51" s="395"/>
      <c r="BA51" s="740"/>
      <c r="BB51" s="220"/>
      <c r="BC51" s="397"/>
      <c r="BD51" s="395"/>
      <c r="BE51" s="395"/>
      <c r="BF51" s="395"/>
      <c r="BG51" s="220"/>
      <c r="BH51" s="397"/>
      <c r="BI51" s="395"/>
      <c r="BJ51" s="395"/>
      <c r="BK51" s="395"/>
      <c r="BL51" s="220"/>
      <c r="BM51" s="397"/>
      <c r="BN51" s="395"/>
      <c r="BO51" s="395"/>
      <c r="BP51" s="395"/>
      <c r="BQ51" s="788"/>
      <c r="BR51" s="333"/>
      <c r="BS51" s="332"/>
      <c r="BT51" s="806"/>
      <c r="BU51" s="231"/>
      <c r="BV51" s="231"/>
      <c r="BW51" s="231"/>
      <c r="BX51" s="231"/>
      <c r="BY51" s="231"/>
      <c r="BZ51" s="231"/>
      <c r="CA51" s="231"/>
      <c r="CB51" s="231"/>
      <c r="CC51" s="231"/>
      <c r="CD51" s="231"/>
      <c r="CE51" s="538"/>
      <c r="CF51" s="538"/>
      <c r="CG51" s="231"/>
      <c r="CH51" s="231"/>
      <c r="CI51" s="231"/>
      <c r="CJ51" s="231"/>
      <c r="CK51" s="231"/>
      <c r="CL51" s="231"/>
      <c r="DD51" s="355"/>
    </row>
    <row r="52" spans="2:108" s="14" customFormat="1" ht="24.9" customHeight="1">
      <c r="B52" s="217">
        <f t="shared" si="22"/>
        <v>2</v>
      </c>
      <c r="C52" s="378"/>
      <c r="D52" s="20"/>
      <c r="E52" s="287"/>
      <c r="F52" s="21"/>
      <c r="G52" s="22"/>
      <c r="H52" s="22"/>
      <c r="I52" s="478"/>
      <c r="J52" s="376"/>
      <c r="K52" s="376"/>
      <c r="L52" s="91"/>
      <c r="M52" s="91"/>
      <c r="N52" s="24"/>
      <c r="O52" s="287"/>
      <c r="P52" s="96"/>
      <c r="Q52" s="96"/>
      <c r="R52" s="890"/>
      <c r="S52" s="13"/>
      <c r="T52" s="13"/>
      <c r="U52" s="129"/>
      <c r="V52" s="736"/>
      <c r="W52" s="881"/>
      <c r="X52" s="129"/>
      <c r="Y52" s="129"/>
      <c r="Z52" s="463"/>
      <c r="AA52" s="129"/>
      <c r="AB52" s="129"/>
      <c r="AC52" s="220"/>
      <c r="AD52" s="394"/>
      <c r="AE52" s="395"/>
      <c r="AF52" s="395"/>
      <c r="AG52" s="407"/>
      <c r="AH52" s="408"/>
      <c r="AI52" s="396"/>
      <c r="AJ52" s="395"/>
      <c r="AK52" s="395"/>
      <c r="AL52" s="409"/>
      <c r="AM52" s="220"/>
      <c r="AN52" s="394"/>
      <c r="AO52" s="395"/>
      <c r="AP52" s="395"/>
      <c r="AQ52" s="411"/>
      <c r="AR52" s="220"/>
      <c r="AS52" s="397"/>
      <c r="AT52" s="395"/>
      <c r="AU52" s="395"/>
      <c r="AV52" s="395"/>
      <c r="AW52" s="220"/>
      <c r="AX52" s="397"/>
      <c r="AY52" s="395"/>
      <c r="AZ52" s="395"/>
      <c r="BA52" s="740"/>
      <c r="BB52" s="220"/>
      <c r="BC52" s="397"/>
      <c r="BD52" s="395"/>
      <c r="BE52" s="395"/>
      <c r="BF52" s="395"/>
      <c r="BG52" s="220"/>
      <c r="BH52" s="397"/>
      <c r="BI52" s="395"/>
      <c r="BJ52" s="395"/>
      <c r="BK52" s="395"/>
      <c r="BL52" s="220"/>
      <c r="BM52" s="397"/>
      <c r="BN52" s="395"/>
      <c r="BO52" s="395"/>
      <c r="BP52" s="395"/>
      <c r="BQ52" s="789"/>
      <c r="BR52" s="333"/>
      <c r="BS52" s="332"/>
      <c r="BT52" s="806"/>
      <c r="BU52" s="231"/>
      <c r="BV52" s="231"/>
      <c r="BW52" s="231"/>
      <c r="BX52" s="231"/>
      <c r="BY52" s="231"/>
      <c r="BZ52" s="231"/>
      <c r="CA52" s="231"/>
      <c r="CB52" s="231"/>
      <c r="CC52" s="231"/>
      <c r="CD52" s="231"/>
      <c r="CE52" s="538"/>
      <c r="CF52" s="538"/>
      <c r="CG52" s="231"/>
      <c r="CH52" s="231"/>
      <c r="CI52" s="231"/>
      <c r="CJ52" s="231"/>
      <c r="CK52" s="231"/>
      <c r="CL52" s="231"/>
      <c r="DD52" s="355"/>
    </row>
    <row r="53" spans="2:108" s="14" customFormat="1" ht="24.9" customHeight="1">
      <c r="B53" s="217">
        <f t="shared" si="22"/>
        <v>3</v>
      </c>
      <c r="C53" s="378"/>
      <c r="D53" s="20"/>
      <c r="E53" s="287"/>
      <c r="F53" s="21"/>
      <c r="G53" s="22"/>
      <c r="H53" s="22"/>
      <c r="I53" s="478"/>
      <c r="J53" s="376"/>
      <c r="K53" s="376"/>
      <c r="L53" s="91"/>
      <c r="M53" s="91"/>
      <c r="N53" s="24"/>
      <c r="O53" s="287"/>
      <c r="P53" s="96"/>
      <c r="Q53" s="96"/>
      <c r="R53" s="890"/>
      <c r="S53" s="13"/>
      <c r="T53" s="13"/>
      <c r="U53" s="129"/>
      <c r="V53" s="736"/>
      <c r="W53" s="881"/>
      <c r="X53" s="129"/>
      <c r="Y53" s="129"/>
      <c r="Z53" s="463"/>
      <c r="AA53" s="129"/>
      <c r="AB53" s="129"/>
      <c r="AC53" s="220"/>
      <c r="AD53" s="394"/>
      <c r="AE53" s="395"/>
      <c r="AF53" s="395"/>
      <c r="AG53" s="407"/>
      <c r="AH53" s="408"/>
      <c r="AI53" s="396"/>
      <c r="AJ53" s="395"/>
      <c r="AK53" s="395"/>
      <c r="AL53" s="409"/>
      <c r="AM53" s="220"/>
      <c r="AN53" s="394"/>
      <c r="AO53" s="395"/>
      <c r="AP53" s="395"/>
      <c r="AQ53" s="411"/>
      <c r="AR53" s="220"/>
      <c r="AS53" s="397"/>
      <c r="AT53" s="395"/>
      <c r="AU53" s="395"/>
      <c r="AV53" s="395"/>
      <c r="AW53" s="220"/>
      <c r="AX53" s="397"/>
      <c r="AY53" s="395"/>
      <c r="AZ53" s="395"/>
      <c r="BA53" s="740"/>
      <c r="BB53" s="220"/>
      <c r="BC53" s="397"/>
      <c r="BD53" s="395"/>
      <c r="BE53" s="395"/>
      <c r="BF53" s="395"/>
      <c r="BG53" s="220"/>
      <c r="BH53" s="397"/>
      <c r="BI53" s="395"/>
      <c r="BJ53" s="395"/>
      <c r="BK53" s="395"/>
      <c r="BL53" s="220"/>
      <c r="BM53" s="397"/>
      <c r="BN53" s="395"/>
      <c r="BO53" s="395"/>
      <c r="BP53" s="395"/>
      <c r="BQ53" s="788"/>
      <c r="BR53" s="333"/>
      <c r="BS53" s="332"/>
      <c r="BT53" s="806"/>
      <c r="BU53" s="231"/>
      <c r="BV53" s="231"/>
      <c r="BW53" s="231"/>
      <c r="BX53" s="231"/>
      <c r="BY53" s="231"/>
      <c r="BZ53" s="231"/>
      <c r="CA53" s="231"/>
      <c r="CB53" s="231"/>
      <c r="CC53" s="231"/>
      <c r="CD53" s="231"/>
      <c r="CE53" s="538"/>
      <c r="CF53" s="538"/>
      <c r="CG53" s="231"/>
      <c r="CH53" s="231"/>
      <c r="CI53" s="231"/>
      <c r="CJ53" s="231"/>
      <c r="CK53" s="231"/>
      <c r="CL53" s="231"/>
      <c r="DD53" s="355"/>
    </row>
    <row r="54" spans="2:108" s="14" customFormat="1" ht="24.9" customHeight="1">
      <c r="B54" s="217">
        <f t="shared" si="22"/>
        <v>4</v>
      </c>
      <c r="C54" s="378"/>
      <c r="D54" s="20"/>
      <c r="E54" s="287"/>
      <c r="F54" s="21"/>
      <c r="G54" s="22"/>
      <c r="H54" s="22"/>
      <c r="I54" s="478"/>
      <c r="J54" s="376"/>
      <c r="K54" s="376"/>
      <c r="L54" s="91"/>
      <c r="M54" s="91"/>
      <c r="N54" s="24"/>
      <c r="O54" s="287"/>
      <c r="P54" s="96"/>
      <c r="Q54" s="96"/>
      <c r="R54" s="890"/>
      <c r="S54" s="13"/>
      <c r="T54" s="13"/>
      <c r="U54" s="129"/>
      <c r="V54" s="736"/>
      <c r="W54" s="881"/>
      <c r="X54" s="129"/>
      <c r="Y54" s="129"/>
      <c r="Z54" s="463"/>
      <c r="AA54" s="129"/>
      <c r="AB54" s="129"/>
      <c r="AC54" s="220"/>
      <c r="AD54" s="394"/>
      <c r="AE54" s="395"/>
      <c r="AF54" s="395"/>
      <c r="AG54" s="407"/>
      <c r="AH54" s="408"/>
      <c r="AI54" s="396"/>
      <c r="AJ54" s="395"/>
      <c r="AK54" s="395"/>
      <c r="AL54" s="409"/>
      <c r="AM54" s="220"/>
      <c r="AN54" s="394"/>
      <c r="AO54" s="395"/>
      <c r="AP54" s="395"/>
      <c r="AQ54" s="411"/>
      <c r="AR54" s="220"/>
      <c r="AS54" s="397"/>
      <c r="AT54" s="395"/>
      <c r="AU54" s="395"/>
      <c r="AV54" s="395"/>
      <c r="AW54" s="220"/>
      <c r="AX54" s="397"/>
      <c r="AY54" s="395"/>
      <c r="AZ54" s="395"/>
      <c r="BA54" s="740"/>
      <c r="BB54" s="220"/>
      <c r="BC54" s="397"/>
      <c r="BD54" s="395"/>
      <c r="BE54" s="395"/>
      <c r="BF54" s="395"/>
      <c r="BG54" s="220"/>
      <c r="BH54" s="397"/>
      <c r="BI54" s="395"/>
      <c r="BJ54" s="395"/>
      <c r="BK54" s="395"/>
      <c r="BL54" s="220"/>
      <c r="BM54" s="397"/>
      <c r="BN54" s="395"/>
      <c r="BO54" s="395"/>
      <c r="BP54" s="395"/>
      <c r="BQ54" s="789"/>
      <c r="BR54" s="333"/>
      <c r="BS54" s="332"/>
      <c r="BT54" s="806"/>
      <c r="BU54" s="231"/>
      <c r="BV54" s="231"/>
      <c r="BW54" s="231"/>
      <c r="BX54" s="231"/>
      <c r="BY54" s="231"/>
      <c r="BZ54" s="231"/>
      <c r="CA54" s="231"/>
      <c r="CB54" s="231"/>
      <c r="CC54" s="231"/>
      <c r="CD54" s="231"/>
      <c r="CE54" s="538"/>
      <c r="CF54" s="538"/>
      <c r="CG54" s="231"/>
      <c r="CH54" s="231"/>
      <c r="CI54" s="231"/>
      <c r="CJ54" s="231"/>
      <c r="CK54" s="231"/>
      <c r="CL54" s="231"/>
      <c r="DD54" s="355"/>
    </row>
    <row r="55" spans="2:108" s="14" customFormat="1" ht="24.9" customHeight="1">
      <c r="B55" s="217">
        <v>5</v>
      </c>
      <c r="C55" s="377"/>
      <c r="D55" s="16"/>
      <c r="E55" s="216"/>
      <c r="F55" s="17"/>
      <c r="G55" s="18"/>
      <c r="H55" s="22"/>
      <c r="I55" s="478"/>
      <c r="J55" s="376"/>
      <c r="K55" s="376"/>
      <c r="L55" s="91"/>
      <c r="M55" s="91"/>
      <c r="N55" s="24"/>
      <c r="O55" s="287"/>
      <c r="P55" s="96"/>
      <c r="Q55" s="96"/>
      <c r="R55" s="890"/>
      <c r="S55" s="13"/>
      <c r="T55" s="13"/>
      <c r="U55" s="129"/>
      <c r="V55" s="736"/>
      <c r="W55" s="881"/>
      <c r="X55" s="129"/>
      <c r="Y55" s="129"/>
      <c r="Z55" s="463"/>
      <c r="AA55" s="129"/>
      <c r="AB55" s="129"/>
      <c r="AC55" s="220"/>
      <c r="AD55" s="394"/>
      <c r="AE55" s="395"/>
      <c r="AF55" s="395"/>
      <c r="AG55" s="407"/>
      <c r="AH55" s="408"/>
      <c r="AI55" s="396"/>
      <c r="AJ55" s="395"/>
      <c r="AK55" s="395"/>
      <c r="AL55" s="409"/>
      <c r="AM55" s="220"/>
      <c r="AN55" s="394"/>
      <c r="AO55" s="395"/>
      <c r="AP55" s="395"/>
      <c r="AQ55" s="411"/>
      <c r="AR55" s="220"/>
      <c r="AS55" s="397"/>
      <c r="AT55" s="395"/>
      <c r="AU55" s="395"/>
      <c r="AV55" s="395"/>
      <c r="AW55" s="220"/>
      <c r="AX55" s="397"/>
      <c r="AY55" s="395"/>
      <c r="AZ55" s="395"/>
      <c r="BA55" s="740"/>
      <c r="BB55" s="220"/>
      <c r="BC55" s="397"/>
      <c r="BD55" s="395"/>
      <c r="BE55" s="395"/>
      <c r="BF55" s="395"/>
      <c r="BG55" s="220"/>
      <c r="BH55" s="397"/>
      <c r="BI55" s="395"/>
      <c r="BJ55" s="395"/>
      <c r="BK55" s="395"/>
      <c r="BL55" s="220"/>
      <c r="BM55" s="397"/>
      <c r="BN55" s="395"/>
      <c r="BO55" s="395"/>
      <c r="BP55" s="395"/>
      <c r="BQ55" s="789"/>
      <c r="BR55" s="333"/>
      <c r="BS55" s="332"/>
      <c r="BT55" s="806"/>
      <c r="BU55" s="231"/>
      <c r="BV55" s="231"/>
      <c r="BW55" s="231"/>
      <c r="BX55" s="231"/>
      <c r="BY55" s="231"/>
      <c r="BZ55" s="231"/>
      <c r="CA55" s="231"/>
      <c r="CB55" s="231"/>
      <c r="CC55" s="231"/>
      <c r="CD55" s="231"/>
      <c r="CE55" s="538"/>
      <c r="CF55" s="538"/>
      <c r="CG55" s="231"/>
      <c r="CH55" s="231"/>
      <c r="CI55" s="231"/>
      <c r="CJ55" s="231"/>
      <c r="CK55" s="231"/>
      <c r="CL55" s="231"/>
      <c r="DD55" s="355"/>
    </row>
    <row r="56" spans="2:108" s="14" customFormat="1" ht="24.9" customHeight="1">
      <c r="B56" s="217">
        <v>6</v>
      </c>
      <c r="C56" s="377"/>
      <c r="D56" s="16"/>
      <c r="E56" s="216"/>
      <c r="F56" s="17"/>
      <c r="G56" s="18"/>
      <c r="H56" s="22"/>
      <c r="I56" s="478"/>
      <c r="J56" s="376"/>
      <c r="K56" s="376"/>
      <c r="L56" s="91"/>
      <c r="M56" s="91"/>
      <c r="N56" s="24"/>
      <c r="O56" s="287"/>
      <c r="P56" s="96"/>
      <c r="Q56" s="96"/>
      <c r="R56" s="890"/>
      <c r="S56" s="13"/>
      <c r="T56" s="13"/>
      <c r="U56" s="129"/>
      <c r="V56" s="736"/>
      <c r="W56" s="881"/>
      <c r="X56" s="129"/>
      <c r="Y56" s="129"/>
      <c r="Z56" s="463"/>
      <c r="AA56" s="129"/>
      <c r="AB56" s="129"/>
      <c r="AC56" s="220"/>
      <c r="AD56" s="394"/>
      <c r="AE56" s="395"/>
      <c r="AF56" s="395"/>
      <c r="AG56" s="407"/>
      <c r="AH56" s="408"/>
      <c r="AI56" s="396"/>
      <c r="AJ56" s="395"/>
      <c r="AK56" s="395"/>
      <c r="AL56" s="409"/>
      <c r="AM56" s="220"/>
      <c r="AN56" s="394"/>
      <c r="AO56" s="395"/>
      <c r="AP56" s="395"/>
      <c r="AQ56" s="411"/>
      <c r="AR56" s="220"/>
      <c r="AS56" s="397"/>
      <c r="AT56" s="395"/>
      <c r="AU56" s="395"/>
      <c r="AV56" s="395"/>
      <c r="AW56" s="220"/>
      <c r="AX56" s="397"/>
      <c r="AY56" s="395"/>
      <c r="AZ56" s="395"/>
      <c r="BA56" s="740"/>
      <c r="BB56" s="220"/>
      <c r="BC56" s="397"/>
      <c r="BD56" s="395"/>
      <c r="BE56" s="395"/>
      <c r="BF56" s="395"/>
      <c r="BG56" s="220"/>
      <c r="BH56" s="397"/>
      <c r="BI56" s="395"/>
      <c r="BJ56" s="395"/>
      <c r="BK56" s="395"/>
      <c r="BL56" s="220"/>
      <c r="BM56" s="397"/>
      <c r="BN56" s="395"/>
      <c r="BO56" s="395"/>
      <c r="BP56" s="395"/>
      <c r="BQ56" s="789"/>
      <c r="BR56" s="333"/>
      <c r="BS56" s="332"/>
      <c r="BT56" s="806"/>
      <c r="BU56" s="231"/>
      <c r="BV56" s="231"/>
      <c r="BW56" s="231"/>
      <c r="BX56" s="231"/>
      <c r="BY56" s="231"/>
      <c r="BZ56" s="231"/>
      <c r="CA56" s="231"/>
      <c r="CB56" s="231"/>
      <c r="CC56" s="231"/>
      <c r="CD56" s="231"/>
      <c r="CE56" s="538"/>
      <c r="CF56" s="538"/>
      <c r="CG56" s="231"/>
      <c r="CH56" s="231"/>
      <c r="CI56" s="231"/>
      <c r="CJ56" s="231"/>
      <c r="CK56" s="231"/>
      <c r="CL56" s="231"/>
      <c r="DD56" s="355"/>
    </row>
    <row r="57" spans="2:108" s="14" customFormat="1" ht="24.9" customHeight="1">
      <c r="B57" s="217">
        <v>7</v>
      </c>
      <c r="C57" s="378"/>
      <c r="D57" s="20"/>
      <c r="E57" s="287"/>
      <c r="F57" s="21"/>
      <c r="G57" s="22"/>
      <c r="H57" s="22"/>
      <c r="I57" s="478"/>
      <c r="J57" s="376"/>
      <c r="K57" s="376"/>
      <c r="L57" s="91"/>
      <c r="M57" s="91"/>
      <c r="N57" s="24"/>
      <c r="O57" s="287"/>
      <c r="P57" s="96"/>
      <c r="Q57" s="96"/>
      <c r="R57" s="890"/>
      <c r="S57" s="13"/>
      <c r="T57" s="13"/>
      <c r="U57" s="129"/>
      <c r="V57" s="736"/>
      <c r="W57" s="881"/>
      <c r="X57" s="129"/>
      <c r="Y57" s="129"/>
      <c r="Z57" s="463"/>
      <c r="AA57" s="129"/>
      <c r="AB57" s="129"/>
      <c r="AC57" s="220"/>
      <c r="AD57" s="394"/>
      <c r="AE57" s="395"/>
      <c r="AF57" s="395"/>
      <c r="AG57" s="407"/>
      <c r="AH57" s="408"/>
      <c r="AI57" s="396"/>
      <c r="AJ57" s="395"/>
      <c r="AK57" s="395"/>
      <c r="AL57" s="409"/>
      <c r="AM57" s="220"/>
      <c r="AN57" s="394"/>
      <c r="AO57" s="395"/>
      <c r="AP57" s="395"/>
      <c r="AQ57" s="411"/>
      <c r="AR57" s="220"/>
      <c r="AS57" s="397"/>
      <c r="AT57" s="395"/>
      <c r="AU57" s="395"/>
      <c r="AV57" s="395"/>
      <c r="AW57" s="220"/>
      <c r="AX57" s="397"/>
      <c r="AY57" s="395"/>
      <c r="AZ57" s="395"/>
      <c r="BA57" s="740"/>
      <c r="BB57" s="220"/>
      <c r="BC57" s="397"/>
      <c r="BD57" s="395"/>
      <c r="BE57" s="395"/>
      <c r="BF57" s="395"/>
      <c r="BG57" s="220"/>
      <c r="BH57" s="397"/>
      <c r="BI57" s="395"/>
      <c r="BJ57" s="395"/>
      <c r="BK57" s="395"/>
      <c r="BL57" s="220"/>
      <c r="BM57" s="397"/>
      <c r="BN57" s="395"/>
      <c r="BO57" s="395"/>
      <c r="BP57" s="395"/>
      <c r="BQ57" s="789"/>
      <c r="BR57" s="333"/>
      <c r="BS57" s="332"/>
      <c r="BT57" s="806"/>
      <c r="BU57" s="231"/>
      <c r="BV57" s="231"/>
      <c r="BW57" s="231"/>
      <c r="BX57" s="231"/>
      <c r="BY57" s="231"/>
      <c r="BZ57" s="231"/>
      <c r="CA57" s="231"/>
      <c r="CB57" s="231"/>
      <c r="CC57" s="231"/>
      <c r="CD57" s="231"/>
      <c r="CE57" s="538"/>
      <c r="CF57" s="538"/>
      <c r="CG57" s="231"/>
      <c r="CH57" s="231"/>
      <c r="CI57" s="231"/>
      <c r="CJ57" s="231"/>
      <c r="CK57" s="231"/>
      <c r="CL57" s="231"/>
      <c r="DD57" s="355"/>
    </row>
    <row r="58" spans="2:108" s="14" customFormat="1" ht="24.9" customHeight="1">
      <c r="B58" s="217"/>
      <c r="C58" s="378"/>
      <c r="D58" s="20"/>
      <c r="E58" s="287"/>
      <c r="F58" s="21"/>
      <c r="G58" s="22"/>
      <c r="H58" s="22"/>
      <c r="I58" s="478"/>
      <c r="J58" s="376"/>
      <c r="K58" s="376"/>
      <c r="L58" s="91"/>
      <c r="M58" s="91"/>
      <c r="N58" s="24"/>
      <c r="O58" s="287"/>
      <c r="P58" s="96"/>
      <c r="Q58" s="96"/>
      <c r="R58" s="890"/>
      <c r="S58" s="13"/>
      <c r="T58" s="13"/>
      <c r="U58" s="129"/>
      <c r="V58" s="736"/>
      <c r="W58" s="881"/>
      <c r="X58" s="129"/>
      <c r="Y58" s="129"/>
      <c r="Z58" s="463"/>
      <c r="AA58" s="129"/>
      <c r="AB58" s="129"/>
      <c r="AC58" s="220"/>
      <c r="AD58" s="394"/>
      <c r="AE58" s="395"/>
      <c r="AF58" s="395"/>
      <c r="AG58" s="407"/>
      <c r="AH58" s="408"/>
      <c r="AI58" s="396"/>
      <c r="AJ58" s="395"/>
      <c r="AK58" s="395"/>
      <c r="AL58" s="409"/>
      <c r="AM58" s="220"/>
      <c r="AN58" s="394"/>
      <c r="AO58" s="395"/>
      <c r="AP58" s="395"/>
      <c r="AQ58" s="411"/>
      <c r="AR58" s="220"/>
      <c r="AS58" s="397"/>
      <c r="AT58" s="395"/>
      <c r="AU58" s="395"/>
      <c r="AV58" s="395"/>
      <c r="AW58" s="220"/>
      <c r="AX58" s="397"/>
      <c r="AY58" s="395"/>
      <c r="AZ58" s="395"/>
      <c r="BA58" s="740"/>
      <c r="BB58" s="220"/>
      <c r="BC58" s="397"/>
      <c r="BD58" s="395"/>
      <c r="BE58" s="395"/>
      <c r="BF58" s="395"/>
      <c r="BG58" s="220"/>
      <c r="BH58" s="397"/>
      <c r="BI58" s="395"/>
      <c r="BJ58" s="395"/>
      <c r="BK58" s="395"/>
      <c r="BL58" s="220"/>
      <c r="BM58" s="397"/>
      <c r="BN58" s="395"/>
      <c r="BO58" s="395"/>
      <c r="BP58" s="395"/>
      <c r="BQ58" s="789"/>
      <c r="BR58" s="333"/>
      <c r="BS58" s="332"/>
      <c r="BT58" s="806"/>
      <c r="BU58" s="231"/>
      <c r="BV58" s="231"/>
      <c r="BW58" s="231"/>
      <c r="BX58" s="231"/>
      <c r="BY58" s="231"/>
      <c r="BZ58" s="231"/>
      <c r="CA58" s="231"/>
      <c r="CB58" s="231"/>
      <c r="CC58" s="231"/>
      <c r="CD58" s="231"/>
      <c r="CE58" s="538"/>
      <c r="CF58" s="538"/>
      <c r="CG58" s="231"/>
      <c r="CH58" s="231"/>
      <c r="CI58" s="231"/>
      <c r="CJ58" s="231"/>
      <c r="CK58" s="231"/>
      <c r="CL58" s="231"/>
      <c r="DD58" s="355"/>
    </row>
    <row r="59" spans="2:108" s="14" customFormat="1" ht="24.9" customHeight="1">
      <c r="B59" s="217"/>
      <c r="C59" s="378"/>
      <c r="D59" s="20"/>
      <c r="E59" s="287"/>
      <c r="F59" s="21"/>
      <c r="G59" s="22"/>
      <c r="H59" s="22"/>
      <c r="I59" s="478"/>
      <c r="J59" s="376"/>
      <c r="K59" s="376"/>
      <c r="L59" s="91"/>
      <c r="M59" s="91"/>
      <c r="N59" s="24"/>
      <c r="O59" s="287"/>
      <c r="P59" s="96"/>
      <c r="Q59" s="96"/>
      <c r="R59" s="890"/>
      <c r="S59" s="13"/>
      <c r="T59" s="13"/>
      <c r="U59" s="129"/>
      <c r="V59" s="736"/>
      <c r="W59" s="881"/>
      <c r="X59" s="129"/>
      <c r="Y59" s="129"/>
      <c r="Z59" s="463"/>
      <c r="AA59" s="129"/>
      <c r="AB59" s="129"/>
      <c r="AC59" s="220"/>
      <c r="AD59" s="394"/>
      <c r="AE59" s="395"/>
      <c r="AF59" s="395"/>
      <c r="AG59" s="407"/>
      <c r="AH59" s="408"/>
      <c r="AI59" s="396"/>
      <c r="AJ59" s="395"/>
      <c r="AK59" s="395"/>
      <c r="AL59" s="409"/>
      <c r="AM59" s="220"/>
      <c r="AN59" s="394"/>
      <c r="AO59" s="395"/>
      <c r="AP59" s="395"/>
      <c r="AQ59" s="411"/>
      <c r="AR59" s="220"/>
      <c r="AS59" s="397"/>
      <c r="AT59" s="395"/>
      <c r="AU59" s="395"/>
      <c r="AV59" s="395"/>
      <c r="AW59" s="220"/>
      <c r="AX59" s="397"/>
      <c r="AY59" s="395"/>
      <c r="AZ59" s="395"/>
      <c r="BA59" s="740"/>
      <c r="BB59" s="220"/>
      <c r="BC59" s="397"/>
      <c r="BD59" s="395"/>
      <c r="BE59" s="395"/>
      <c r="BF59" s="395"/>
      <c r="BG59" s="220"/>
      <c r="BH59" s="397"/>
      <c r="BI59" s="395"/>
      <c r="BJ59" s="395"/>
      <c r="BK59" s="395"/>
      <c r="BL59" s="220"/>
      <c r="BM59" s="397"/>
      <c r="BN59" s="395"/>
      <c r="BO59" s="395"/>
      <c r="BP59" s="395"/>
      <c r="BQ59" s="789"/>
      <c r="BR59" s="333"/>
      <c r="BS59" s="332"/>
      <c r="BT59" s="806"/>
      <c r="BU59" s="231"/>
      <c r="BV59" s="231"/>
      <c r="BW59" s="231"/>
      <c r="BX59" s="231"/>
      <c r="BY59" s="231"/>
      <c r="BZ59" s="231"/>
      <c r="CA59" s="231"/>
      <c r="CB59" s="231"/>
      <c r="CC59" s="231"/>
      <c r="CD59" s="231"/>
      <c r="CE59" s="538"/>
      <c r="CF59" s="538"/>
      <c r="CG59" s="231"/>
      <c r="CH59" s="231"/>
      <c r="CI59" s="231"/>
      <c r="CJ59" s="231"/>
      <c r="CK59" s="231"/>
      <c r="CL59" s="231"/>
      <c r="DD59" s="355"/>
    </row>
    <row r="60" spans="2:108" s="14" customFormat="1" ht="24.9" customHeight="1">
      <c r="B60" s="217"/>
      <c r="C60" s="896"/>
      <c r="D60" s="465"/>
      <c r="E60" s="699"/>
      <c r="F60" s="466"/>
      <c r="G60" s="867"/>
      <c r="H60" s="22"/>
      <c r="I60" s="478"/>
      <c r="J60" s="376"/>
      <c r="K60" s="376"/>
      <c r="L60" s="91"/>
      <c r="M60" s="91"/>
      <c r="N60" s="24"/>
      <c r="O60" s="287"/>
      <c r="P60" s="96"/>
      <c r="Q60" s="96"/>
      <c r="R60" s="890"/>
      <c r="S60" s="13"/>
      <c r="T60" s="13"/>
      <c r="U60" s="129"/>
      <c r="V60" s="736"/>
      <c r="W60" s="881"/>
      <c r="X60" s="129"/>
      <c r="Y60" s="129"/>
      <c r="Z60" s="463"/>
      <c r="AA60" s="129"/>
      <c r="AB60" s="129"/>
      <c r="AC60" s="220"/>
      <c r="AD60" s="394"/>
      <c r="AE60" s="395"/>
      <c r="AF60" s="395"/>
      <c r="AG60" s="407"/>
      <c r="AH60" s="408"/>
      <c r="AI60" s="396"/>
      <c r="AJ60" s="395"/>
      <c r="AK60" s="395"/>
      <c r="AL60" s="409"/>
      <c r="AM60" s="220"/>
      <c r="AN60" s="394"/>
      <c r="AO60" s="395"/>
      <c r="AP60" s="395"/>
      <c r="AQ60" s="411"/>
      <c r="AR60" s="220"/>
      <c r="AS60" s="397"/>
      <c r="AT60" s="395"/>
      <c r="AU60" s="395"/>
      <c r="AV60" s="395"/>
      <c r="AW60" s="220"/>
      <c r="AX60" s="397"/>
      <c r="AY60" s="395"/>
      <c r="AZ60" s="395"/>
      <c r="BA60" s="740"/>
      <c r="BB60" s="220"/>
      <c r="BC60" s="397"/>
      <c r="BD60" s="395"/>
      <c r="BE60" s="395"/>
      <c r="BF60" s="395"/>
      <c r="BG60" s="220"/>
      <c r="BH60" s="397"/>
      <c r="BI60" s="395"/>
      <c r="BJ60" s="395"/>
      <c r="BK60" s="395"/>
      <c r="BL60" s="220"/>
      <c r="BM60" s="397"/>
      <c r="BN60" s="395"/>
      <c r="BO60" s="395"/>
      <c r="BP60" s="395"/>
      <c r="BQ60" s="789"/>
      <c r="BR60" s="333"/>
      <c r="BS60" s="332"/>
      <c r="BT60" s="806"/>
      <c r="BU60" s="231"/>
      <c r="BV60" s="231"/>
      <c r="BW60" s="231"/>
      <c r="BX60" s="231"/>
      <c r="BY60" s="231"/>
      <c r="BZ60" s="231"/>
      <c r="CA60" s="231"/>
      <c r="CB60" s="231"/>
      <c r="CC60" s="231"/>
      <c r="CD60" s="231"/>
      <c r="CE60" s="538"/>
      <c r="CF60" s="538"/>
      <c r="CG60" s="231"/>
      <c r="CH60" s="231"/>
      <c r="CI60" s="231"/>
      <c r="CJ60" s="231"/>
      <c r="CK60" s="231"/>
      <c r="CL60" s="231"/>
      <c r="DD60" s="355"/>
    </row>
    <row r="61" spans="2:108" s="14" customFormat="1" ht="24.9" customHeight="1">
      <c r="B61" s="217"/>
      <c r="C61" s="378"/>
      <c r="D61" s="20"/>
      <c r="E61" s="287"/>
      <c r="F61" s="21"/>
      <c r="G61" s="22"/>
      <c r="H61" s="22"/>
      <c r="I61" s="478"/>
      <c r="J61" s="376"/>
      <c r="K61" s="376"/>
      <c r="L61" s="91"/>
      <c r="M61" s="91"/>
      <c r="N61" s="24"/>
      <c r="O61" s="287"/>
      <c r="P61" s="96"/>
      <c r="Q61" s="96"/>
      <c r="R61" s="890"/>
      <c r="S61" s="13"/>
      <c r="T61" s="13"/>
      <c r="U61" s="129"/>
      <c r="V61" s="736"/>
      <c r="W61" s="881"/>
      <c r="X61" s="129"/>
      <c r="Y61" s="129"/>
      <c r="Z61" s="463"/>
      <c r="AA61" s="129"/>
      <c r="AB61" s="129"/>
      <c r="AC61" s="220"/>
      <c r="AD61" s="394"/>
      <c r="AE61" s="395"/>
      <c r="AF61" s="395"/>
      <c r="AG61" s="407"/>
      <c r="AH61" s="408"/>
      <c r="AI61" s="396"/>
      <c r="AJ61" s="395"/>
      <c r="AK61" s="395"/>
      <c r="AL61" s="409"/>
      <c r="AM61" s="220"/>
      <c r="AN61" s="394"/>
      <c r="AO61" s="395"/>
      <c r="AP61" s="395"/>
      <c r="AQ61" s="411"/>
      <c r="AR61" s="220"/>
      <c r="AS61" s="397"/>
      <c r="AT61" s="395"/>
      <c r="AU61" s="395"/>
      <c r="AV61" s="395"/>
      <c r="AW61" s="220"/>
      <c r="AX61" s="397"/>
      <c r="AY61" s="395"/>
      <c r="AZ61" s="395"/>
      <c r="BA61" s="740"/>
      <c r="BB61" s="220"/>
      <c r="BC61" s="397"/>
      <c r="BD61" s="395"/>
      <c r="BE61" s="395"/>
      <c r="BF61" s="395"/>
      <c r="BG61" s="220"/>
      <c r="BH61" s="397"/>
      <c r="BI61" s="395"/>
      <c r="BJ61" s="395"/>
      <c r="BK61" s="395"/>
      <c r="BL61" s="220"/>
      <c r="BM61" s="397"/>
      <c r="BN61" s="395"/>
      <c r="BO61" s="395"/>
      <c r="BP61" s="395"/>
      <c r="BQ61" s="789"/>
      <c r="BR61" s="333"/>
      <c r="BS61" s="332"/>
      <c r="BT61" s="806"/>
      <c r="BU61" s="231"/>
      <c r="BV61" s="231"/>
      <c r="BW61" s="231"/>
      <c r="BX61" s="231"/>
      <c r="BY61" s="231"/>
      <c r="BZ61" s="231"/>
      <c r="CA61" s="231"/>
      <c r="CB61" s="231"/>
      <c r="CC61" s="231"/>
      <c r="CD61" s="231"/>
      <c r="CE61" s="538"/>
      <c r="CF61" s="538"/>
      <c r="CG61" s="231"/>
      <c r="CH61" s="231"/>
      <c r="CI61" s="231"/>
      <c r="CJ61" s="231"/>
      <c r="CK61" s="231"/>
      <c r="CL61" s="231"/>
      <c r="DD61" s="355"/>
    </row>
    <row r="62" spans="2:108" s="14" customFormat="1" ht="24.9" customHeight="1">
      <c r="B62" s="217"/>
      <c r="C62" s="378"/>
      <c r="D62" s="20"/>
      <c r="E62" s="287"/>
      <c r="F62" s="21"/>
      <c r="G62" s="22"/>
      <c r="H62" s="22"/>
      <c r="I62" s="478"/>
      <c r="J62" s="376"/>
      <c r="K62" s="376"/>
      <c r="L62" s="91"/>
      <c r="M62" s="91"/>
      <c r="N62" s="24"/>
      <c r="O62" s="287"/>
      <c r="P62" s="96"/>
      <c r="Q62" s="96"/>
      <c r="R62" s="890"/>
      <c r="S62" s="13"/>
      <c r="T62" s="13"/>
      <c r="U62" s="129"/>
      <c r="V62" s="736"/>
      <c r="W62" s="881"/>
      <c r="X62" s="129"/>
      <c r="Y62" s="129"/>
      <c r="Z62" s="463"/>
      <c r="AA62" s="129"/>
      <c r="AB62" s="129"/>
      <c r="AC62" s="220"/>
      <c r="AD62" s="394"/>
      <c r="AE62" s="395"/>
      <c r="AF62" s="395"/>
      <c r="AG62" s="407"/>
      <c r="AH62" s="408"/>
      <c r="AI62" s="396"/>
      <c r="AJ62" s="395"/>
      <c r="AK62" s="395"/>
      <c r="AL62" s="409"/>
      <c r="AM62" s="220"/>
      <c r="AN62" s="394"/>
      <c r="AO62" s="395"/>
      <c r="AP62" s="395"/>
      <c r="AQ62" s="411"/>
      <c r="AR62" s="220"/>
      <c r="AS62" s="397"/>
      <c r="AT62" s="395"/>
      <c r="AU62" s="395"/>
      <c r="AV62" s="395"/>
      <c r="AW62" s="220"/>
      <c r="AX62" s="397"/>
      <c r="AY62" s="395"/>
      <c r="AZ62" s="395"/>
      <c r="BA62" s="740"/>
      <c r="BB62" s="220"/>
      <c r="BC62" s="397"/>
      <c r="BD62" s="395"/>
      <c r="BE62" s="395"/>
      <c r="BF62" s="395"/>
      <c r="BG62" s="220"/>
      <c r="BH62" s="397"/>
      <c r="BI62" s="395"/>
      <c r="BJ62" s="395"/>
      <c r="BK62" s="395"/>
      <c r="BL62" s="220"/>
      <c r="BM62" s="397"/>
      <c r="BN62" s="395"/>
      <c r="BO62" s="395"/>
      <c r="BP62" s="395"/>
      <c r="BQ62" s="789"/>
      <c r="BR62" s="333"/>
      <c r="BS62" s="332"/>
      <c r="BT62" s="806"/>
      <c r="BU62" s="231"/>
      <c r="BV62" s="231"/>
      <c r="BW62" s="231"/>
      <c r="BX62" s="231"/>
      <c r="BY62" s="231"/>
      <c r="BZ62" s="231"/>
      <c r="CA62" s="231"/>
      <c r="CB62" s="231"/>
      <c r="CC62" s="231"/>
      <c r="CD62" s="231"/>
      <c r="CE62" s="538"/>
      <c r="CF62" s="538"/>
      <c r="CG62" s="231"/>
      <c r="CH62" s="231"/>
      <c r="CI62" s="231"/>
      <c r="CJ62" s="231"/>
      <c r="CK62" s="231"/>
      <c r="CL62" s="231"/>
      <c r="DD62" s="355"/>
    </row>
    <row r="63" spans="2:108" s="14" customFormat="1" ht="24.9" customHeight="1">
      <c r="B63" s="217">
        <v>8</v>
      </c>
      <c r="C63" s="378"/>
      <c r="D63" s="20"/>
      <c r="E63" s="287"/>
      <c r="F63" s="21"/>
      <c r="G63" s="22"/>
      <c r="H63" s="22"/>
      <c r="I63" s="478"/>
      <c r="J63" s="376"/>
      <c r="K63" s="376"/>
      <c r="L63" s="91"/>
      <c r="M63" s="91"/>
      <c r="N63" s="24"/>
      <c r="O63" s="287"/>
      <c r="P63" s="96"/>
      <c r="Q63" s="96"/>
      <c r="R63" s="890"/>
      <c r="S63" s="13"/>
      <c r="T63" s="13"/>
      <c r="U63" s="129"/>
      <c r="V63" s="736"/>
      <c r="W63" s="881"/>
      <c r="X63" s="129"/>
      <c r="Y63" s="129"/>
      <c r="Z63" s="463"/>
      <c r="AA63" s="129"/>
      <c r="AB63" s="129"/>
      <c r="AC63" s="220"/>
      <c r="AD63" s="394"/>
      <c r="AE63" s="395"/>
      <c r="AF63" s="395"/>
      <c r="AG63" s="407"/>
      <c r="AH63" s="408"/>
      <c r="AI63" s="396"/>
      <c r="AJ63" s="395"/>
      <c r="AK63" s="395"/>
      <c r="AL63" s="409"/>
      <c r="AM63" s="220"/>
      <c r="AN63" s="394"/>
      <c r="AO63" s="395"/>
      <c r="AP63" s="395"/>
      <c r="AQ63" s="411"/>
      <c r="AR63" s="220"/>
      <c r="AS63" s="397"/>
      <c r="AT63" s="395"/>
      <c r="AU63" s="395"/>
      <c r="AV63" s="395"/>
      <c r="AW63" s="220"/>
      <c r="AX63" s="397"/>
      <c r="AY63" s="395"/>
      <c r="AZ63" s="395"/>
      <c r="BA63" s="740"/>
      <c r="BB63" s="220"/>
      <c r="BC63" s="397"/>
      <c r="BD63" s="395"/>
      <c r="BE63" s="395"/>
      <c r="BF63" s="395"/>
      <c r="BG63" s="220"/>
      <c r="BH63" s="397"/>
      <c r="BI63" s="395"/>
      <c r="BJ63" s="395"/>
      <c r="BK63" s="395"/>
      <c r="BL63" s="220"/>
      <c r="BM63" s="397"/>
      <c r="BN63" s="395"/>
      <c r="BO63" s="395"/>
      <c r="BP63" s="395"/>
      <c r="BQ63" s="789"/>
      <c r="BR63" s="333"/>
      <c r="BS63" s="332"/>
      <c r="BT63" s="806"/>
      <c r="BU63" s="231"/>
      <c r="BV63" s="231"/>
      <c r="BW63" s="231"/>
      <c r="BX63" s="231"/>
      <c r="BY63" s="231"/>
      <c r="BZ63" s="231"/>
      <c r="CA63" s="231"/>
      <c r="CB63" s="231"/>
      <c r="CC63" s="231"/>
      <c r="CD63" s="231"/>
      <c r="CE63" s="538"/>
      <c r="CF63" s="538"/>
      <c r="CG63" s="231"/>
      <c r="CH63" s="231"/>
      <c r="CI63" s="231"/>
      <c r="CJ63" s="231"/>
      <c r="CK63" s="231"/>
      <c r="CL63" s="231"/>
      <c r="DD63" s="355"/>
    </row>
    <row r="64" spans="2:108" s="14" customFormat="1" ht="24.9" customHeight="1">
      <c r="B64" s="217"/>
      <c r="C64" s="378"/>
      <c r="D64" s="20"/>
      <c r="E64" s="287"/>
      <c r="F64" s="21"/>
      <c r="G64" s="22"/>
      <c r="H64" s="22"/>
      <c r="I64" s="478"/>
      <c r="J64" s="376"/>
      <c r="K64" s="376"/>
      <c r="L64" s="91"/>
      <c r="M64" s="91"/>
      <c r="N64" s="24"/>
      <c r="O64" s="287"/>
      <c r="P64" s="96"/>
      <c r="Q64" s="96"/>
      <c r="R64" s="890"/>
      <c r="S64" s="13"/>
      <c r="T64" s="13"/>
      <c r="U64" s="129"/>
      <c r="V64" s="736"/>
      <c r="W64" s="881"/>
      <c r="X64" s="129"/>
      <c r="Y64" s="129"/>
      <c r="Z64" s="463"/>
      <c r="AA64" s="129"/>
      <c r="AB64" s="129"/>
      <c r="AC64" s="220"/>
      <c r="AD64" s="394"/>
      <c r="AE64" s="395"/>
      <c r="AF64" s="395"/>
      <c r="AG64" s="407"/>
      <c r="AH64" s="408"/>
      <c r="AI64" s="396"/>
      <c r="AJ64" s="395"/>
      <c r="AK64" s="395"/>
      <c r="AL64" s="409"/>
      <c r="AM64" s="220"/>
      <c r="AN64" s="394"/>
      <c r="AO64" s="395"/>
      <c r="AP64" s="395"/>
      <c r="AQ64" s="411"/>
      <c r="AR64" s="220"/>
      <c r="AS64" s="397"/>
      <c r="AT64" s="395"/>
      <c r="AU64" s="395"/>
      <c r="AV64" s="395"/>
      <c r="AW64" s="220"/>
      <c r="AX64" s="397"/>
      <c r="AY64" s="395"/>
      <c r="AZ64" s="395"/>
      <c r="BA64" s="740"/>
      <c r="BB64" s="220"/>
      <c r="BC64" s="397"/>
      <c r="BD64" s="395"/>
      <c r="BE64" s="395"/>
      <c r="BF64" s="395"/>
      <c r="BG64" s="220"/>
      <c r="BH64" s="397"/>
      <c r="BI64" s="395"/>
      <c r="BJ64" s="395"/>
      <c r="BK64" s="395"/>
      <c r="BL64" s="220"/>
      <c r="BM64" s="397"/>
      <c r="BN64" s="395"/>
      <c r="BO64" s="395"/>
      <c r="BP64" s="395"/>
      <c r="BQ64" s="789"/>
      <c r="BR64" s="333"/>
      <c r="BS64" s="332"/>
      <c r="BT64" s="806"/>
      <c r="BU64" s="231"/>
      <c r="BV64" s="231"/>
      <c r="BW64" s="231"/>
      <c r="BX64" s="231"/>
      <c r="BY64" s="231"/>
      <c r="BZ64" s="231"/>
      <c r="CA64" s="231"/>
      <c r="CB64" s="231"/>
      <c r="CC64" s="231"/>
      <c r="CD64" s="231"/>
      <c r="CE64" s="538"/>
      <c r="CF64" s="538"/>
      <c r="CG64" s="231"/>
      <c r="CH64" s="231"/>
      <c r="CI64" s="231"/>
      <c r="CJ64" s="231"/>
      <c r="CK64" s="231"/>
      <c r="CL64" s="231"/>
      <c r="DD64" s="355"/>
    </row>
    <row r="65" spans="2:108" s="14" customFormat="1" ht="24.9" customHeight="1">
      <c r="B65" s="217"/>
      <c r="C65" s="901"/>
      <c r="D65" s="20"/>
      <c r="E65" s="287"/>
      <c r="F65" s="21"/>
      <c r="G65" s="22"/>
      <c r="H65" s="22"/>
      <c r="I65" s="478"/>
      <c r="J65" s="376"/>
      <c r="K65" s="376"/>
      <c r="L65" s="91"/>
      <c r="M65" s="91"/>
      <c r="N65" s="24"/>
      <c r="O65" s="287"/>
      <c r="P65" s="96"/>
      <c r="Q65" s="96"/>
      <c r="R65" s="890"/>
      <c r="S65" s="13"/>
      <c r="T65" s="13"/>
      <c r="U65" s="129"/>
      <c r="V65" s="736"/>
      <c r="W65" s="881"/>
      <c r="X65" s="129"/>
      <c r="Y65" s="129"/>
      <c r="Z65" s="463"/>
      <c r="AA65" s="129"/>
      <c r="AB65" s="129"/>
      <c r="AC65" s="220"/>
      <c r="AD65" s="394"/>
      <c r="AE65" s="395"/>
      <c r="AF65" s="395"/>
      <c r="AG65" s="407"/>
      <c r="AH65" s="408"/>
      <c r="AI65" s="396"/>
      <c r="AJ65" s="395"/>
      <c r="AK65" s="395"/>
      <c r="AL65" s="409"/>
      <c r="AM65" s="220"/>
      <c r="AN65" s="394"/>
      <c r="AO65" s="395"/>
      <c r="AP65" s="395"/>
      <c r="AQ65" s="411"/>
      <c r="AR65" s="220"/>
      <c r="AS65" s="397"/>
      <c r="AT65" s="395"/>
      <c r="AU65" s="395"/>
      <c r="AV65" s="395"/>
      <c r="AW65" s="220"/>
      <c r="AX65" s="397"/>
      <c r="AY65" s="395"/>
      <c r="AZ65" s="395"/>
      <c r="BA65" s="740"/>
      <c r="BB65" s="220"/>
      <c r="BC65" s="397"/>
      <c r="BD65" s="395"/>
      <c r="BE65" s="395"/>
      <c r="BF65" s="395"/>
      <c r="BG65" s="220"/>
      <c r="BH65" s="397"/>
      <c r="BI65" s="395"/>
      <c r="BJ65" s="395"/>
      <c r="BK65" s="395"/>
      <c r="BL65" s="220"/>
      <c r="BM65" s="397"/>
      <c r="BN65" s="395"/>
      <c r="BO65" s="395"/>
      <c r="BP65" s="395"/>
      <c r="BQ65" s="789"/>
      <c r="BR65" s="333"/>
      <c r="BS65" s="332"/>
      <c r="BT65" s="806"/>
      <c r="BU65" s="231"/>
      <c r="BV65" s="231"/>
      <c r="BW65" s="231"/>
      <c r="BX65" s="231"/>
      <c r="BY65" s="231"/>
      <c r="BZ65" s="231"/>
      <c r="CA65" s="231"/>
      <c r="CB65" s="231"/>
      <c r="CC65" s="231"/>
      <c r="CD65" s="231"/>
      <c r="CE65" s="538"/>
      <c r="CF65" s="538"/>
      <c r="CG65" s="231"/>
      <c r="CH65" s="231"/>
      <c r="CI65" s="231"/>
      <c r="CJ65" s="231"/>
      <c r="CK65" s="231"/>
      <c r="CL65" s="231"/>
      <c r="DD65" s="355"/>
    </row>
    <row r="66" spans="2:108" s="14" customFormat="1" ht="24.9" customHeight="1">
      <c r="B66" s="217"/>
      <c r="C66" s="378"/>
      <c r="D66" s="20"/>
      <c r="E66" s="287"/>
      <c r="F66" s="21"/>
      <c r="G66" s="22"/>
      <c r="H66" s="22"/>
      <c r="I66" s="478"/>
      <c r="J66" s="376"/>
      <c r="K66" s="376"/>
      <c r="L66" s="91"/>
      <c r="M66" s="91"/>
      <c r="N66" s="24"/>
      <c r="O66" s="287"/>
      <c r="P66" s="96"/>
      <c r="Q66" s="96"/>
      <c r="R66" s="890"/>
      <c r="S66" s="13"/>
      <c r="T66" s="13"/>
      <c r="U66" s="129"/>
      <c r="V66" s="736"/>
      <c r="W66" s="881"/>
      <c r="X66" s="129"/>
      <c r="Y66" s="129"/>
      <c r="Z66" s="463"/>
      <c r="AA66" s="129"/>
      <c r="AB66" s="129"/>
      <c r="AC66" s="220"/>
      <c r="AD66" s="394"/>
      <c r="AE66" s="395"/>
      <c r="AF66" s="395"/>
      <c r="AG66" s="407"/>
      <c r="AH66" s="408"/>
      <c r="AI66" s="396"/>
      <c r="AJ66" s="395"/>
      <c r="AK66" s="395"/>
      <c r="AL66" s="409"/>
      <c r="AM66" s="220"/>
      <c r="AN66" s="394"/>
      <c r="AO66" s="395"/>
      <c r="AP66" s="395"/>
      <c r="AQ66" s="411"/>
      <c r="AR66" s="220"/>
      <c r="AS66" s="397"/>
      <c r="AT66" s="395"/>
      <c r="AU66" s="395"/>
      <c r="AV66" s="395"/>
      <c r="AW66" s="220"/>
      <c r="AX66" s="397"/>
      <c r="AY66" s="395"/>
      <c r="AZ66" s="395"/>
      <c r="BA66" s="740"/>
      <c r="BB66" s="220"/>
      <c r="BC66" s="397"/>
      <c r="BD66" s="395"/>
      <c r="BE66" s="395"/>
      <c r="BF66" s="395"/>
      <c r="BG66" s="220"/>
      <c r="BH66" s="397"/>
      <c r="BI66" s="395"/>
      <c r="BJ66" s="395"/>
      <c r="BK66" s="395"/>
      <c r="BL66" s="220"/>
      <c r="BM66" s="397"/>
      <c r="BN66" s="395"/>
      <c r="BO66" s="395"/>
      <c r="BP66" s="395"/>
      <c r="BQ66" s="789"/>
      <c r="BR66" s="333"/>
      <c r="BS66" s="332"/>
      <c r="BT66" s="806"/>
      <c r="BU66" s="231"/>
      <c r="BV66" s="231"/>
      <c r="BW66" s="231"/>
      <c r="BX66" s="231"/>
      <c r="BY66" s="231"/>
      <c r="BZ66" s="231"/>
      <c r="CA66" s="231"/>
      <c r="CB66" s="231"/>
      <c r="CC66" s="231"/>
      <c r="CD66" s="231"/>
      <c r="CE66" s="538"/>
      <c r="CF66" s="538"/>
      <c r="CG66" s="231"/>
      <c r="CH66" s="231"/>
      <c r="CI66" s="231"/>
      <c r="CJ66" s="231"/>
      <c r="CK66" s="231"/>
      <c r="CL66" s="231"/>
      <c r="DD66" s="355"/>
    </row>
    <row r="67" spans="2:108" s="14" customFormat="1" ht="24.9" customHeight="1">
      <c r="B67" s="217"/>
      <c r="C67" s="378"/>
      <c r="D67" s="20"/>
      <c r="E67" s="287"/>
      <c r="F67" s="21"/>
      <c r="G67" s="22"/>
      <c r="H67" s="22"/>
      <c r="I67" s="478"/>
      <c r="J67" s="376"/>
      <c r="K67" s="376"/>
      <c r="L67" s="91"/>
      <c r="M67" s="91"/>
      <c r="N67" s="24"/>
      <c r="O67" s="287"/>
      <c r="P67" s="96"/>
      <c r="Q67" s="96"/>
      <c r="R67" s="890"/>
      <c r="S67" s="13"/>
      <c r="T67" s="13"/>
      <c r="U67" s="129"/>
      <c r="V67" s="736"/>
      <c r="W67" s="881"/>
      <c r="X67" s="129"/>
      <c r="Y67" s="129"/>
      <c r="Z67" s="463"/>
      <c r="AA67" s="129"/>
      <c r="AB67" s="129"/>
      <c r="AC67" s="220"/>
      <c r="AD67" s="394"/>
      <c r="AE67" s="395"/>
      <c r="AF67" s="395"/>
      <c r="AG67" s="407"/>
      <c r="AH67" s="408"/>
      <c r="AI67" s="396"/>
      <c r="AJ67" s="395"/>
      <c r="AK67" s="395"/>
      <c r="AL67" s="409"/>
      <c r="AM67" s="220"/>
      <c r="AN67" s="394"/>
      <c r="AO67" s="395"/>
      <c r="AP67" s="395"/>
      <c r="AQ67" s="411"/>
      <c r="AR67" s="220"/>
      <c r="AS67" s="397"/>
      <c r="AT67" s="395"/>
      <c r="AU67" s="395"/>
      <c r="AV67" s="395"/>
      <c r="AW67" s="220"/>
      <c r="AX67" s="397"/>
      <c r="AY67" s="395"/>
      <c r="AZ67" s="395"/>
      <c r="BA67" s="740"/>
      <c r="BB67" s="220"/>
      <c r="BC67" s="397"/>
      <c r="BD67" s="395"/>
      <c r="BE67" s="395"/>
      <c r="BF67" s="395"/>
      <c r="BG67" s="220"/>
      <c r="BH67" s="397"/>
      <c r="BI67" s="395"/>
      <c r="BJ67" s="395"/>
      <c r="BK67" s="395"/>
      <c r="BL67" s="220"/>
      <c r="BM67" s="397"/>
      <c r="BN67" s="395"/>
      <c r="BO67" s="395"/>
      <c r="BP67" s="395"/>
      <c r="BQ67" s="789"/>
      <c r="BR67" s="333"/>
      <c r="BS67" s="332"/>
      <c r="BT67" s="806"/>
      <c r="BU67" s="231"/>
      <c r="BV67" s="231"/>
      <c r="BW67" s="231"/>
      <c r="BX67" s="231"/>
      <c r="BY67" s="231"/>
      <c r="BZ67" s="231"/>
      <c r="CA67" s="231"/>
      <c r="CB67" s="231"/>
      <c r="CC67" s="231"/>
      <c r="CD67" s="231"/>
      <c r="CE67" s="538"/>
      <c r="CF67" s="538"/>
      <c r="CG67" s="231"/>
      <c r="CH67" s="231"/>
      <c r="CI67" s="231"/>
      <c r="CJ67" s="231"/>
      <c r="CK67" s="231"/>
      <c r="CL67" s="231"/>
      <c r="DD67" s="355"/>
    </row>
    <row r="68" spans="2:108" s="14" customFormat="1" ht="24.9" customHeight="1">
      <c r="B68" s="217"/>
      <c r="C68" s="378"/>
      <c r="D68" s="20"/>
      <c r="E68" s="287"/>
      <c r="F68" s="21"/>
      <c r="G68" s="22"/>
      <c r="H68" s="22"/>
      <c r="I68" s="478"/>
      <c r="J68" s="376"/>
      <c r="K68" s="376"/>
      <c r="L68" s="91"/>
      <c r="M68" s="91"/>
      <c r="N68" s="24"/>
      <c r="O68" s="287"/>
      <c r="P68" s="96"/>
      <c r="Q68" s="96"/>
      <c r="R68" s="890"/>
      <c r="S68" s="13"/>
      <c r="T68" s="13"/>
      <c r="U68" s="129"/>
      <c r="V68" s="736"/>
      <c r="W68" s="881"/>
      <c r="X68" s="129"/>
      <c r="Y68" s="129"/>
      <c r="Z68" s="463"/>
      <c r="AA68" s="129"/>
      <c r="AB68" s="129"/>
      <c r="AC68" s="220"/>
      <c r="AD68" s="394"/>
      <c r="AE68" s="395"/>
      <c r="AF68" s="395"/>
      <c r="AG68" s="407"/>
      <c r="AH68" s="408"/>
      <c r="AI68" s="396"/>
      <c r="AJ68" s="395"/>
      <c r="AK68" s="395"/>
      <c r="AL68" s="409"/>
      <c r="AM68" s="220"/>
      <c r="AN68" s="394"/>
      <c r="AO68" s="395"/>
      <c r="AP68" s="395"/>
      <c r="AQ68" s="411"/>
      <c r="AR68" s="220"/>
      <c r="AS68" s="397"/>
      <c r="AT68" s="395"/>
      <c r="AU68" s="395"/>
      <c r="AV68" s="395"/>
      <c r="AW68" s="220"/>
      <c r="AX68" s="397"/>
      <c r="AY68" s="395"/>
      <c r="AZ68" s="395"/>
      <c r="BA68" s="740"/>
      <c r="BB68" s="220"/>
      <c r="BC68" s="397"/>
      <c r="BD68" s="395"/>
      <c r="BE68" s="395"/>
      <c r="BF68" s="395"/>
      <c r="BG68" s="220"/>
      <c r="BH68" s="397"/>
      <c r="BI68" s="395"/>
      <c r="BJ68" s="395"/>
      <c r="BK68" s="395"/>
      <c r="BL68" s="220"/>
      <c r="BM68" s="397"/>
      <c r="BN68" s="395"/>
      <c r="BO68" s="395"/>
      <c r="BP68" s="395"/>
      <c r="BQ68" s="789"/>
      <c r="BR68" s="333"/>
      <c r="BS68" s="332"/>
      <c r="BT68" s="806"/>
      <c r="BU68" s="231"/>
      <c r="BV68" s="231"/>
      <c r="BW68" s="231"/>
      <c r="BX68" s="231"/>
      <c r="BY68" s="231"/>
      <c r="BZ68" s="231"/>
      <c r="CA68" s="231"/>
      <c r="CB68" s="231"/>
      <c r="CC68" s="231"/>
      <c r="CD68" s="231"/>
      <c r="CE68" s="538"/>
      <c r="CF68" s="538"/>
      <c r="CG68" s="231"/>
      <c r="CH68" s="231"/>
      <c r="CI68" s="231"/>
      <c r="CJ68" s="231"/>
      <c r="CK68" s="231"/>
      <c r="CL68" s="231"/>
      <c r="DD68" s="355"/>
    </row>
    <row r="69" spans="2:108" s="14" customFormat="1" ht="24.9" customHeight="1">
      <c r="B69" s="217"/>
      <c r="C69" s="378"/>
      <c r="D69" s="20"/>
      <c r="E69" s="287"/>
      <c r="F69" s="21"/>
      <c r="G69" s="22"/>
      <c r="H69" s="22"/>
      <c r="I69" s="478"/>
      <c r="J69" s="376"/>
      <c r="K69" s="376"/>
      <c r="L69" s="91"/>
      <c r="M69" s="91"/>
      <c r="N69" s="24"/>
      <c r="O69" s="287"/>
      <c r="P69" s="96"/>
      <c r="Q69" s="96"/>
      <c r="R69" s="890"/>
      <c r="S69" s="13"/>
      <c r="T69" s="13"/>
      <c r="U69" s="129"/>
      <c r="V69" s="736"/>
      <c r="W69" s="881"/>
      <c r="X69" s="129"/>
      <c r="Y69" s="129"/>
      <c r="Z69" s="463"/>
      <c r="AA69" s="129"/>
      <c r="AB69" s="129"/>
      <c r="AC69" s="220"/>
      <c r="AD69" s="394"/>
      <c r="AE69" s="395"/>
      <c r="AF69" s="395"/>
      <c r="AG69" s="407"/>
      <c r="AH69" s="408"/>
      <c r="AI69" s="396"/>
      <c r="AJ69" s="395"/>
      <c r="AK69" s="395"/>
      <c r="AL69" s="409"/>
      <c r="AM69" s="220"/>
      <c r="AN69" s="394"/>
      <c r="AO69" s="395"/>
      <c r="AP69" s="395"/>
      <c r="AQ69" s="411"/>
      <c r="AR69" s="220"/>
      <c r="AS69" s="397"/>
      <c r="AT69" s="395"/>
      <c r="AU69" s="395"/>
      <c r="AV69" s="395"/>
      <c r="AW69" s="220"/>
      <c r="AX69" s="397"/>
      <c r="AY69" s="395"/>
      <c r="AZ69" s="395"/>
      <c r="BA69" s="740"/>
      <c r="BB69" s="220"/>
      <c r="BC69" s="397"/>
      <c r="BD69" s="395"/>
      <c r="BE69" s="395"/>
      <c r="BF69" s="395"/>
      <c r="BG69" s="220"/>
      <c r="BH69" s="397"/>
      <c r="BI69" s="395"/>
      <c r="BJ69" s="395"/>
      <c r="BK69" s="395"/>
      <c r="BL69" s="220"/>
      <c r="BM69" s="397"/>
      <c r="BN69" s="395"/>
      <c r="BO69" s="395"/>
      <c r="BP69" s="395"/>
      <c r="BQ69" s="789"/>
      <c r="BR69" s="333"/>
      <c r="BS69" s="332"/>
      <c r="BT69" s="806"/>
      <c r="BU69" s="231"/>
      <c r="BV69" s="231"/>
      <c r="BW69" s="231"/>
      <c r="BX69" s="231"/>
      <c r="BY69" s="231"/>
      <c r="BZ69" s="231"/>
      <c r="CA69" s="231"/>
      <c r="CB69" s="231"/>
      <c r="CC69" s="231"/>
      <c r="CD69" s="231"/>
      <c r="CE69" s="538"/>
      <c r="CF69" s="538"/>
      <c r="CG69" s="231"/>
      <c r="CH69" s="231"/>
      <c r="CI69" s="231"/>
      <c r="CJ69" s="231"/>
      <c r="CK69" s="231"/>
      <c r="CL69" s="231"/>
      <c r="DD69" s="355"/>
    </row>
    <row r="70" spans="2:108" s="14" customFormat="1" ht="24.9" customHeight="1">
      <c r="B70" s="217"/>
      <c r="C70" s="378"/>
      <c r="D70" s="20"/>
      <c r="E70" s="287"/>
      <c r="F70" s="21"/>
      <c r="G70" s="22"/>
      <c r="H70" s="22"/>
      <c r="I70" s="482"/>
      <c r="J70" s="376"/>
      <c r="K70" s="376"/>
      <c r="L70" s="91"/>
      <c r="M70" s="91"/>
      <c r="N70" s="24"/>
      <c r="O70" s="287"/>
      <c r="P70" s="96"/>
      <c r="Q70" s="96"/>
      <c r="R70" s="890"/>
      <c r="S70" s="13"/>
      <c r="T70" s="13"/>
      <c r="U70" s="129"/>
      <c r="V70" s="736"/>
      <c r="W70" s="881"/>
      <c r="X70" s="129"/>
      <c r="Y70" s="129"/>
      <c r="Z70" s="463"/>
      <c r="AA70" s="129"/>
      <c r="AB70" s="129"/>
      <c r="AC70" s="220"/>
      <c r="AD70" s="394"/>
      <c r="AE70" s="395"/>
      <c r="AF70" s="395"/>
      <c r="AG70" s="407"/>
      <c r="AH70" s="408"/>
      <c r="AI70" s="396"/>
      <c r="AJ70" s="395"/>
      <c r="AK70" s="395"/>
      <c r="AL70" s="409"/>
      <c r="AM70" s="220"/>
      <c r="AN70" s="394"/>
      <c r="AO70" s="395"/>
      <c r="AP70" s="395"/>
      <c r="AQ70" s="411"/>
      <c r="AR70" s="220"/>
      <c r="AS70" s="397"/>
      <c r="AT70" s="395"/>
      <c r="AU70" s="395"/>
      <c r="AV70" s="395"/>
      <c r="AW70" s="220"/>
      <c r="AX70" s="397"/>
      <c r="AY70" s="395"/>
      <c r="AZ70" s="395"/>
      <c r="BA70" s="740"/>
      <c r="BB70" s="220"/>
      <c r="BC70" s="397"/>
      <c r="BD70" s="395"/>
      <c r="BE70" s="395"/>
      <c r="BF70" s="395"/>
      <c r="BG70" s="220"/>
      <c r="BH70" s="397"/>
      <c r="BI70" s="395"/>
      <c r="BJ70" s="395"/>
      <c r="BK70" s="395"/>
      <c r="BL70" s="220"/>
      <c r="BM70" s="397"/>
      <c r="BN70" s="395"/>
      <c r="BO70" s="395"/>
      <c r="BP70" s="395"/>
      <c r="BQ70" s="788"/>
      <c r="BR70" s="333"/>
      <c r="BS70" s="332"/>
      <c r="BT70" s="806"/>
      <c r="BU70" s="231"/>
      <c r="BV70" s="231"/>
      <c r="BW70" s="231"/>
      <c r="BX70" s="231"/>
      <c r="BY70" s="231"/>
      <c r="BZ70" s="231"/>
      <c r="CA70" s="231"/>
      <c r="CB70" s="231"/>
      <c r="CC70" s="231"/>
      <c r="CD70" s="231"/>
      <c r="CE70" s="538"/>
      <c r="CF70" s="538"/>
      <c r="CG70" s="231"/>
      <c r="CH70" s="231"/>
      <c r="CI70" s="231"/>
      <c r="CJ70" s="231"/>
      <c r="CK70" s="231"/>
      <c r="CL70" s="231"/>
      <c r="DD70" s="355"/>
    </row>
    <row r="71" spans="2:108" s="14" customFormat="1" ht="24.9" customHeight="1">
      <c r="B71" s="217">
        <f>B70+1</f>
        <v>1</v>
      </c>
      <c r="C71" s="378"/>
      <c r="D71" s="20"/>
      <c r="E71" s="287"/>
      <c r="F71" s="21"/>
      <c r="G71" s="22"/>
      <c r="H71" s="22"/>
      <c r="I71" s="478"/>
      <c r="J71" s="376"/>
      <c r="K71" s="376"/>
      <c r="L71" s="91"/>
      <c r="M71" s="91"/>
      <c r="N71" s="24"/>
      <c r="O71" s="287"/>
      <c r="P71" s="96"/>
      <c r="Q71" s="96"/>
      <c r="R71" s="890"/>
      <c r="S71" s="13"/>
      <c r="T71" s="13"/>
      <c r="U71" s="129"/>
      <c r="V71" s="736"/>
      <c r="W71" s="881"/>
      <c r="X71" s="129"/>
      <c r="Y71" s="129"/>
      <c r="Z71" s="463"/>
      <c r="AA71" s="129"/>
      <c r="AB71" s="129"/>
      <c r="AC71" s="220"/>
      <c r="AD71" s="394"/>
      <c r="AE71" s="395"/>
      <c r="AF71" s="395"/>
      <c r="AG71" s="407"/>
      <c r="AH71" s="408"/>
      <c r="AI71" s="396"/>
      <c r="AJ71" s="395"/>
      <c r="AK71" s="395"/>
      <c r="AL71" s="409"/>
      <c r="AM71" s="220"/>
      <c r="AN71" s="394"/>
      <c r="AO71" s="395"/>
      <c r="AP71" s="395"/>
      <c r="AQ71" s="411"/>
      <c r="AR71" s="220"/>
      <c r="AS71" s="397"/>
      <c r="AT71" s="395"/>
      <c r="AU71" s="395"/>
      <c r="AV71" s="395"/>
      <c r="AW71" s="220"/>
      <c r="AX71" s="397"/>
      <c r="AY71" s="395"/>
      <c r="AZ71" s="395"/>
      <c r="BA71" s="740"/>
      <c r="BB71" s="220"/>
      <c r="BC71" s="397"/>
      <c r="BD71" s="395"/>
      <c r="BE71" s="395"/>
      <c r="BF71" s="395"/>
      <c r="BG71" s="220"/>
      <c r="BH71" s="397"/>
      <c r="BI71" s="395"/>
      <c r="BJ71" s="395"/>
      <c r="BK71" s="395"/>
      <c r="BL71" s="220"/>
      <c r="BM71" s="397"/>
      <c r="BN71" s="395"/>
      <c r="BO71" s="395"/>
      <c r="BP71" s="395"/>
      <c r="BQ71" s="788"/>
      <c r="BR71" s="333"/>
      <c r="BS71" s="332"/>
      <c r="BT71" s="806"/>
      <c r="BU71" s="231"/>
      <c r="BV71" s="231"/>
      <c r="BW71" s="231"/>
      <c r="BX71" s="231"/>
      <c r="BY71" s="231"/>
      <c r="BZ71" s="231"/>
      <c r="CA71" s="231"/>
      <c r="CB71" s="231"/>
      <c r="CC71" s="231"/>
      <c r="CD71" s="231"/>
      <c r="CE71" s="538"/>
      <c r="CF71" s="538"/>
      <c r="CG71" s="231"/>
      <c r="CH71" s="231"/>
      <c r="CI71" s="231"/>
      <c r="CJ71" s="231"/>
      <c r="CK71" s="231"/>
      <c r="CL71" s="231"/>
      <c r="DD71" s="355"/>
    </row>
    <row r="72" spans="2:108" s="14" customFormat="1" ht="24.9" customHeight="1">
      <c r="B72" s="217">
        <f t="shared" si="22"/>
        <v>2</v>
      </c>
      <c r="C72" s="378"/>
      <c r="D72" s="20"/>
      <c r="E72" s="287"/>
      <c r="F72" s="21"/>
      <c r="G72" s="22"/>
      <c r="H72" s="22"/>
      <c r="I72" s="478"/>
      <c r="J72" s="376"/>
      <c r="K72" s="376"/>
      <c r="L72" s="91"/>
      <c r="M72" s="91"/>
      <c r="N72" s="24"/>
      <c r="O72" s="287"/>
      <c r="P72" s="96"/>
      <c r="Q72" s="96"/>
      <c r="R72" s="890"/>
      <c r="S72" s="13"/>
      <c r="T72" s="13"/>
      <c r="U72" s="129"/>
      <c r="V72" s="736"/>
      <c r="W72" s="881"/>
      <c r="X72" s="129"/>
      <c r="Y72" s="129"/>
      <c r="Z72" s="463"/>
      <c r="AA72" s="129"/>
      <c r="AB72" s="129"/>
      <c r="AC72" s="220"/>
      <c r="AD72" s="394"/>
      <c r="AE72" s="395"/>
      <c r="AF72" s="395"/>
      <c r="AG72" s="407"/>
      <c r="AH72" s="408"/>
      <c r="AI72" s="396"/>
      <c r="AJ72" s="395"/>
      <c r="AK72" s="395"/>
      <c r="AL72" s="409"/>
      <c r="AM72" s="220"/>
      <c r="AN72" s="394"/>
      <c r="AO72" s="395"/>
      <c r="AP72" s="395"/>
      <c r="AQ72" s="411"/>
      <c r="AR72" s="220"/>
      <c r="AS72" s="397"/>
      <c r="AT72" s="395"/>
      <c r="AU72" s="395"/>
      <c r="AV72" s="395"/>
      <c r="AW72" s="220"/>
      <c r="AX72" s="397"/>
      <c r="AY72" s="395"/>
      <c r="AZ72" s="395"/>
      <c r="BA72" s="740"/>
      <c r="BB72" s="220"/>
      <c r="BC72" s="397"/>
      <c r="BD72" s="395"/>
      <c r="BE72" s="395"/>
      <c r="BF72" s="395"/>
      <c r="BG72" s="220"/>
      <c r="BH72" s="397"/>
      <c r="BI72" s="395"/>
      <c r="BJ72" s="395"/>
      <c r="BK72" s="395"/>
      <c r="BL72" s="220"/>
      <c r="BM72" s="397"/>
      <c r="BN72" s="395"/>
      <c r="BO72" s="395"/>
      <c r="BP72" s="395"/>
      <c r="BQ72" s="406"/>
      <c r="BR72" s="333"/>
      <c r="BS72" s="332"/>
      <c r="BT72" s="806"/>
      <c r="BU72" s="231"/>
      <c r="BV72" s="231"/>
      <c r="BW72" s="231"/>
      <c r="BX72" s="231"/>
      <c r="BY72" s="231"/>
      <c r="BZ72" s="231"/>
      <c r="CA72" s="231"/>
      <c r="CB72" s="231"/>
      <c r="CC72" s="231"/>
      <c r="CD72" s="231"/>
      <c r="CE72" s="538"/>
      <c r="CF72" s="538"/>
      <c r="CG72" s="231"/>
      <c r="CH72" s="231"/>
      <c r="CI72" s="231"/>
      <c r="CJ72" s="231"/>
      <c r="CK72" s="231"/>
      <c r="CL72" s="231"/>
      <c r="DD72" s="355"/>
    </row>
    <row r="73" spans="2:108" s="14" customFormat="1" ht="24.9" customHeight="1">
      <c r="B73" s="217">
        <f t="shared" si="22"/>
        <v>3</v>
      </c>
      <c r="C73" s="378"/>
      <c r="D73" s="20"/>
      <c r="E73" s="287"/>
      <c r="F73" s="21"/>
      <c r="G73" s="22"/>
      <c r="H73" s="22"/>
      <c r="I73" s="482"/>
      <c r="J73" s="376"/>
      <c r="K73" s="376"/>
      <c r="L73" s="91"/>
      <c r="M73" s="91"/>
      <c r="N73" s="24"/>
      <c r="O73" s="287"/>
      <c r="P73" s="96"/>
      <c r="Q73" s="96"/>
      <c r="R73" s="890"/>
      <c r="S73" s="13"/>
      <c r="T73" s="13"/>
      <c r="U73" s="129"/>
      <c r="V73" s="736"/>
      <c r="W73" s="881"/>
      <c r="X73" s="129"/>
      <c r="Y73" s="129"/>
      <c r="Z73" s="463"/>
      <c r="AA73" s="129"/>
      <c r="AB73" s="129"/>
      <c r="AC73" s="220"/>
      <c r="AD73" s="394"/>
      <c r="AE73" s="395"/>
      <c r="AF73" s="395"/>
      <c r="AG73" s="407"/>
      <c r="AH73" s="408"/>
      <c r="AI73" s="396"/>
      <c r="AJ73" s="395"/>
      <c r="AK73" s="395"/>
      <c r="AL73" s="409"/>
      <c r="AM73" s="220"/>
      <c r="AN73" s="394"/>
      <c r="AO73" s="395"/>
      <c r="AP73" s="395"/>
      <c r="AQ73" s="411"/>
      <c r="AR73" s="220"/>
      <c r="AS73" s="397"/>
      <c r="AT73" s="395"/>
      <c r="AU73" s="395"/>
      <c r="AV73" s="395"/>
      <c r="AW73" s="220"/>
      <c r="AX73" s="397"/>
      <c r="AY73" s="395"/>
      <c r="AZ73" s="395"/>
      <c r="BA73" s="740"/>
      <c r="BB73" s="220"/>
      <c r="BC73" s="397"/>
      <c r="BD73" s="395"/>
      <c r="BE73" s="395"/>
      <c r="BF73" s="395"/>
      <c r="BG73" s="220"/>
      <c r="BH73" s="397"/>
      <c r="BI73" s="395"/>
      <c r="BJ73" s="395"/>
      <c r="BK73" s="395"/>
      <c r="BL73" s="220"/>
      <c r="BM73" s="397"/>
      <c r="BN73" s="395"/>
      <c r="BO73" s="395"/>
      <c r="BP73" s="395"/>
      <c r="BQ73" s="406"/>
      <c r="BR73" s="333"/>
      <c r="BS73" s="332"/>
      <c r="BT73" s="806"/>
      <c r="BU73" s="231"/>
      <c r="BV73" s="231"/>
      <c r="BW73" s="231"/>
      <c r="BX73" s="231"/>
      <c r="BY73" s="231"/>
      <c r="BZ73" s="231"/>
      <c r="CA73" s="231"/>
      <c r="CB73" s="231"/>
      <c r="CC73" s="231"/>
      <c r="CD73" s="231"/>
      <c r="CE73" s="538"/>
      <c r="CF73" s="538"/>
      <c r="CG73" s="231"/>
      <c r="CH73" s="231"/>
      <c r="CI73" s="231"/>
      <c r="CJ73" s="231"/>
      <c r="CK73" s="231"/>
      <c r="CL73" s="231"/>
      <c r="DD73" s="355"/>
    </row>
    <row r="74" spans="2:108" s="14" customFormat="1" ht="24.9" customHeight="1">
      <c r="B74" s="217">
        <f t="shared" si="22"/>
        <v>4</v>
      </c>
      <c r="C74" s="378"/>
      <c r="D74" s="20"/>
      <c r="E74" s="287"/>
      <c r="F74" s="21"/>
      <c r="G74" s="22"/>
      <c r="H74" s="22"/>
      <c r="I74" s="482"/>
      <c r="J74" s="376"/>
      <c r="K74" s="376"/>
      <c r="L74" s="91"/>
      <c r="M74" s="91"/>
      <c r="N74" s="24"/>
      <c r="O74" s="287"/>
      <c r="P74" s="96"/>
      <c r="Q74" s="96"/>
      <c r="R74" s="890"/>
      <c r="S74" s="13"/>
      <c r="T74" s="13"/>
      <c r="U74" s="129"/>
      <c r="V74" s="736"/>
      <c r="W74" s="881"/>
      <c r="X74" s="129"/>
      <c r="Y74" s="129"/>
      <c r="Z74" s="463"/>
      <c r="AA74" s="129"/>
      <c r="AB74" s="129"/>
      <c r="AC74" s="220"/>
      <c r="AD74" s="394"/>
      <c r="AE74" s="395"/>
      <c r="AF74" s="395"/>
      <c r="AG74" s="407"/>
      <c r="AH74" s="408"/>
      <c r="AI74" s="396"/>
      <c r="AJ74" s="395"/>
      <c r="AK74" s="395"/>
      <c r="AL74" s="409"/>
      <c r="AM74" s="220"/>
      <c r="AN74" s="394"/>
      <c r="AO74" s="395"/>
      <c r="AP74" s="395"/>
      <c r="AQ74" s="411"/>
      <c r="AR74" s="220"/>
      <c r="AS74" s="397"/>
      <c r="AT74" s="395"/>
      <c r="AU74" s="395"/>
      <c r="AV74" s="395"/>
      <c r="AW74" s="220"/>
      <c r="AX74" s="397"/>
      <c r="AY74" s="395"/>
      <c r="AZ74" s="395"/>
      <c r="BA74" s="740"/>
      <c r="BB74" s="220"/>
      <c r="BC74" s="397"/>
      <c r="BD74" s="395"/>
      <c r="BE74" s="395"/>
      <c r="BF74" s="395"/>
      <c r="BG74" s="220"/>
      <c r="BH74" s="397"/>
      <c r="BI74" s="395"/>
      <c r="BJ74" s="395"/>
      <c r="BK74" s="395"/>
      <c r="BL74" s="220"/>
      <c r="BM74" s="397"/>
      <c r="BN74" s="395"/>
      <c r="BO74" s="395"/>
      <c r="BP74" s="395"/>
      <c r="BQ74" s="406"/>
      <c r="BR74" s="333"/>
      <c r="BS74" s="332"/>
      <c r="BT74" s="806"/>
      <c r="BU74" s="231"/>
      <c r="BV74" s="231"/>
      <c r="BW74" s="231"/>
      <c r="BX74" s="231"/>
      <c r="BY74" s="231"/>
      <c r="BZ74" s="231"/>
      <c r="CA74" s="231"/>
      <c r="CB74" s="231"/>
      <c r="CC74" s="231"/>
      <c r="CD74" s="231"/>
      <c r="CE74" s="538"/>
      <c r="CF74" s="538"/>
      <c r="CG74" s="231"/>
      <c r="CH74" s="231"/>
      <c r="CI74" s="231"/>
      <c r="CJ74" s="231"/>
      <c r="CK74" s="231"/>
      <c r="CL74" s="231"/>
      <c r="DD74" s="355"/>
    </row>
    <row r="75" spans="2:108" s="14" customFormat="1" ht="24.9" customHeight="1">
      <c r="B75" s="217">
        <f t="shared" si="22"/>
        <v>5</v>
      </c>
      <c r="C75" s="378"/>
      <c r="D75" s="20"/>
      <c r="E75" s="287"/>
      <c r="F75" s="21"/>
      <c r="G75" s="22"/>
      <c r="H75" s="22"/>
      <c r="I75" s="482"/>
      <c r="J75" s="376"/>
      <c r="K75" s="376"/>
      <c r="L75" s="91"/>
      <c r="M75" s="91"/>
      <c r="N75" s="24"/>
      <c r="O75" s="287"/>
      <c r="P75" s="96"/>
      <c r="Q75" s="96"/>
      <c r="R75" s="890"/>
      <c r="S75" s="13"/>
      <c r="T75" s="13"/>
      <c r="U75" s="129"/>
      <c r="V75" s="736"/>
      <c r="W75" s="881"/>
      <c r="X75" s="129"/>
      <c r="Y75" s="129"/>
      <c r="Z75" s="463"/>
      <c r="AA75" s="129"/>
      <c r="AB75" s="129"/>
      <c r="AC75" s="220"/>
      <c r="AD75" s="394"/>
      <c r="AE75" s="395"/>
      <c r="AF75" s="395"/>
      <c r="AG75" s="407"/>
      <c r="AH75" s="408"/>
      <c r="AI75" s="396"/>
      <c r="AJ75" s="395"/>
      <c r="AK75" s="395"/>
      <c r="AL75" s="409"/>
      <c r="AM75" s="220"/>
      <c r="AN75" s="394"/>
      <c r="AO75" s="395"/>
      <c r="AP75" s="395"/>
      <c r="AQ75" s="411"/>
      <c r="AR75" s="220"/>
      <c r="AS75" s="397"/>
      <c r="AT75" s="395"/>
      <c r="AU75" s="395"/>
      <c r="AV75" s="395"/>
      <c r="AW75" s="220"/>
      <c r="AX75" s="397"/>
      <c r="AY75" s="395"/>
      <c r="AZ75" s="395"/>
      <c r="BA75" s="740"/>
      <c r="BB75" s="220"/>
      <c r="BC75" s="397"/>
      <c r="BD75" s="395"/>
      <c r="BE75" s="395"/>
      <c r="BF75" s="395"/>
      <c r="BG75" s="220"/>
      <c r="BH75" s="397"/>
      <c r="BI75" s="395"/>
      <c r="BJ75" s="395"/>
      <c r="BK75" s="395"/>
      <c r="BL75" s="220"/>
      <c r="BM75" s="397"/>
      <c r="BN75" s="395"/>
      <c r="BO75" s="395"/>
      <c r="BP75" s="395"/>
      <c r="BQ75" s="406"/>
      <c r="BR75" s="333"/>
      <c r="BS75" s="332"/>
      <c r="BT75" s="806"/>
      <c r="BU75" s="231"/>
      <c r="BV75" s="231"/>
      <c r="BW75" s="231"/>
      <c r="BX75" s="231"/>
      <c r="BY75" s="231"/>
      <c r="BZ75" s="231"/>
      <c r="CA75" s="231"/>
      <c r="CB75" s="231"/>
      <c r="CC75" s="231"/>
      <c r="CD75" s="231"/>
      <c r="CE75" s="538"/>
      <c r="CF75" s="538"/>
      <c r="CG75" s="231"/>
      <c r="CH75" s="231"/>
      <c r="CI75" s="231"/>
      <c r="CJ75" s="231"/>
      <c r="CK75" s="231"/>
      <c r="CL75" s="231"/>
      <c r="DD75" s="355"/>
    </row>
    <row r="76" spans="2:108" s="14" customFormat="1" ht="24.9" customHeight="1">
      <c r="B76" s="217">
        <f t="shared" si="22"/>
        <v>6</v>
      </c>
      <c r="C76" s="378"/>
      <c r="D76" s="20"/>
      <c r="E76" s="287"/>
      <c r="F76" s="21"/>
      <c r="G76" s="22"/>
      <c r="H76" s="22"/>
      <c r="I76" s="482"/>
      <c r="J76" s="376"/>
      <c r="K76" s="376"/>
      <c r="L76" s="91"/>
      <c r="M76" s="91"/>
      <c r="N76" s="24"/>
      <c r="O76" s="287"/>
      <c r="P76" s="96"/>
      <c r="Q76" s="96"/>
      <c r="R76" s="890"/>
      <c r="S76" s="13"/>
      <c r="T76" s="13"/>
      <c r="U76" s="129"/>
      <c r="V76" s="736"/>
      <c r="W76" s="881"/>
      <c r="X76" s="129"/>
      <c r="Y76" s="129"/>
      <c r="Z76" s="463"/>
      <c r="AA76" s="129"/>
      <c r="AB76" s="129"/>
      <c r="AC76" s="220"/>
      <c r="AD76" s="394"/>
      <c r="AE76" s="395"/>
      <c r="AF76" s="395"/>
      <c r="AG76" s="407"/>
      <c r="AH76" s="408"/>
      <c r="AI76" s="396"/>
      <c r="AJ76" s="395"/>
      <c r="AK76" s="395"/>
      <c r="AL76" s="409"/>
      <c r="AM76" s="220"/>
      <c r="AN76" s="394"/>
      <c r="AO76" s="395"/>
      <c r="AP76" s="395"/>
      <c r="AQ76" s="411"/>
      <c r="AR76" s="220"/>
      <c r="AS76" s="397"/>
      <c r="AT76" s="395"/>
      <c r="AU76" s="395"/>
      <c r="AV76" s="395"/>
      <c r="AW76" s="220"/>
      <c r="AX76" s="397"/>
      <c r="AY76" s="395"/>
      <c r="AZ76" s="395"/>
      <c r="BA76" s="740"/>
      <c r="BB76" s="220"/>
      <c r="BC76" s="397"/>
      <c r="BD76" s="395"/>
      <c r="BE76" s="395"/>
      <c r="BF76" s="395"/>
      <c r="BG76" s="220"/>
      <c r="BH76" s="397"/>
      <c r="BI76" s="395"/>
      <c r="BJ76" s="395"/>
      <c r="BK76" s="395"/>
      <c r="BL76" s="220"/>
      <c r="BM76" s="397"/>
      <c r="BN76" s="395"/>
      <c r="BO76" s="395"/>
      <c r="BP76" s="395"/>
      <c r="BQ76" s="406"/>
      <c r="BR76" s="333"/>
      <c r="BS76" s="332"/>
      <c r="BT76" s="806"/>
      <c r="BU76" s="231"/>
      <c r="BV76" s="231"/>
      <c r="BW76" s="231"/>
      <c r="BX76" s="231"/>
      <c r="BY76" s="231"/>
      <c r="BZ76" s="231"/>
      <c r="CA76" s="231"/>
      <c r="CB76" s="231"/>
      <c r="CC76" s="231"/>
      <c r="CD76" s="231"/>
      <c r="CE76" s="538"/>
      <c r="CF76" s="538"/>
      <c r="CG76" s="231"/>
      <c r="CH76" s="231"/>
      <c r="CI76" s="231"/>
      <c r="CJ76" s="231"/>
      <c r="CK76" s="231"/>
      <c r="CL76" s="231"/>
      <c r="DD76" s="355"/>
    </row>
    <row r="77" spans="2:108" s="14" customFormat="1" ht="24.9" customHeight="1">
      <c r="B77" s="217">
        <f t="shared" si="22"/>
        <v>7</v>
      </c>
      <c r="C77" s="896"/>
      <c r="D77" s="465"/>
      <c r="E77" s="699"/>
      <c r="F77" s="466"/>
      <c r="G77" s="867"/>
      <c r="H77" s="867"/>
      <c r="I77" s="479"/>
      <c r="J77" s="695"/>
      <c r="K77" s="783"/>
      <c r="L77" s="467"/>
      <c r="M77" s="91"/>
      <c r="N77" s="465"/>
      <c r="O77" s="699"/>
      <c r="P77" s="709"/>
      <c r="Q77" s="709"/>
      <c r="R77" s="468"/>
      <c r="S77" s="13"/>
      <c r="T77" s="468"/>
      <c r="U77" s="468"/>
      <c r="V77" s="793"/>
      <c r="W77" s="468"/>
      <c r="X77" s="468"/>
      <c r="Y77" s="468"/>
      <c r="Z77" s="470"/>
      <c r="AA77" s="468"/>
      <c r="AB77" s="468"/>
      <c r="AC77" s="220"/>
      <c r="AD77" s="394"/>
      <c r="AE77" s="395"/>
      <c r="AF77" s="395"/>
      <c r="AG77" s="407"/>
      <c r="AH77" s="408"/>
      <c r="AI77" s="396"/>
      <c r="AJ77" s="395"/>
      <c r="AK77" s="395"/>
      <c r="AL77" s="409"/>
      <c r="AM77" s="220"/>
      <c r="AN77" s="394"/>
      <c r="AO77" s="395"/>
      <c r="AP77" s="395"/>
      <c r="AQ77" s="411"/>
      <c r="AR77" s="220"/>
      <c r="AS77" s="397"/>
      <c r="AT77" s="395"/>
      <c r="AU77" s="395"/>
      <c r="AV77" s="395"/>
      <c r="AW77" s="220"/>
      <c r="AX77" s="397"/>
      <c r="AY77" s="395"/>
      <c r="AZ77" s="395"/>
      <c r="BA77" s="740"/>
      <c r="BB77" s="220"/>
      <c r="BC77" s="397"/>
      <c r="BD77" s="395"/>
      <c r="BE77" s="395"/>
      <c r="BF77" s="395"/>
      <c r="BG77" s="220"/>
      <c r="BH77" s="397"/>
      <c r="BI77" s="395"/>
      <c r="BJ77" s="395"/>
      <c r="BK77" s="395"/>
      <c r="BL77" s="220"/>
      <c r="BM77" s="397"/>
      <c r="BN77" s="395"/>
      <c r="BO77" s="395"/>
      <c r="BP77" s="395"/>
      <c r="BQ77" s="790"/>
      <c r="BR77" s="333"/>
      <c r="BS77" s="332"/>
      <c r="BT77" s="807"/>
      <c r="BU77" s="469"/>
      <c r="BV77" s="468"/>
      <c r="BW77" s="469"/>
      <c r="BX77" s="469"/>
      <c r="BY77" s="469"/>
      <c r="BZ77" s="469"/>
      <c r="CA77" s="469"/>
      <c r="CB77" s="468"/>
      <c r="CC77" s="469"/>
      <c r="CD77" s="469"/>
      <c r="CE77" s="537"/>
      <c r="CF77" s="537"/>
      <c r="CG77" s="469"/>
      <c r="CH77" s="468"/>
      <c r="CI77" s="469"/>
      <c r="CJ77" s="469"/>
      <c r="CK77" s="469"/>
      <c r="CL77" s="469"/>
    </row>
    <row r="78" spans="2:108" s="14" customFormat="1" ht="24.9" customHeight="1">
      <c r="B78" s="217">
        <f t="shared" si="22"/>
        <v>8</v>
      </c>
      <c r="C78" s="856"/>
      <c r="D78" s="696"/>
      <c r="E78" s="829"/>
      <c r="F78" s="697"/>
      <c r="G78" s="867"/>
      <c r="H78" s="867"/>
      <c r="I78" s="479"/>
      <c r="J78" s="695"/>
      <c r="K78" s="783"/>
      <c r="L78" s="91"/>
      <c r="M78" s="91"/>
      <c r="N78" s="708"/>
      <c r="O78" s="699"/>
      <c r="P78" s="711"/>
      <c r="Q78" s="711"/>
      <c r="R78" s="468"/>
      <c r="S78" s="13"/>
      <c r="T78" s="468"/>
      <c r="U78" s="468"/>
      <c r="V78" s="793"/>
      <c r="W78" s="468"/>
      <c r="X78" s="468"/>
      <c r="Y78" s="468"/>
      <c r="Z78" s="470"/>
      <c r="AA78" s="468"/>
      <c r="AB78" s="468"/>
      <c r="AC78" s="220"/>
      <c r="AD78" s="394"/>
      <c r="AE78" s="395"/>
      <c r="AF78" s="395"/>
      <c r="AG78" s="407"/>
      <c r="AH78" s="408"/>
      <c r="AI78" s="396"/>
      <c r="AJ78" s="395"/>
      <c r="AK78" s="395"/>
      <c r="AL78" s="409"/>
      <c r="AM78" s="220"/>
      <c r="AN78" s="394"/>
      <c r="AO78" s="395"/>
      <c r="AP78" s="395"/>
      <c r="AQ78" s="411"/>
      <c r="AR78" s="220"/>
      <c r="AS78" s="397"/>
      <c r="AT78" s="395"/>
      <c r="AU78" s="395"/>
      <c r="AV78" s="395"/>
      <c r="AW78" s="220"/>
      <c r="AX78" s="397"/>
      <c r="AY78" s="395"/>
      <c r="AZ78" s="395"/>
      <c r="BA78" s="740"/>
      <c r="BB78" s="220"/>
      <c r="BC78" s="397"/>
      <c r="BD78" s="395"/>
      <c r="BE78" s="395"/>
      <c r="BF78" s="395"/>
      <c r="BG78" s="220"/>
      <c r="BH78" s="397"/>
      <c r="BI78" s="395"/>
      <c r="BJ78" s="395"/>
      <c r="BK78" s="395"/>
      <c r="BL78" s="220"/>
      <c r="BM78" s="397"/>
      <c r="BN78" s="395"/>
      <c r="BO78" s="395"/>
      <c r="BP78" s="395"/>
      <c r="BQ78" s="790"/>
      <c r="BR78" s="333"/>
      <c r="BS78" s="332"/>
      <c r="BT78" s="807"/>
      <c r="BU78" s="469"/>
      <c r="BV78" s="468"/>
      <c r="BW78" s="469"/>
      <c r="BX78" s="469"/>
      <c r="BY78" s="469"/>
      <c r="BZ78" s="469"/>
      <c r="CA78" s="469"/>
      <c r="CB78" s="468"/>
      <c r="CC78" s="469"/>
      <c r="CD78" s="469"/>
      <c r="CE78" s="537"/>
      <c r="CF78" s="537"/>
      <c r="CG78" s="469"/>
      <c r="CH78" s="468"/>
      <c r="CI78" s="469"/>
      <c r="CJ78" s="469"/>
      <c r="CK78" s="469"/>
      <c r="CL78" s="469"/>
    </row>
    <row r="79" spans="2:108" s="14" customFormat="1" ht="24.9" customHeight="1">
      <c r="B79" s="217">
        <f t="shared" si="22"/>
        <v>9</v>
      </c>
      <c r="C79" s="856"/>
      <c r="D79" s="696"/>
      <c r="E79" s="829"/>
      <c r="F79" s="697"/>
      <c r="G79" s="867"/>
      <c r="H79" s="867"/>
      <c r="I79" s="698"/>
      <c r="J79" s="695"/>
      <c r="K79" s="783"/>
      <c r="L79" s="91"/>
      <c r="M79" s="91"/>
      <c r="N79" s="708"/>
      <c r="O79" s="699"/>
      <c r="P79" s="711"/>
      <c r="Q79" s="711"/>
      <c r="R79" s="468"/>
      <c r="S79" s="13"/>
      <c r="T79" s="468"/>
      <c r="U79" s="468"/>
      <c r="V79" s="793"/>
      <c r="W79" s="468"/>
      <c r="X79" s="468"/>
      <c r="Y79" s="468"/>
      <c r="Z79" s="470"/>
      <c r="AA79" s="468"/>
      <c r="AB79" s="468"/>
      <c r="AC79" s="220"/>
      <c r="AD79" s="394"/>
      <c r="AE79" s="395"/>
      <c r="AF79" s="395"/>
      <c r="AG79" s="407"/>
      <c r="AH79" s="408"/>
      <c r="AI79" s="396"/>
      <c r="AJ79" s="395"/>
      <c r="AK79" s="395"/>
      <c r="AL79" s="409"/>
      <c r="AM79" s="220"/>
      <c r="AN79" s="394"/>
      <c r="AO79" s="395"/>
      <c r="AP79" s="395"/>
      <c r="AQ79" s="411"/>
      <c r="AR79" s="220"/>
      <c r="AS79" s="397"/>
      <c r="AT79" s="395"/>
      <c r="AU79" s="395"/>
      <c r="AV79" s="395"/>
      <c r="AW79" s="220"/>
      <c r="AX79" s="397"/>
      <c r="AY79" s="395"/>
      <c r="AZ79" s="395"/>
      <c r="BA79" s="740"/>
      <c r="BB79" s="220"/>
      <c r="BC79" s="397"/>
      <c r="BD79" s="395"/>
      <c r="BE79" s="395"/>
      <c r="BF79" s="395"/>
      <c r="BG79" s="220"/>
      <c r="BH79" s="397"/>
      <c r="BI79" s="395"/>
      <c r="BJ79" s="395"/>
      <c r="BK79" s="395"/>
      <c r="BL79" s="220"/>
      <c r="BM79" s="397"/>
      <c r="BN79" s="395"/>
      <c r="BO79" s="395"/>
      <c r="BP79" s="395"/>
      <c r="BQ79" s="790"/>
      <c r="BR79" s="333"/>
      <c r="BS79" s="332"/>
      <c r="BT79" s="807"/>
      <c r="BU79" s="469"/>
      <c r="BV79" s="468"/>
      <c r="BW79" s="469"/>
      <c r="BX79" s="469"/>
      <c r="BY79" s="469"/>
      <c r="BZ79" s="469"/>
      <c r="CA79" s="469"/>
      <c r="CB79" s="468"/>
      <c r="CC79" s="469"/>
      <c r="CD79" s="469"/>
      <c r="CE79" s="537"/>
      <c r="CF79" s="537"/>
      <c r="CG79" s="469"/>
      <c r="CH79" s="468"/>
      <c r="CI79" s="469"/>
      <c r="CJ79" s="469"/>
      <c r="CK79" s="469"/>
      <c r="CL79" s="469"/>
    </row>
    <row r="80" spans="2:108" s="14" customFormat="1" ht="24.9" customHeight="1">
      <c r="B80" s="217">
        <f t="shared" si="22"/>
        <v>10</v>
      </c>
      <c r="C80" s="902"/>
      <c r="D80" s="20"/>
      <c r="E80" s="893"/>
      <c r="F80" s="21"/>
      <c r="G80" s="18"/>
      <c r="H80" s="18"/>
      <c r="I80" s="725"/>
      <c r="J80" s="22"/>
      <c r="K80" s="22"/>
      <c r="L80" s="726"/>
      <c r="M80" s="727"/>
      <c r="N80" s="894"/>
      <c r="O80" s="482"/>
      <c r="P80" s="96"/>
      <c r="Q80" s="96"/>
      <c r="R80" s="359"/>
      <c r="S80" s="13"/>
      <c r="T80" s="13"/>
      <c r="U80" s="129"/>
      <c r="V80" s="712"/>
      <c r="W80" s="729"/>
      <c r="X80" s="729"/>
      <c r="Y80" s="729"/>
      <c r="Z80" s="895"/>
      <c r="AA80" s="731"/>
      <c r="AB80" s="733"/>
      <c r="AC80" s="732"/>
      <c r="AD80" s="394"/>
      <c r="AE80" s="91"/>
      <c r="AF80" s="395"/>
      <c r="AG80" s="740"/>
      <c r="AH80" s="707"/>
      <c r="AI80" s="396"/>
      <c r="AJ80" s="91"/>
      <c r="AK80" s="395"/>
      <c r="AL80" s="409"/>
      <c r="AM80" s="701"/>
      <c r="AN80" s="397"/>
      <c r="AO80" s="91"/>
      <c r="AP80" s="395"/>
      <c r="AQ80" s="409"/>
      <c r="AR80" s="701"/>
      <c r="AS80" s="397"/>
      <c r="AT80" s="91"/>
      <c r="AU80" s="395"/>
      <c r="AV80" s="712"/>
      <c r="AW80" s="701"/>
      <c r="AX80" s="397"/>
      <c r="AY80" s="91"/>
      <c r="AZ80" s="395"/>
      <c r="BA80" s="740"/>
      <c r="BB80" s="701"/>
      <c r="BC80" s="397"/>
      <c r="BD80" s="91"/>
      <c r="BE80" s="395"/>
      <c r="BF80" s="395"/>
      <c r="BG80" s="701"/>
      <c r="BH80" s="397"/>
      <c r="BI80" s="91"/>
      <c r="BJ80" s="395"/>
      <c r="BK80" s="395"/>
      <c r="BL80" s="701"/>
      <c r="BM80" s="397"/>
      <c r="BN80" s="91"/>
      <c r="BO80" s="395"/>
      <c r="BP80" s="395"/>
      <c r="BQ80" s="457"/>
      <c r="BR80" s="333"/>
      <c r="BS80" s="332"/>
      <c r="BT80" s="808"/>
      <c r="BU80" s="231"/>
      <c r="BV80" s="457"/>
      <c r="BW80" s="231"/>
      <c r="BX80" s="231"/>
      <c r="BY80" s="231"/>
      <c r="BZ80" s="231"/>
      <c r="CA80" s="231"/>
      <c r="CB80" s="457"/>
      <c r="CC80" s="231"/>
      <c r="CD80" s="231"/>
      <c r="CE80" s="538"/>
      <c r="CF80" s="537"/>
      <c r="CG80" s="469"/>
      <c r="CH80" s="468"/>
      <c r="CI80" s="469"/>
      <c r="CJ80" s="469"/>
      <c r="CK80" s="469"/>
      <c r="CL80" s="469"/>
    </row>
    <row r="81" spans="2:90" s="14" customFormat="1" ht="24.9" customHeight="1">
      <c r="B81" s="217">
        <f t="shared" si="22"/>
        <v>11</v>
      </c>
      <c r="C81" s="897"/>
      <c r="D81" s="696"/>
      <c r="E81" s="829"/>
      <c r="F81" s="700"/>
      <c r="G81" s="867"/>
      <c r="H81" s="867"/>
      <c r="I81" s="698"/>
      <c r="J81" s="695"/>
      <c r="K81" s="783"/>
      <c r="L81" s="91"/>
      <c r="M81" s="91"/>
      <c r="N81" s="708"/>
      <c r="O81" s="699"/>
      <c r="P81" s="711"/>
      <c r="Q81" s="711"/>
      <c r="R81" s="348"/>
      <c r="S81" s="13"/>
      <c r="T81" s="457"/>
      <c r="U81" s="457"/>
      <c r="V81" s="736"/>
      <c r="W81" s="348"/>
      <c r="X81" s="457"/>
      <c r="Y81" s="457"/>
      <c r="Z81" s="352"/>
      <c r="AA81" s="457"/>
      <c r="AB81" s="457"/>
      <c r="AC81" s="220"/>
      <c r="AD81" s="394"/>
      <c r="AE81" s="395"/>
      <c r="AF81" s="395"/>
      <c r="AG81" s="407"/>
      <c r="AH81" s="408"/>
      <c r="AI81" s="396"/>
      <c r="AJ81" s="395"/>
      <c r="AK81" s="395"/>
      <c r="AL81" s="409"/>
      <c r="AM81" s="220"/>
      <c r="AN81" s="394"/>
      <c r="AO81" s="395"/>
      <c r="AP81" s="395"/>
      <c r="AQ81" s="411"/>
      <c r="AR81" s="220"/>
      <c r="AS81" s="397"/>
      <c r="AT81" s="395"/>
      <c r="AU81" s="395"/>
      <c r="AV81" s="395"/>
      <c r="AW81" s="220"/>
      <c r="AX81" s="397"/>
      <c r="AY81" s="395"/>
      <c r="AZ81" s="395"/>
      <c r="BA81" s="740"/>
      <c r="BB81" s="220"/>
      <c r="BC81" s="397"/>
      <c r="BD81" s="395"/>
      <c r="BE81" s="395"/>
      <c r="BF81" s="395"/>
      <c r="BG81" s="220"/>
      <c r="BH81" s="397"/>
      <c r="BI81" s="395"/>
      <c r="BJ81" s="395"/>
      <c r="BK81" s="395"/>
      <c r="BL81" s="220"/>
      <c r="BM81" s="397"/>
      <c r="BN81" s="395"/>
      <c r="BO81" s="395"/>
      <c r="BP81" s="395"/>
      <c r="BQ81" s="457"/>
      <c r="BR81" s="333"/>
      <c r="BS81" s="332"/>
      <c r="BT81" s="808"/>
      <c r="BU81" s="231"/>
      <c r="BV81" s="457"/>
      <c r="BW81" s="231"/>
      <c r="BX81" s="231"/>
      <c r="BY81" s="231"/>
      <c r="BZ81" s="231"/>
      <c r="CA81" s="231"/>
      <c r="CB81" s="457"/>
      <c r="CC81" s="231"/>
      <c r="CD81" s="231"/>
      <c r="CE81" s="538"/>
      <c r="CF81" s="538"/>
      <c r="CG81" s="231"/>
      <c r="CH81" s="457"/>
      <c r="CI81" s="231"/>
      <c r="CJ81" s="231"/>
      <c r="CK81" s="231"/>
      <c r="CL81" s="231"/>
    </row>
    <row r="82" spans="2:90" s="14" customFormat="1" ht="24.9" customHeight="1">
      <c r="B82" s="217">
        <f t="shared" si="22"/>
        <v>12</v>
      </c>
      <c r="C82" s="856"/>
      <c r="D82" s="701"/>
      <c r="E82" s="757"/>
      <c r="F82" s="691"/>
      <c r="G82" s="13"/>
      <c r="H82" s="13"/>
      <c r="I82" s="702"/>
      <c r="J82" s="348"/>
      <c r="K82" s="13"/>
      <c r="L82" s="91"/>
      <c r="M82" s="91"/>
      <c r="N82" s="712"/>
      <c r="O82" s="757"/>
      <c r="P82" s="712"/>
      <c r="Q82" s="712"/>
      <c r="R82" s="348"/>
      <c r="S82" s="13"/>
      <c r="T82" s="457"/>
      <c r="U82" s="457"/>
      <c r="V82" s="736"/>
      <c r="W82" s="348"/>
      <c r="X82" s="457"/>
      <c r="Y82" s="457"/>
      <c r="Z82" s="352"/>
      <c r="AA82" s="457"/>
      <c r="AB82" s="457"/>
      <c r="AC82" s="220"/>
      <c r="AD82" s="394"/>
      <c r="AE82" s="91"/>
      <c r="AF82" s="395"/>
      <c r="AG82" s="740"/>
      <c r="AH82" s="408"/>
      <c r="AI82" s="396"/>
      <c r="AJ82" s="91"/>
      <c r="AK82" s="395"/>
      <c r="AL82" s="409"/>
      <c r="AM82" s="220"/>
      <c r="AN82" s="394"/>
      <c r="AO82" s="91"/>
      <c r="AP82" s="395"/>
      <c r="AQ82" s="409"/>
      <c r="AR82" s="220"/>
      <c r="AS82" s="397"/>
      <c r="AT82" s="91"/>
      <c r="AU82" s="395"/>
      <c r="AV82" s="712"/>
      <c r="AW82" s="220"/>
      <c r="AX82" s="397"/>
      <c r="AY82" s="91"/>
      <c r="AZ82" s="395"/>
      <c r="BA82" s="740"/>
      <c r="BB82" s="220"/>
      <c r="BC82" s="397"/>
      <c r="BD82" s="91"/>
      <c r="BE82" s="395"/>
      <c r="BF82" s="395"/>
      <c r="BG82" s="220"/>
      <c r="BH82" s="397"/>
      <c r="BI82" s="91"/>
      <c r="BJ82" s="395"/>
      <c r="BK82" s="395"/>
      <c r="BL82" s="220"/>
      <c r="BM82" s="397"/>
      <c r="BN82" s="91"/>
      <c r="BO82" s="395"/>
      <c r="BP82" s="395"/>
      <c r="BQ82" s="457"/>
      <c r="BR82" s="333"/>
      <c r="BS82" s="332"/>
      <c r="BT82" s="808"/>
      <c r="BU82" s="231"/>
      <c r="BV82" s="457"/>
      <c r="BW82" s="231"/>
      <c r="BX82" s="231"/>
      <c r="BY82" s="231"/>
      <c r="BZ82" s="231"/>
      <c r="CA82" s="231"/>
      <c r="CB82" s="457"/>
      <c r="CC82" s="231"/>
      <c r="CD82" s="231"/>
      <c r="CE82" s="538"/>
      <c r="CF82" s="538"/>
      <c r="CG82" s="231"/>
      <c r="CH82" s="457"/>
      <c r="CI82" s="231"/>
      <c r="CJ82" s="231"/>
      <c r="CK82" s="231"/>
      <c r="CL82" s="231"/>
    </row>
    <row r="83" spans="2:90" s="14" customFormat="1" ht="24.9" customHeight="1">
      <c r="B83" s="217">
        <f t="shared" si="22"/>
        <v>13</v>
      </c>
      <c r="C83" s="857"/>
      <c r="D83" s="16"/>
      <c r="E83" s="724"/>
      <c r="F83" s="17"/>
      <c r="G83" s="18"/>
      <c r="H83" s="22"/>
      <c r="I83" s="725"/>
      <c r="J83" s="22"/>
      <c r="K83" s="22"/>
      <c r="L83" s="726"/>
      <c r="M83" s="727"/>
      <c r="N83" s="744"/>
      <c r="O83" s="287"/>
      <c r="P83" s="96"/>
      <c r="Q83" s="96"/>
      <c r="R83" s="891"/>
      <c r="S83" s="13"/>
      <c r="T83" s="728"/>
      <c r="U83" s="129"/>
      <c r="V83" s="712"/>
      <c r="W83" s="882"/>
      <c r="X83" s="729"/>
      <c r="Y83" s="729"/>
      <c r="Z83" s="730"/>
      <c r="AA83" s="731"/>
      <c r="AB83" s="395"/>
      <c r="AC83" s="732"/>
      <c r="AD83" s="394"/>
      <c r="AE83" s="91"/>
      <c r="AF83" s="733"/>
      <c r="AG83" s="741"/>
      <c r="AH83" s="734"/>
      <c r="AI83" s="396"/>
      <c r="AJ83" s="91"/>
      <c r="AK83" s="733"/>
      <c r="AL83" s="735"/>
      <c r="AM83" s="220"/>
      <c r="AN83" s="394"/>
      <c r="AO83" s="91"/>
      <c r="AP83" s="395"/>
      <c r="AQ83" s="409"/>
      <c r="AR83" s="220"/>
      <c r="AS83" s="397"/>
      <c r="AT83" s="91"/>
      <c r="AU83" s="395"/>
      <c r="AV83" s="712"/>
      <c r="AW83" s="220"/>
      <c r="AX83" s="397"/>
      <c r="AY83" s="91"/>
      <c r="AZ83" s="395"/>
      <c r="BA83" s="740"/>
      <c r="BB83" s="220"/>
      <c r="BC83" s="397"/>
      <c r="BD83" s="91"/>
      <c r="BE83" s="395"/>
      <c r="BF83" s="395"/>
      <c r="BG83" s="220"/>
      <c r="BH83" s="397"/>
      <c r="BI83" s="91"/>
      <c r="BJ83" s="395"/>
      <c r="BK83" s="395"/>
      <c r="BL83" s="220"/>
      <c r="BM83" s="397"/>
      <c r="BN83" s="91"/>
      <c r="BO83" s="395"/>
      <c r="BP83" s="395"/>
      <c r="BQ83" s="791"/>
      <c r="BR83" s="333"/>
      <c r="BS83" s="332"/>
      <c r="BT83" s="809"/>
      <c r="BU83" s="704"/>
      <c r="BV83" s="704"/>
      <c r="BW83" s="704"/>
      <c r="BX83" s="704"/>
      <c r="BY83" s="704"/>
      <c r="BZ83" s="704"/>
      <c r="CA83" s="704"/>
      <c r="CB83" s="704"/>
      <c r="CC83" s="704"/>
      <c r="CD83" s="704"/>
      <c r="CE83" s="705"/>
      <c r="CF83" s="705"/>
      <c r="CG83" s="704"/>
      <c r="CH83" s="704"/>
      <c r="CI83" s="704"/>
      <c r="CJ83" s="704"/>
      <c r="CK83" s="704"/>
      <c r="CL83" s="704"/>
    </row>
    <row r="84" spans="2:90" s="14" customFormat="1" ht="24.9" customHeight="1">
      <c r="B84" s="217">
        <f t="shared" si="22"/>
        <v>14</v>
      </c>
      <c r="C84" s="892"/>
      <c r="D84" s="20"/>
      <c r="E84" s="893"/>
      <c r="F84" s="21"/>
      <c r="G84" s="18"/>
      <c r="H84" s="18"/>
      <c r="I84" s="725"/>
      <c r="J84" s="22"/>
      <c r="K84" s="22"/>
      <c r="L84" s="726"/>
      <c r="M84" s="727"/>
      <c r="N84" s="894"/>
      <c r="O84" s="482"/>
      <c r="P84" s="96"/>
      <c r="Q84" s="96"/>
      <c r="R84" s="359"/>
      <c r="S84" s="13"/>
      <c r="T84" s="13"/>
      <c r="U84" s="129"/>
      <c r="V84" s="712"/>
      <c r="W84" s="729"/>
      <c r="X84" s="729"/>
      <c r="Y84" s="729"/>
      <c r="Z84" s="895"/>
      <c r="AA84" s="731"/>
      <c r="AB84" s="733"/>
      <c r="AC84" s="732"/>
      <c r="AD84" s="394"/>
      <c r="AE84" s="91"/>
      <c r="AF84" s="395"/>
      <c r="AG84" s="740"/>
      <c r="AH84" s="707"/>
      <c r="AI84" s="396"/>
      <c r="AJ84" s="91"/>
      <c r="AK84" s="395"/>
      <c r="AL84" s="409"/>
      <c r="AM84" s="701"/>
      <c r="AN84" s="397"/>
      <c r="AO84" s="91"/>
      <c r="AP84" s="395"/>
      <c r="AQ84" s="409"/>
      <c r="AR84" s="701"/>
      <c r="AS84" s="397"/>
      <c r="AT84" s="91"/>
      <c r="AU84" s="395"/>
      <c r="AV84" s="712"/>
      <c r="AW84" s="701"/>
      <c r="AX84" s="397"/>
      <c r="AY84" s="91"/>
      <c r="AZ84" s="395"/>
      <c r="BA84" s="740"/>
      <c r="BB84" s="701"/>
      <c r="BC84" s="397"/>
      <c r="BD84" s="91"/>
      <c r="BE84" s="395"/>
      <c r="BF84" s="395"/>
      <c r="BG84" s="701"/>
      <c r="BH84" s="397"/>
      <c r="BI84" s="91"/>
      <c r="BJ84" s="395"/>
      <c r="BK84" s="395"/>
      <c r="BL84" s="701"/>
      <c r="BM84" s="397"/>
      <c r="BN84" s="91"/>
      <c r="BO84" s="395"/>
      <c r="BP84" s="395"/>
      <c r="BQ84" s="457"/>
      <c r="BR84" s="333"/>
      <c r="BS84" s="332"/>
      <c r="BT84" s="808"/>
      <c r="BU84" s="231"/>
      <c r="BV84" s="457"/>
      <c r="BW84" s="231"/>
      <c r="BX84" s="231"/>
      <c r="BY84" s="231"/>
      <c r="BZ84" s="231"/>
      <c r="CA84" s="231"/>
      <c r="CB84" s="457"/>
      <c r="CC84" s="231"/>
      <c r="CD84" s="231"/>
      <c r="CE84" s="538"/>
      <c r="CF84" s="538"/>
      <c r="CG84" s="231"/>
      <c r="CH84" s="457"/>
      <c r="CI84" s="231"/>
      <c r="CJ84" s="231"/>
      <c r="CK84" s="231"/>
      <c r="CL84" s="231"/>
    </row>
    <row r="85" spans="2:90" s="14" customFormat="1" ht="24.9" customHeight="1">
      <c r="B85" s="217">
        <f t="shared" si="22"/>
        <v>15</v>
      </c>
      <c r="C85" s="858"/>
      <c r="D85" s="701"/>
      <c r="E85" s="837"/>
      <c r="F85" s="691"/>
      <c r="G85" s="13"/>
      <c r="H85" s="13"/>
      <c r="I85" s="738"/>
      <c r="J85" s="348"/>
      <c r="K85" s="737"/>
      <c r="L85" s="91"/>
      <c r="M85" s="91"/>
      <c r="N85" s="712"/>
      <c r="O85" s="757"/>
      <c r="P85" s="712"/>
      <c r="Q85" s="712"/>
      <c r="R85" s="348"/>
      <c r="S85" s="13"/>
      <c r="T85" s="457"/>
      <c r="U85" s="457"/>
      <c r="V85" s="736"/>
      <c r="W85" s="348"/>
      <c r="X85" s="457"/>
      <c r="Y85" s="457"/>
      <c r="Z85" s="352"/>
      <c r="AA85" s="457"/>
      <c r="AB85" s="457"/>
      <c r="AC85" s="220"/>
      <c r="AD85" s="394"/>
      <c r="AE85" s="91"/>
      <c r="AF85" s="395"/>
      <c r="AG85" s="740"/>
      <c r="AH85" s="707"/>
      <c r="AI85" s="396"/>
      <c r="AJ85" s="91"/>
      <c r="AK85" s="395"/>
      <c r="AL85" s="409"/>
      <c r="AM85" s="701"/>
      <c r="AN85" s="397"/>
      <c r="AO85" s="91"/>
      <c r="AP85" s="395"/>
      <c r="AQ85" s="409"/>
      <c r="AR85" s="701"/>
      <c r="AS85" s="394"/>
      <c r="AT85" s="91"/>
      <c r="AU85" s="395"/>
      <c r="AV85" s="712"/>
      <c r="AW85" s="701"/>
      <c r="AX85" s="396"/>
      <c r="AY85" s="91"/>
      <c r="AZ85" s="395"/>
      <c r="BA85" s="740"/>
      <c r="BB85" s="701"/>
      <c r="BC85" s="397"/>
      <c r="BD85" s="91"/>
      <c r="BE85" s="395"/>
      <c r="BF85" s="395"/>
      <c r="BG85" s="701"/>
      <c r="BH85" s="397"/>
      <c r="BI85" s="91"/>
      <c r="BJ85" s="395"/>
      <c r="BK85" s="395"/>
      <c r="BL85" s="701"/>
      <c r="BM85" s="397"/>
      <c r="BN85" s="91"/>
      <c r="BO85" s="395"/>
      <c r="BP85" s="395"/>
      <c r="BQ85" s="457"/>
      <c r="BR85" s="333"/>
      <c r="BS85" s="332"/>
      <c r="BT85" s="808"/>
      <c r="BU85" s="231"/>
      <c r="BV85" s="457"/>
      <c r="BW85" s="231"/>
      <c r="BX85" s="231"/>
      <c r="BY85" s="231"/>
      <c r="BZ85" s="231"/>
      <c r="CA85" s="231"/>
      <c r="CB85" s="457"/>
      <c r="CC85" s="231"/>
      <c r="CD85" s="231"/>
      <c r="CE85" s="538"/>
      <c r="CF85" s="538"/>
      <c r="CG85" s="231"/>
      <c r="CH85" s="457"/>
      <c r="CI85" s="231"/>
      <c r="CJ85" s="231"/>
      <c r="CK85" s="231"/>
      <c r="CL85" s="231"/>
    </row>
    <row r="86" spans="2:90" s="14" customFormat="1" ht="24.9" customHeight="1">
      <c r="B86" s="217">
        <f t="shared" si="22"/>
        <v>16</v>
      </c>
      <c r="C86" s="858"/>
      <c r="D86" s="701"/>
      <c r="E86" s="837"/>
      <c r="F86" s="691"/>
      <c r="G86" s="13"/>
      <c r="H86" s="13"/>
      <c r="I86" s="872"/>
      <c r="J86" s="348"/>
      <c r="K86" s="737"/>
      <c r="L86" s="91"/>
      <c r="M86" s="91"/>
      <c r="N86" s="712"/>
      <c r="O86" s="757"/>
      <c r="P86" s="712"/>
      <c r="Q86" s="712"/>
      <c r="R86" s="348"/>
      <c r="S86" s="13"/>
      <c r="T86" s="457"/>
      <c r="U86" s="457"/>
      <c r="V86" s="736"/>
      <c r="W86" s="348"/>
      <c r="X86" s="457"/>
      <c r="Y86" s="457"/>
      <c r="Z86" s="352"/>
      <c r="AA86" s="457"/>
      <c r="AB86" s="457"/>
      <c r="AC86" s="220"/>
      <c r="AD86" s="394"/>
      <c r="AE86" s="91"/>
      <c r="AF86" s="395"/>
      <c r="AG86" s="740"/>
      <c r="AH86" s="707"/>
      <c r="AI86" s="396"/>
      <c r="AJ86" s="91"/>
      <c r="AK86" s="395"/>
      <c r="AL86" s="409"/>
      <c r="AM86" s="701"/>
      <c r="AN86" s="397"/>
      <c r="AO86" s="91"/>
      <c r="AP86" s="395"/>
      <c r="AQ86" s="409"/>
      <c r="AR86" s="701"/>
      <c r="AS86" s="397"/>
      <c r="AT86" s="91"/>
      <c r="AU86" s="395"/>
      <c r="AV86" s="712"/>
      <c r="AW86" s="701"/>
      <c r="AX86" s="397"/>
      <c r="AY86" s="91"/>
      <c r="AZ86" s="395"/>
      <c r="BA86" s="740"/>
      <c r="BB86" s="701"/>
      <c r="BC86" s="397"/>
      <c r="BD86" s="91"/>
      <c r="BE86" s="395"/>
      <c r="BF86" s="395"/>
      <c r="BG86" s="701"/>
      <c r="BH86" s="397"/>
      <c r="BI86" s="91"/>
      <c r="BJ86" s="395"/>
      <c r="BK86" s="395"/>
      <c r="BL86" s="701"/>
      <c r="BM86" s="397"/>
      <c r="BN86" s="91"/>
      <c r="BO86" s="395"/>
      <c r="BP86" s="395"/>
      <c r="BQ86" s="457"/>
      <c r="BR86" s="333"/>
      <c r="BS86" s="332"/>
      <c r="BT86" s="808"/>
      <c r="BU86" s="231"/>
      <c r="BV86" s="457"/>
      <c r="BW86" s="231"/>
      <c r="BX86" s="231"/>
      <c r="BY86" s="231"/>
      <c r="BZ86" s="231"/>
      <c r="CA86" s="231"/>
      <c r="CB86" s="457"/>
      <c r="CC86" s="231"/>
      <c r="CD86" s="231"/>
      <c r="CE86" s="538"/>
      <c r="CF86" s="538"/>
      <c r="CG86" s="231"/>
      <c r="CH86" s="457"/>
      <c r="CI86" s="231"/>
      <c r="CJ86" s="231"/>
      <c r="CK86" s="231"/>
      <c r="CL86" s="231"/>
    </row>
    <row r="87" spans="2:90" s="14" customFormat="1" ht="24.9" customHeight="1">
      <c r="B87" s="217">
        <f t="shared" si="22"/>
        <v>17</v>
      </c>
      <c r="C87" s="858"/>
      <c r="D87" s="701"/>
      <c r="E87" s="837"/>
      <c r="F87" s="691"/>
      <c r="G87" s="13"/>
      <c r="H87" s="13"/>
      <c r="I87" s="738"/>
      <c r="J87" s="348"/>
      <c r="K87" s="13"/>
      <c r="L87" s="91"/>
      <c r="M87" s="91"/>
      <c r="N87" s="712"/>
      <c r="O87" s="757"/>
      <c r="P87" s="712"/>
      <c r="Q87" s="712"/>
      <c r="R87" s="348"/>
      <c r="S87" s="13"/>
      <c r="T87" s="457"/>
      <c r="U87" s="457"/>
      <c r="V87" s="736"/>
      <c r="W87" s="348"/>
      <c r="X87" s="457"/>
      <c r="Y87" s="457"/>
      <c r="Z87" s="352"/>
      <c r="AA87" s="457"/>
      <c r="AB87" s="457"/>
      <c r="AC87" s="220"/>
      <c r="AD87" s="706"/>
      <c r="AE87" s="91"/>
      <c r="AF87" s="395"/>
      <c r="AG87" s="740"/>
      <c r="AH87" s="707"/>
      <c r="AI87" s="396"/>
      <c r="AJ87" s="91"/>
      <c r="AK87" s="395"/>
      <c r="AL87" s="409"/>
      <c r="AM87" s="701"/>
      <c r="AN87" s="397"/>
      <c r="AO87" s="91"/>
      <c r="AP87" s="395"/>
      <c r="AQ87" s="409"/>
      <c r="AR87" s="701"/>
      <c r="AS87" s="397"/>
      <c r="AT87" s="91"/>
      <c r="AU87" s="395"/>
      <c r="AV87" s="712"/>
      <c r="AW87" s="701"/>
      <c r="AX87" s="397"/>
      <c r="AY87" s="91"/>
      <c r="AZ87" s="395"/>
      <c r="BA87" s="740"/>
      <c r="BB87" s="701"/>
      <c r="BC87" s="397"/>
      <c r="BD87" s="91"/>
      <c r="BE87" s="395"/>
      <c r="BF87" s="395"/>
      <c r="BG87" s="701"/>
      <c r="BH87" s="397"/>
      <c r="BI87" s="91"/>
      <c r="BJ87" s="395"/>
      <c r="BK87" s="395"/>
      <c r="BL87" s="701"/>
      <c r="BM87" s="397"/>
      <c r="BN87" s="91"/>
      <c r="BO87" s="395"/>
      <c r="BP87" s="395"/>
      <c r="BQ87" s="457"/>
      <c r="BR87" s="333"/>
      <c r="BS87" s="332"/>
      <c r="BT87" s="808"/>
      <c r="BU87" s="231"/>
      <c r="BV87" s="457"/>
      <c r="BW87" s="231"/>
      <c r="BX87" s="231"/>
      <c r="BY87" s="231"/>
      <c r="BZ87" s="231"/>
      <c r="CA87" s="231"/>
      <c r="CB87" s="457"/>
      <c r="CC87" s="231"/>
      <c r="CD87" s="231"/>
      <c r="CE87" s="538"/>
      <c r="CF87" s="538"/>
      <c r="CG87" s="231"/>
      <c r="CH87" s="457"/>
      <c r="CI87" s="231"/>
      <c r="CJ87" s="231"/>
      <c r="CK87" s="231"/>
      <c r="CL87" s="231"/>
    </row>
    <row r="88" spans="2:90" s="14" customFormat="1" ht="24.9" customHeight="1">
      <c r="B88" s="217">
        <f t="shared" si="22"/>
        <v>18</v>
      </c>
      <c r="C88" s="858"/>
      <c r="D88" s="701"/>
      <c r="E88" s="837"/>
      <c r="F88" s="691"/>
      <c r="G88" s="13"/>
      <c r="H88" s="13"/>
      <c r="I88" s="738"/>
      <c r="J88" s="348"/>
      <c r="K88" s="13"/>
      <c r="L88" s="91"/>
      <c r="M88" s="91"/>
      <c r="N88" s="712"/>
      <c r="O88" s="757"/>
      <c r="P88" s="712"/>
      <c r="Q88" s="712"/>
      <c r="R88" s="348"/>
      <c r="S88" s="13"/>
      <c r="T88" s="457"/>
      <c r="U88" s="457"/>
      <c r="V88" s="736"/>
      <c r="W88" s="348"/>
      <c r="X88" s="457"/>
      <c r="Y88" s="457"/>
      <c r="Z88" s="352"/>
      <c r="AA88" s="457"/>
      <c r="AB88" s="457"/>
      <c r="AC88" s="220"/>
      <c r="AD88" s="394"/>
      <c r="AE88" s="91"/>
      <c r="AF88" s="395"/>
      <c r="AG88" s="740"/>
      <c r="AH88" s="707"/>
      <c r="AI88" s="396"/>
      <c r="AJ88" s="91"/>
      <c r="AK88" s="395"/>
      <c r="AL88" s="409"/>
      <c r="AM88" s="701"/>
      <c r="AN88" s="397"/>
      <c r="AO88" s="91"/>
      <c r="AP88" s="395"/>
      <c r="AQ88" s="409"/>
      <c r="AR88" s="701"/>
      <c r="AS88" s="394"/>
      <c r="AT88" s="91"/>
      <c r="AU88" s="395"/>
      <c r="AV88" s="712"/>
      <c r="AW88" s="701"/>
      <c r="AX88" s="396"/>
      <c r="AY88" s="91"/>
      <c r="AZ88" s="395"/>
      <c r="BA88" s="740"/>
      <c r="BB88" s="701"/>
      <c r="BC88" s="397"/>
      <c r="BD88" s="91"/>
      <c r="BE88" s="395"/>
      <c r="BF88" s="395"/>
      <c r="BG88" s="701"/>
      <c r="BH88" s="397"/>
      <c r="BI88" s="91"/>
      <c r="BJ88" s="395"/>
      <c r="BK88" s="395"/>
      <c r="BL88" s="701"/>
      <c r="BM88" s="397"/>
      <c r="BN88" s="91"/>
      <c r="BO88" s="395"/>
      <c r="BP88" s="395"/>
      <c r="BQ88" s="457"/>
      <c r="BR88" s="333"/>
      <c r="BS88" s="332"/>
      <c r="BT88" s="808"/>
      <c r="BU88" s="231"/>
      <c r="BV88" s="457"/>
      <c r="BW88" s="231"/>
      <c r="BX88" s="231"/>
      <c r="BY88" s="231"/>
      <c r="BZ88" s="231"/>
      <c r="CA88" s="231"/>
      <c r="CB88" s="457"/>
      <c r="CC88" s="231"/>
      <c r="CD88" s="231"/>
      <c r="CE88" s="538"/>
      <c r="CF88" s="538"/>
      <c r="CG88" s="231"/>
      <c r="CH88" s="457"/>
      <c r="CI88" s="231"/>
      <c r="CJ88" s="231"/>
      <c r="CK88" s="231"/>
      <c r="CL88" s="231"/>
    </row>
    <row r="89" spans="2:90" s="14" customFormat="1" ht="24.9" customHeight="1">
      <c r="B89" s="217">
        <f t="shared" si="22"/>
        <v>19</v>
      </c>
      <c r="C89" s="856"/>
      <c r="D89" s="701"/>
      <c r="E89" s="837"/>
      <c r="F89" s="691"/>
      <c r="G89" s="13"/>
      <c r="H89" s="13"/>
      <c r="I89" s="837"/>
      <c r="J89" s="457"/>
      <c r="K89" s="13"/>
      <c r="L89" s="91"/>
      <c r="M89" s="91"/>
      <c r="N89" s="712"/>
      <c r="O89" s="757"/>
      <c r="P89" s="712"/>
      <c r="Q89" s="712"/>
      <c r="R89" s="348"/>
      <c r="S89" s="13"/>
      <c r="T89" s="457"/>
      <c r="U89" s="457"/>
      <c r="V89" s="736"/>
      <c r="W89" s="348"/>
      <c r="X89" s="457"/>
      <c r="Y89" s="457"/>
      <c r="Z89" s="352"/>
      <c r="AA89" s="457"/>
      <c r="AB89" s="457"/>
      <c r="AC89" s="220"/>
      <c r="AD89" s="706"/>
      <c r="AE89" s="91"/>
      <c r="AF89" s="395"/>
      <c r="AG89" s="740"/>
      <c r="AH89" s="707"/>
      <c r="AI89" s="396"/>
      <c r="AJ89" s="91"/>
      <c r="AK89" s="395"/>
      <c r="AL89" s="409"/>
      <c r="AM89" s="701"/>
      <c r="AN89" s="397"/>
      <c r="AO89" s="91"/>
      <c r="AP89" s="395"/>
      <c r="AQ89" s="409"/>
      <c r="AR89" s="701"/>
      <c r="AS89" s="397"/>
      <c r="AT89" s="91"/>
      <c r="AU89" s="395"/>
      <c r="AV89" s="712"/>
      <c r="AW89" s="701"/>
      <c r="AX89" s="397"/>
      <c r="AY89" s="91"/>
      <c r="AZ89" s="395"/>
      <c r="BA89" s="740"/>
      <c r="BB89" s="701"/>
      <c r="BC89" s="397"/>
      <c r="BD89" s="91"/>
      <c r="BE89" s="395"/>
      <c r="BF89" s="395"/>
      <c r="BG89" s="701"/>
      <c r="BH89" s="397"/>
      <c r="BI89" s="91"/>
      <c r="BJ89" s="395"/>
      <c r="BK89" s="395"/>
      <c r="BL89" s="701"/>
      <c r="BM89" s="397"/>
      <c r="BN89" s="91"/>
      <c r="BO89" s="395"/>
      <c r="BP89" s="395"/>
      <c r="BQ89" s="457"/>
      <c r="BR89" s="333"/>
      <c r="BS89" s="332"/>
      <c r="BT89" s="808"/>
      <c r="BU89" s="231"/>
      <c r="BV89" s="457"/>
      <c r="BW89" s="231"/>
      <c r="BX89" s="231"/>
      <c r="BY89" s="231"/>
      <c r="BZ89" s="231"/>
      <c r="CA89" s="231"/>
      <c r="CB89" s="457"/>
      <c r="CC89" s="231"/>
      <c r="CD89" s="231"/>
      <c r="CE89" s="538"/>
      <c r="CF89" s="538"/>
      <c r="CG89" s="231"/>
      <c r="CH89" s="457"/>
      <c r="CI89" s="231"/>
      <c r="CJ89" s="231"/>
      <c r="CK89" s="231"/>
      <c r="CL89" s="231"/>
    </row>
    <row r="90" spans="2:90" s="14" customFormat="1" ht="24.9" customHeight="1">
      <c r="B90" s="217">
        <f t="shared" si="22"/>
        <v>20</v>
      </c>
      <c r="C90" s="856"/>
      <c r="D90" s="701"/>
      <c r="E90" s="837"/>
      <c r="F90" s="691"/>
      <c r="G90" s="13"/>
      <c r="H90" s="13"/>
      <c r="I90" s="703"/>
      <c r="J90" s="457"/>
      <c r="K90" s="13"/>
      <c r="L90" s="91"/>
      <c r="M90" s="91"/>
      <c r="N90" s="712"/>
      <c r="O90" s="757"/>
      <c r="P90" s="712"/>
      <c r="Q90" s="712"/>
      <c r="R90" s="348"/>
      <c r="S90" s="13"/>
      <c r="T90" s="457"/>
      <c r="U90" s="457"/>
      <c r="V90" s="736"/>
      <c r="W90" s="348"/>
      <c r="X90" s="457"/>
      <c r="Y90" s="457"/>
      <c r="Z90" s="352"/>
      <c r="AA90" s="457"/>
      <c r="AB90" s="457"/>
      <c r="AC90" s="220"/>
      <c r="AD90" s="706"/>
      <c r="AE90" s="91"/>
      <c r="AF90" s="395"/>
      <c r="AG90" s="740"/>
      <c r="AH90" s="707"/>
      <c r="AI90" s="396"/>
      <c r="AJ90" s="91"/>
      <c r="AK90" s="395"/>
      <c r="AL90" s="409"/>
      <c r="AM90" s="701"/>
      <c r="AN90" s="397"/>
      <c r="AO90" s="91"/>
      <c r="AP90" s="395"/>
      <c r="AQ90" s="409"/>
      <c r="AR90" s="701"/>
      <c r="AS90" s="397"/>
      <c r="AT90" s="91"/>
      <c r="AU90" s="395"/>
      <c r="AV90" s="712"/>
      <c r="AW90" s="701"/>
      <c r="AX90" s="397"/>
      <c r="AY90" s="91"/>
      <c r="AZ90" s="395"/>
      <c r="BA90" s="740"/>
      <c r="BB90" s="701"/>
      <c r="BC90" s="397"/>
      <c r="BD90" s="91"/>
      <c r="BE90" s="395"/>
      <c r="BF90" s="395"/>
      <c r="BG90" s="701"/>
      <c r="BH90" s="397"/>
      <c r="BI90" s="91"/>
      <c r="BJ90" s="395"/>
      <c r="BK90" s="395"/>
      <c r="BL90" s="701"/>
      <c r="BM90" s="397"/>
      <c r="BN90" s="91"/>
      <c r="BO90" s="395"/>
      <c r="BP90" s="395"/>
      <c r="BQ90" s="457"/>
      <c r="BR90" s="333"/>
      <c r="BS90" s="332"/>
      <c r="BT90" s="808"/>
      <c r="BU90" s="231"/>
      <c r="BV90" s="457"/>
      <c r="BW90" s="231"/>
      <c r="BX90" s="231"/>
      <c r="BY90" s="231"/>
      <c r="BZ90" s="231"/>
      <c r="CA90" s="231"/>
      <c r="CB90" s="457"/>
      <c r="CC90" s="231"/>
      <c r="CD90" s="231"/>
      <c r="CE90" s="538"/>
      <c r="CF90" s="538"/>
      <c r="CG90" s="231"/>
      <c r="CH90" s="457"/>
      <c r="CI90" s="231"/>
      <c r="CJ90" s="231"/>
      <c r="CK90" s="231"/>
      <c r="CL90" s="231"/>
    </row>
    <row r="91" spans="2:90" s="14" customFormat="1" ht="24.9" customHeight="1">
      <c r="B91" s="217">
        <f t="shared" si="22"/>
        <v>21</v>
      </c>
      <c r="C91" s="856"/>
      <c r="D91" s="701"/>
      <c r="E91" s="837"/>
      <c r="F91" s="691"/>
      <c r="G91" s="13"/>
      <c r="H91" s="13"/>
      <c r="I91" s="703"/>
      <c r="J91" s="457"/>
      <c r="K91" s="13"/>
      <c r="L91" s="91"/>
      <c r="M91" s="91"/>
      <c r="N91" s="712"/>
      <c r="O91" s="757"/>
      <c r="P91" s="712"/>
      <c r="Q91" s="712"/>
      <c r="R91" s="348"/>
      <c r="S91" s="13"/>
      <c r="T91" s="457"/>
      <c r="U91" s="457"/>
      <c r="V91" s="736"/>
      <c r="W91" s="348"/>
      <c r="X91" s="457"/>
      <c r="Y91" s="457"/>
      <c r="Z91" s="352"/>
      <c r="AA91" s="457"/>
      <c r="AB91" s="457"/>
      <c r="AC91" s="220"/>
      <c r="AD91" s="706"/>
      <c r="AE91" s="91"/>
      <c r="AF91" s="395"/>
      <c r="AG91" s="740"/>
      <c r="AH91" s="707"/>
      <c r="AI91" s="396"/>
      <c r="AJ91" s="91"/>
      <c r="AK91" s="395"/>
      <c r="AL91" s="409"/>
      <c r="AM91" s="701"/>
      <c r="AN91" s="397"/>
      <c r="AO91" s="91"/>
      <c r="AP91" s="395"/>
      <c r="AQ91" s="409"/>
      <c r="AR91" s="701"/>
      <c r="AS91" s="397"/>
      <c r="AT91" s="91"/>
      <c r="AU91" s="395"/>
      <c r="AV91" s="712"/>
      <c r="AW91" s="701"/>
      <c r="AX91" s="397"/>
      <c r="AY91" s="91"/>
      <c r="AZ91" s="395"/>
      <c r="BA91" s="740"/>
      <c r="BB91" s="701"/>
      <c r="BC91" s="397"/>
      <c r="BD91" s="91"/>
      <c r="BE91" s="395"/>
      <c r="BF91" s="395"/>
      <c r="BG91" s="701"/>
      <c r="BH91" s="397"/>
      <c r="BI91" s="91"/>
      <c r="BJ91" s="395"/>
      <c r="BK91" s="395"/>
      <c r="BL91" s="701"/>
      <c r="BM91" s="397"/>
      <c r="BN91" s="91"/>
      <c r="BO91" s="395"/>
      <c r="BP91" s="395"/>
      <c r="BQ91" s="457"/>
      <c r="BR91" s="333"/>
      <c r="BS91" s="332"/>
      <c r="BT91" s="808"/>
      <c r="BU91" s="231"/>
      <c r="BV91" s="457"/>
      <c r="BW91" s="231"/>
      <c r="BX91" s="231"/>
      <c r="BY91" s="231"/>
      <c r="BZ91" s="231"/>
      <c r="CA91" s="231"/>
      <c r="CB91" s="457"/>
      <c r="CC91" s="231"/>
      <c r="CD91" s="231"/>
      <c r="CE91" s="538"/>
      <c r="CF91" s="538"/>
      <c r="CG91" s="231"/>
      <c r="CH91" s="457"/>
      <c r="CI91" s="231"/>
      <c r="CJ91" s="231"/>
      <c r="CK91" s="231"/>
      <c r="CL91" s="231"/>
    </row>
    <row r="92" spans="2:90" s="14" customFormat="1" ht="24.9" customHeight="1">
      <c r="B92" s="217">
        <f t="shared" si="22"/>
        <v>22</v>
      </c>
      <c r="C92" s="856"/>
      <c r="D92" s="701"/>
      <c r="E92" s="837"/>
      <c r="F92" s="691"/>
      <c r="G92" s="13"/>
      <c r="H92" s="13"/>
      <c r="I92" s="703"/>
      <c r="J92" s="457"/>
      <c r="K92" s="13"/>
      <c r="L92" s="91"/>
      <c r="M92" s="91"/>
      <c r="N92" s="712"/>
      <c r="O92" s="757"/>
      <c r="P92" s="712"/>
      <c r="Q92" s="712"/>
      <c r="R92" s="348"/>
      <c r="S92" s="13"/>
      <c r="T92" s="457"/>
      <c r="U92" s="457"/>
      <c r="V92" s="736"/>
      <c r="W92" s="348"/>
      <c r="X92" s="457"/>
      <c r="Y92" s="457"/>
      <c r="Z92" s="352"/>
      <c r="AA92" s="457"/>
      <c r="AB92" s="457"/>
      <c r="AC92" s="220"/>
      <c r="AD92" s="706"/>
      <c r="AE92" s="91"/>
      <c r="AF92" s="395"/>
      <c r="AG92" s="740"/>
      <c r="AH92" s="707"/>
      <c r="AI92" s="396"/>
      <c r="AJ92" s="91"/>
      <c r="AK92" s="395"/>
      <c r="AL92" s="409"/>
      <c r="AM92" s="701"/>
      <c r="AN92" s="397"/>
      <c r="AO92" s="91"/>
      <c r="AP92" s="395"/>
      <c r="AQ92" s="409"/>
      <c r="AR92" s="701"/>
      <c r="AS92" s="397"/>
      <c r="AT92" s="91"/>
      <c r="AU92" s="395"/>
      <c r="AV92" s="712"/>
      <c r="AW92" s="701"/>
      <c r="AX92" s="397"/>
      <c r="AY92" s="91"/>
      <c r="AZ92" s="395"/>
      <c r="BA92" s="740"/>
      <c r="BB92" s="701"/>
      <c r="BC92" s="397"/>
      <c r="BD92" s="91"/>
      <c r="BE92" s="395"/>
      <c r="BF92" s="395"/>
      <c r="BG92" s="701"/>
      <c r="BH92" s="397"/>
      <c r="BI92" s="91"/>
      <c r="BJ92" s="395"/>
      <c r="BK92" s="395"/>
      <c r="BL92" s="701"/>
      <c r="BM92" s="397"/>
      <c r="BN92" s="91"/>
      <c r="BO92" s="395"/>
      <c r="BP92" s="395"/>
      <c r="BQ92" s="457"/>
      <c r="BR92" s="333"/>
      <c r="BS92" s="332"/>
      <c r="BT92" s="808"/>
      <c r="BU92" s="231"/>
      <c r="BV92" s="457"/>
      <c r="BW92" s="231"/>
      <c r="BX92" s="231"/>
      <c r="BY92" s="231"/>
      <c r="BZ92" s="231"/>
      <c r="CA92" s="231"/>
      <c r="CB92" s="457"/>
      <c r="CC92" s="231"/>
      <c r="CD92" s="231"/>
      <c r="CE92" s="538"/>
      <c r="CF92" s="538"/>
      <c r="CG92" s="231"/>
      <c r="CH92" s="457"/>
      <c r="CI92" s="231"/>
      <c r="CJ92" s="231"/>
      <c r="CK92" s="231"/>
      <c r="CL92" s="231"/>
    </row>
    <row r="93" spans="2:90" s="14" customFormat="1" ht="24.9" customHeight="1">
      <c r="B93" s="217">
        <f t="shared" si="22"/>
        <v>23</v>
      </c>
      <c r="C93" s="856"/>
      <c r="D93" s="701"/>
      <c r="E93" s="837"/>
      <c r="F93" s="691"/>
      <c r="G93" s="13"/>
      <c r="H93" s="13"/>
      <c r="I93" s="703"/>
      <c r="J93" s="457"/>
      <c r="K93" s="13"/>
      <c r="L93" s="91"/>
      <c r="M93" s="91"/>
      <c r="N93" s="712"/>
      <c r="O93" s="757"/>
      <c r="P93" s="712"/>
      <c r="Q93" s="712"/>
      <c r="R93" s="348"/>
      <c r="S93" s="13"/>
      <c r="T93" s="457"/>
      <c r="U93" s="457"/>
      <c r="V93" s="736"/>
      <c r="W93" s="348"/>
      <c r="X93" s="457"/>
      <c r="Y93" s="457"/>
      <c r="Z93" s="352"/>
      <c r="AA93" s="457"/>
      <c r="AB93" s="457"/>
      <c r="AC93" s="220"/>
      <c r="AD93" s="706"/>
      <c r="AE93" s="91"/>
      <c r="AF93" s="395"/>
      <c r="AG93" s="740"/>
      <c r="AH93" s="707"/>
      <c r="AI93" s="396"/>
      <c r="AJ93" s="91"/>
      <c r="AK93" s="395"/>
      <c r="AL93" s="409"/>
      <c r="AM93" s="701"/>
      <c r="AN93" s="397"/>
      <c r="AO93" s="91"/>
      <c r="AP93" s="395"/>
      <c r="AQ93" s="409"/>
      <c r="AR93" s="701"/>
      <c r="AS93" s="397"/>
      <c r="AT93" s="91"/>
      <c r="AU93" s="395"/>
      <c r="AV93" s="712"/>
      <c r="AW93" s="701"/>
      <c r="AX93" s="397"/>
      <c r="AY93" s="91"/>
      <c r="AZ93" s="395"/>
      <c r="BA93" s="740"/>
      <c r="BB93" s="701"/>
      <c r="BC93" s="397"/>
      <c r="BD93" s="91"/>
      <c r="BE93" s="395"/>
      <c r="BF93" s="395"/>
      <c r="BG93" s="701"/>
      <c r="BH93" s="397"/>
      <c r="BI93" s="91"/>
      <c r="BJ93" s="395"/>
      <c r="BK93" s="395"/>
      <c r="BL93" s="701"/>
      <c r="BM93" s="397"/>
      <c r="BN93" s="91"/>
      <c r="BO93" s="395"/>
      <c r="BP93" s="395"/>
      <c r="BQ93" s="457"/>
      <c r="BR93" s="333"/>
      <c r="BS93" s="332"/>
      <c r="BT93" s="808"/>
      <c r="BU93" s="231"/>
      <c r="BV93" s="457"/>
      <c r="BW93" s="231"/>
      <c r="BX93" s="231"/>
      <c r="BY93" s="231"/>
      <c r="BZ93" s="231"/>
      <c r="CA93" s="231"/>
      <c r="CB93" s="457"/>
      <c r="CC93" s="231"/>
      <c r="CD93" s="231"/>
      <c r="CE93" s="538"/>
      <c r="CF93" s="538"/>
      <c r="CG93" s="231"/>
      <c r="CH93" s="457"/>
      <c r="CI93" s="231"/>
      <c r="CJ93" s="231"/>
      <c r="CK93" s="231"/>
      <c r="CL93" s="231"/>
    </row>
    <row r="94" spans="2:90" s="14" customFormat="1" ht="24.9" customHeight="1">
      <c r="B94" s="217">
        <f t="shared" si="22"/>
        <v>24</v>
      </c>
      <c r="C94" s="856"/>
      <c r="D94" s="701"/>
      <c r="E94" s="837"/>
      <c r="F94" s="691"/>
      <c r="G94" s="13"/>
      <c r="H94" s="13"/>
      <c r="I94" s="703"/>
      <c r="J94" s="457"/>
      <c r="K94" s="13"/>
      <c r="L94" s="91"/>
      <c r="M94" s="91"/>
      <c r="N94" s="712"/>
      <c r="O94" s="757"/>
      <c r="P94" s="712"/>
      <c r="Q94" s="712"/>
      <c r="R94" s="348"/>
      <c r="S94" s="13"/>
      <c r="T94" s="457"/>
      <c r="U94" s="457"/>
      <c r="V94" s="736"/>
      <c r="W94" s="348"/>
      <c r="X94" s="457"/>
      <c r="Y94" s="457"/>
      <c r="Z94" s="352"/>
      <c r="AA94" s="457"/>
      <c r="AB94" s="457"/>
      <c r="AC94" s="220"/>
      <c r="AD94" s="706"/>
      <c r="AE94" s="91"/>
      <c r="AF94" s="395"/>
      <c r="AG94" s="740"/>
      <c r="AH94" s="707"/>
      <c r="AI94" s="396"/>
      <c r="AJ94" s="91"/>
      <c r="AK94" s="395"/>
      <c r="AL94" s="409"/>
      <c r="AM94" s="701"/>
      <c r="AN94" s="397"/>
      <c r="AO94" s="91"/>
      <c r="AP94" s="395"/>
      <c r="AQ94" s="409"/>
      <c r="AR94" s="701"/>
      <c r="AS94" s="397"/>
      <c r="AT94" s="91"/>
      <c r="AU94" s="395"/>
      <c r="AV94" s="712"/>
      <c r="AW94" s="701"/>
      <c r="AX94" s="397"/>
      <c r="AY94" s="91"/>
      <c r="AZ94" s="395"/>
      <c r="BA94" s="740"/>
      <c r="BB94" s="701"/>
      <c r="BC94" s="397"/>
      <c r="BD94" s="91"/>
      <c r="BE94" s="395"/>
      <c r="BF94" s="395"/>
      <c r="BG94" s="701"/>
      <c r="BH94" s="397"/>
      <c r="BI94" s="91"/>
      <c r="BJ94" s="395"/>
      <c r="BK94" s="395"/>
      <c r="BL94" s="701"/>
      <c r="BM94" s="397"/>
      <c r="BN94" s="91"/>
      <c r="BO94" s="395"/>
      <c r="BP94" s="395"/>
      <c r="BQ94" s="457"/>
      <c r="BR94" s="333"/>
      <c r="BS94" s="332"/>
      <c r="BT94" s="808"/>
      <c r="BU94" s="231"/>
      <c r="BV94" s="457"/>
      <c r="BW94" s="231"/>
      <c r="BX94" s="231"/>
      <c r="BY94" s="231"/>
      <c r="BZ94" s="231"/>
      <c r="CA94" s="231"/>
      <c r="CB94" s="457"/>
      <c r="CC94" s="231"/>
      <c r="CD94" s="231"/>
      <c r="CE94" s="538"/>
      <c r="CF94" s="538"/>
      <c r="CG94" s="231"/>
      <c r="CH94" s="457"/>
      <c r="CI94" s="231"/>
      <c r="CJ94" s="231"/>
      <c r="CK94" s="231"/>
      <c r="CL94" s="231"/>
    </row>
    <row r="95" spans="2:90" s="14" customFormat="1" ht="24.9" customHeight="1">
      <c r="B95" s="217">
        <f t="shared" si="22"/>
        <v>25</v>
      </c>
      <c r="C95" s="856"/>
      <c r="D95" s="701"/>
      <c r="E95" s="837"/>
      <c r="F95" s="691"/>
      <c r="G95" s="13"/>
      <c r="H95" s="13"/>
      <c r="I95" s="703"/>
      <c r="J95" s="457"/>
      <c r="K95" s="13"/>
      <c r="L95" s="91"/>
      <c r="M95" s="91"/>
      <c r="N95" s="712"/>
      <c r="O95" s="757"/>
      <c r="P95" s="712"/>
      <c r="Q95" s="712"/>
      <c r="R95" s="348"/>
      <c r="S95" s="13"/>
      <c r="T95" s="457"/>
      <c r="U95" s="457"/>
      <c r="V95" s="736"/>
      <c r="W95" s="348"/>
      <c r="X95" s="457"/>
      <c r="Y95" s="457"/>
      <c r="Z95" s="352"/>
      <c r="AA95" s="457"/>
      <c r="AB95" s="457"/>
      <c r="AC95" s="220"/>
      <c r="AD95" s="706"/>
      <c r="AE95" s="91"/>
      <c r="AF95" s="395"/>
      <c r="AG95" s="740"/>
      <c r="AH95" s="707"/>
      <c r="AI95" s="396"/>
      <c r="AJ95" s="91"/>
      <c r="AK95" s="395"/>
      <c r="AL95" s="409"/>
      <c r="AM95" s="701"/>
      <c r="AN95" s="397"/>
      <c r="AO95" s="91"/>
      <c r="AP95" s="395"/>
      <c r="AQ95" s="409"/>
      <c r="AR95" s="701"/>
      <c r="AS95" s="397"/>
      <c r="AT95" s="91"/>
      <c r="AU95" s="395"/>
      <c r="AV95" s="712"/>
      <c r="AW95" s="701"/>
      <c r="AX95" s="397"/>
      <c r="AY95" s="91"/>
      <c r="AZ95" s="395"/>
      <c r="BA95" s="740"/>
      <c r="BB95" s="701"/>
      <c r="BC95" s="397"/>
      <c r="BD95" s="91"/>
      <c r="BE95" s="395"/>
      <c r="BF95" s="395"/>
      <c r="BG95" s="701"/>
      <c r="BH95" s="397"/>
      <c r="BI95" s="91"/>
      <c r="BJ95" s="395"/>
      <c r="BK95" s="395"/>
      <c r="BL95" s="701"/>
      <c r="BM95" s="397"/>
      <c r="BN95" s="91"/>
      <c r="BO95" s="395"/>
      <c r="BP95" s="395"/>
      <c r="BQ95" s="457"/>
      <c r="BR95" s="333"/>
      <c r="BS95" s="332"/>
      <c r="BT95" s="808"/>
      <c r="BU95" s="231"/>
      <c r="BV95" s="457"/>
      <c r="BW95" s="231"/>
      <c r="BX95" s="231"/>
      <c r="BY95" s="231"/>
      <c r="BZ95" s="231"/>
      <c r="CA95" s="231"/>
      <c r="CB95" s="457"/>
      <c r="CC95" s="231"/>
      <c r="CD95" s="231"/>
      <c r="CE95" s="538"/>
      <c r="CF95" s="538"/>
      <c r="CG95" s="231"/>
      <c r="CH95" s="457"/>
      <c r="CI95" s="231"/>
      <c r="CJ95" s="231"/>
      <c r="CK95" s="231"/>
      <c r="CL95" s="231"/>
    </row>
    <row r="96" spans="2:90" s="14" customFormat="1" ht="24.9" customHeight="1">
      <c r="B96" s="217">
        <f t="shared" si="22"/>
        <v>26</v>
      </c>
      <c r="C96" s="856"/>
      <c r="D96" s="701"/>
      <c r="E96" s="837"/>
      <c r="F96" s="691"/>
      <c r="G96" s="13"/>
      <c r="H96" s="13"/>
      <c r="I96" s="703"/>
      <c r="J96" s="457"/>
      <c r="K96" s="13"/>
      <c r="L96" s="91"/>
      <c r="M96" s="91"/>
      <c r="N96" s="712"/>
      <c r="O96" s="757"/>
      <c r="P96" s="712"/>
      <c r="Q96" s="712"/>
      <c r="R96" s="348"/>
      <c r="S96" s="13"/>
      <c r="T96" s="457"/>
      <c r="U96" s="457"/>
      <c r="V96" s="736"/>
      <c r="W96" s="348"/>
      <c r="X96" s="457"/>
      <c r="Y96" s="457"/>
      <c r="Z96" s="352"/>
      <c r="AA96" s="457"/>
      <c r="AB96" s="457"/>
      <c r="AC96" s="220"/>
      <c r="AD96" s="706"/>
      <c r="AE96" s="91"/>
      <c r="AF96" s="395"/>
      <c r="AG96" s="740"/>
      <c r="AH96" s="707"/>
      <c r="AI96" s="396"/>
      <c r="AJ96" s="91"/>
      <c r="AK96" s="395"/>
      <c r="AL96" s="409"/>
      <c r="AM96" s="701"/>
      <c r="AN96" s="397"/>
      <c r="AO96" s="91"/>
      <c r="AP96" s="395"/>
      <c r="AQ96" s="409"/>
      <c r="AR96" s="701"/>
      <c r="AS96" s="397"/>
      <c r="AT96" s="91"/>
      <c r="AU96" s="395"/>
      <c r="AV96" s="712"/>
      <c r="AW96" s="701"/>
      <c r="AX96" s="397"/>
      <c r="AY96" s="91"/>
      <c r="AZ96" s="395"/>
      <c r="BA96" s="740"/>
      <c r="BB96" s="701"/>
      <c r="BC96" s="397"/>
      <c r="BD96" s="91"/>
      <c r="BE96" s="395"/>
      <c r="BF96" s="395"/>
      <c r="BG96" s="701"/>
      <c r="BH96" s="397"/>
      <c r="BI96" s="91"/>
      <c r="BJ96" s="395"/>
      <c r="BK96" s="395"/>
      <c r="BL96" s="701"/>
      <c r="BM96" s="397"/>
      <c r="BN96" s="91"/>
      <c r="BO96" s="395"/>
      <c r="BP96" s="395"/>
      <c r="BQ96" s="457"/>
      <c r="BR96" s="333"/>
      <c r="BS96" s="332"/>
      <c r="BT96" s="808"/>
      <c r="BU96" s="231"/>
      <c r="BV96" s="457"/>
      <c r="BW96" s="231"/>
      <c r="BX96" s="231"/>
      <c r="BY96" s="231"/>
      <c r="BZ96" s="231"/>
      <c r="CA96" s="231"/>
      <c r="CB96" s="457"/>
      <c r="CC96" s="231"/>
      <c r="CD96" s="231"/>
      <c r="CE96" s="538"/>
      <c r="CF96" s="538"/>
      <c r="CG96" s="231"/>
      <c r="CH96" s="457"/>
      <c r="CI96" s="231"/>
      <c r="CJ96" s="231"/>
      <c r="CK96" s="231"/>
      <c r="CL96" s="231"/>
    </row>
    <row r="97" spans="2:90" s="14" customFormat="1" ht="24.9" customHeight="1">
      <c r="B97" s="217">
        <f t="shared" si="22"/>
        <v>27</v>
      </c>
      <c r="C97" s="856"/>
      <c r="D97" s="701"/>
      <c r="E97" s="837"/>
      <c r="F97" s="691"/>
      <c r="G97" s="13"/>
      <c r="H97" s="13"/>
      <c r="I97" s="703"/>
      <c r="J97" s="457"/>
      <c r="K97" s="13"/>
      <c r="L97" s="91"/>
      <c r="M97" s="91"/>
      <c r="N97" s="712"/>
      <c r="O97" s="757"/>
      <c r="P97" s="712"/>
      <c r="Q97" s="712"/>
      <c r="R97" s="348"/>
      <c r="S97" s="13"/>
      <c r="T97" s="457"/>
      <c r="U97" s="457"/>
      <c r="V97" s="736"/>
      <c r="W97" s="348"/>
      <c r="X97" s="457"/>
      <c r="Y97" s="457"/>
      <c r="Z97" s="352"/>
      <c r="AA97" s="457"/>
      <c r="AB97" s="457"/>
      <c r="AC97" s="220"/>
      <c r="AD97" s="706"/>
      <c r="AE97" s="91"/>
      <c r="AF97" s="395"/>
      <c r="AG97" s="740"/>
      <c r="AH97" s="707"/>
      <c r="AI97" s="396"/>
      <c r="AJ97" s="91"/>
      <c r="AK97" s="395"/>
      <c r="AL97" s="409"/>
      <c r="AM97" s="701"/>
      <c r="AN97" s="397"/>
      <c r="AO97" s="91"/>
      <c r="AP97" s="395"/>
      <c r="AQ97" s="409"/>
      <c r="AR97" s="701"/>
      <c r="AS97" s="397"/>
      <c r="AT97" s="91"/>
      <c r="AU97" s="395"/>
      <c r="AV97" s="712"/>
      <c r="AW97" s="701"/>
      <c r="AX97" s="397"/>
      <c r="AY97" s="91"/>
      <c r="AZ97" s="395"/>
      <c r="BA97" s="740"/>
      <c r="BB97" s="701"/>
      <c r="BC97" s="397"/>
      <c r="BD97" s="91"/>
      <c r="BE97" s="395"/>
      <c r="BF97" s="395"/>
      <c r="BG97" s="701"/>
      <c r="BH97" s="397"/>
      <c r="BI97" s="91"/>
      <c r="BJ97" s="395"/>
      <c r="BK97" s="395"/>
      <c r="BL97" s="701"/>
      <c r="BM97" s="397"/>
      <c r="BN97" s="91"/>
      <c r="BO97" s="395"/>
      <c r="BP97" s="395"/>
      <c r="BQ97" s="457"/>
      <c r="BR97" s="333"/>
      <c r="BS97" s="332"/>
      <c r="BT97" s="808"/>
      <c r="BU97" s="231"/>
      <c r="BV97" s="457"/>
      <c r="BW97" s="231"/>
      <c r="BX97" s="231"/>
      <c r="BY97" s="231"/>
      <c r="BZ97" s="231"/>
      <c r="CA97" s="231"/>
      <c r="CB97" s="457"/>
      <c r="CC97" s="231"/>
      <c r="CD97" s="231"/>
      <c r="CE97" s="538"/>
      <c r="CF97" s="538"/>
      <c r="CG97" s="231"/>
      <c r="CH97" s="457"/>
      <c r="CI97" s="231"/>
      <c r="CJ97" s="231"/>
      <c r="CK97" s="231"/>
      <c r="CL97" s="231"/>
    </row>
    <row r="98" spans="2:90" s="14" customFormat="1" ht="24.9" customHeight="1">
      <c r="B98" s="217">
        <f t="shared" si="22"/>
        <v>28</v>
      </c>
      <c r="C98" s="856"/>
      <c r="D98" s="701"/>
      <c r="E98" s="837"/>
      <c r="F98" s="691"/>
      <c r="G98" s="13"/>
      <c r="H98" s="13"/>
      <c r="I98" s="703"/>
      <c r="J98" s="457"/>
      <c r="K98" s="13"/>
      <c r="L98" s="91"/>
      <c r="M98" s="91"/>
      <c r="N98" s="712"/>
      <c r="O98" s="757"/>
      <c r="P98" s="712"/>
      <c r="Q98" s="712"/>
      <c r="R98" s="348"/>
      <c r="S98" s="13"/>
      <c r="T98" s="457"/>
      <c r="U98" s="457"/>
      <c r="V98" s="736"/>
      <c r="W98" s="348"/>
      <c r="X98" s="457"/>
      <c r="Y98" s="457"/>
      <c r="Z98" s="352"/>
      <c r="AA98" s="457"/>
      <c r="AB98" s="457"/>
      <c r="AC98" s="220"/>
      <c r="AD98" s="706"/>
      <c r="AE98" s="91"/>
      <c r="AF98" s="395"/>
      <c r="AG98" s="740"/>
      <c r="AH98" s="707"/>
      <c r="AI98" s="396"/>
      <c r="AJ98" s="91"/>
      <c r="AK98" s="395"/>
      <c r="AL98" s="409"/>
      <c r="AM98" s="701"/>
      <c r="AN98" s="397"/>
      <c r="AO98" s="91"/>
      <c r="AP98" s="395"/>
      <c r="AQ98" s="409"/>
      <c r="AR98" s="701"/>
      <c r="AS98" s="397"/>
      <c r="AT98" s="91"/>
      <c r="AU98" s="395"/>
      <c r="AV98" s="712"/>
      <c r="AW98" s="701"/>
      <c r="AX98" s="397"/>
      <c r="AY98" s="91"/>
      <c r="AZ98" s="395"/>
      <c r="BA98" s="740"/>
      <c r="BB98" s="701"/>
      <c r="BC98" s="397"/>
      <c r="BD98" s="91"/>
      <c r="BE98" s="395"/>
      <c r="BF98" s="395"/>
      <c r="BG98" s="701"/>
      <c r="BH98" s="397"/>
      <c r="BI98" s="91"/>
      <c r="BJ98" s="395"/>
      <c r="BK98" s="395"/>
      <c r="BL98" s="701"/>
      <c r="BM98" s="397"/>
      <c r="BN98" s="91"/>
      <c r="BO98" s="395"/>
      <c r="BP98" s="395"/>
      <c r="BQ98" s="457"/>
      <c r="BR98" s="333"/>
      <c r="BS98" s="332"/>
      <c r="BT98" s="808"/>
      <c r="BU98" s="231"/>
      <c r="BV98" s="457"/>
      <c r="BW98" s="231"/>
      <c r="BX98" s="231"/>
      <c r="BY98" s="231"/>
      <c r="BZ98" s="231"/>
      <c r="CA98" s="231"/>
      <c r="CB98" s="457"/>
      <c r="CC98" s="231"/>
      <c r="CD98" s="231"/>
      <c r="CE98" s="538"/>
      <c r="CF98" s="538"/>
      <c r="CG98" s="231"/>
      <c r="CH98" s="457"/>
      <c r="CI98" s="231"/>
      <c r="CJ98" s="231"/>
      <c r="CK98" s="231"/>
      <c r="CL98" s="231"/>
    </row>
    <row r="99" spans="2:90" s="14" customFormat="1" ht="24.9" customHeight="1">
      <c r="B99" s="217">
        <f t="shared" si="22"/>
        <v>29</v>
      </c>
      <c r="C99" s="856"/>
      <c r="D99" s="701"/>
      <c r="E99" s="837"/>
      <c r="F99" s="691"/>
      <c r="G99" s="13"/>
      <c r="H99" s="13"/>
      <c r="I99" s="703"/>
      <c r="J99" s="457"/>
      <c r="K99" s="13"/>
      <c r="L99" s="91"/>
      <c r="M99" s="91"/>
      <c r="N99" s="712"/>
      <c r="O99" s="757"/>
      <c r="P99" s="712"/>
      <c r="Q99" s="712"/>
      <c r="R99" s="348"/>
      <c r="S99" s="13"/>
      <c r="T99" s="457"/>
      <c r="U99" s="457"/>
      <c r="V99" s="736"/>
      <c r="W99" s="348"/>
      <c r="X99" s="457"/>
      <c r="Y99" s="457"/>
      <c r="Z99" s="352"/>
      <c r="AA99" s="457"/>
      <c r="AB99" s="457"/>
      <c r="AC99" s="220"/>
      <c r="AD99" s="706"/>
      <c r="AE99" s="91"/>
      <c r="AF99" s="395"/>
      <c r="AG99" s="740"/>
      <c r="AH99" s="707"/>
      <c r="AI99" s="396"/>
      <c r="AJ99" s="91"/>
      <c r="AK99" s="395"/>
      <c r="AL99" s="409"/>
      <c r="AM99" s="701"/>
      <c r="AN99" s="397"/>
      <c r="AO99" s="91"/>
      <c r="AP99" s="395"/>
      <c r="AQ99" s="409"/>
      <c r="AR99" s="701"/>
      <c r="AS99" s="397"/>
      <c r="AT99" s="91"/>
      <c r="AU99" s="395"/>
      <c r="AV99" s="712"/>
      <c r="AW99" s="701"/>
      <c r="AX99" s="397"/>
      <c r="AY99" s="91"/>
      <c r="AZ99" s="395"/>
      <c r="BA99" s="740"/>
      <c r="BB99" s="701"/>
      <c r="BC99" s="397"/>
      <c r="BD99" s="91"/>
      <c r="BE99" s="395"/>
      <c r="BF99" s="395"/>
      <c r="BG99" s="701"/>
      <c r="BH99" s="397"/>
      <c r="BI99" s="91"/>
      <c r="BJ99" s="395"/>
      <c r="BK99" s="395"/>
      <c r="BL99" s="701"/>
      <c r="BM99" s="397"/>
      <c r="BN99" s="91"/>
      <c r="BO99" s="395"/>
      <c r="BP99" s="395"/>
      <c r="BQ99" s="457"/>
      <c r="BR99" s="333"/>
      <c r="BS99" s="332"/>
      <c r="BT99" s="808"/>
      <c r="BU99" s="231"/>
      <c r="BV99" s="457"/>
      <c r="BW99" s="231"/>
      <c r="BX99" s="231"/>
      <c r="BY99" s="231"/>
      <c r="BZ99" s="231"/>
      <c r="CA99" s="231"/>
      <c r="CB99" s="457"/>
      <c r="CC99" s="231"/>
      <c r="CD99" s="231"/>
      <c r="CE99" s="538"/>
      <c r="CF99" s="538"/>
      <c r="CG99" s="231"/>
      <c r="CH99" s="457"/>
      <c r="CI99" s="231"/>
      <c r="CJ99" s="231"/>
      <c r="CK99" s="231"/>
      <c r="CL99" s="231"/>
    </row>
    <row r="100" spans="2:90" s="14" customFormat="1" ht="24.9" customHeight="1">
      <c r="B100" s="217">
        <f t="shared" si="22"/>
        <v>30</v>
      </c>
      <c r="C100" s="856"/>
      <c r="D100" s="701"/>
      <c r="E100" s="837"/>
      <c r="F100" s="691"/>
      <c r="G100" s="13"/>
      <c r="H100" s="13"/>
      <c r="I100" s="703"/>
      <c r="J100" s="457"/>
      <c r="K100" s="13"/>
      <c r="L100" s="91"/>
      <c r="M100" s="91"/>
      <c r="N100" s="712"/>
      <c r="O100" s="757"/>
      <c r="P100" s="712"/>
      <c r="Q100" s="712"/>
      <c r="R100" s="348"/>
      <c r="S100" s="13"/>
      <c r="T100" s="457"/>
      <c r="U100" s="457"/>
      <c r="V100" s="736"/>
      <c r="W100" s="348"/>
      <c r="X100" s="457"/>
      <c r="Y100" s="457"/>
      <c r="Z100" s="352"/>
      <c r="AA100" s="457"/>
      <c r="AB100" s="457"/>
      <c r="AC100" s="220"/>
      <c r="AD100" s="706"/>
      <c r="AE100" s="91"/>
      <c r="AF100" s="395"/>
      <c r="AG100" s="740"/>
      <c r="AH100" s="707"/>
      <c r="AI100" s="396"/>
      <c r="AJ100" s="91"/>
      <c r="AK100" s="395"/>
      <c r="AL100" s="409"/>
      <c r="AM100" s="701"/>
      <c r="AN100" s="397"/>
      <c r="AO100" s="91"/>
      <c r="AP100" s="395"/>
      <c r="AQ100" s="409"/>
      <c r="AR100" s="701"/>
      <c r="AS100" s="397"/>
      <c r="AT100" s="91"/>
      <c r="AU100" s="395"/>
      <c r="AV100" s="712"/>
      <c r="AW100" s="701"/>
      <c r="AX100" s="397"/>
      <c r="AY100" s="91"/>
      <c r="AZ100" s="395"/>
      <c r="BA100" s="740"/>
      <c r="BB100" s="701"/>
      <c r="BC100" s="397"/>
      <c r="BD100" s="91"/>
      <c r="BE100" s="395"/>
      <c r="BF100" s="395"/>
      <c r="BG100" s="701"/>
      <c r="BH100" s="397"/>
      <c r="BI100" s="91"/>
      <c r="BJ100" s="395"/>
      <c r="BK100" s="395"/>
      <c r="BL100" s="701"/>
      <c r="BM100" s="397"/>
      <c r="BN100" s="91"/>
      <c r="BO100" s="395"/>
      <c r="BP100" s="395"/>
      <c r="BQ100" s="457"/>
      <c r="BR100" s="333"/>
      <c r="BS100" s="332"/>
      <c r="BT100" s="808"/>
      <c r="BU100" s="231"/>
      <c r="BV100" s="457"/>
      <c r="BW100" s="231"/>
      <c r="BX100" s="231"/>
      <c r="BY100" s="231"/>
      <c r="BZ100" s="231"/>
      <c r="CA100" s="231"/>
      <c r="CB100" s="457"/>
      <c r="CC100" s="231"/>
      <c r="CD100" s="231"/>
      <c r="CE100" s="538"/>
      <c r="CF100" s="538"/>
      <c r="CG100" s="231"/>
      <c r="CH100" s="457"/>
      <c r="CI100" s="231"/>
      <c r="CJ100" s="231"/>
      <c r="CK100" s="231"/>
      <c r="CL100" s="231"/>
    </row>
    <row r="101" spans="2:90" s="14" customFormat="1" ht="24.9" customHeight="1">
      <c r="B101" s="547">
        <v>24</v>
      </c>
      <c r="C101" s="856"/>
      <c r="D101" s="701"/>
      <c r="E101" s="837"/>
      <c r="F101" s="691"/>
      <c r="G101" s="13"/>
      <c r="H101" s="13"/>
      <c r="I101" s="703"/>
      <c r="J101" s="457"/>
      <c r="K101" s="13"/>
      <c r="L101" s="91"/>
      <c r="M101" s="91"/>
      <c r="N101" s="712"/>
      <c r="O101" s="757"/>
      <c r="P101" s="712"/>
      <c r="Q101" s="712"/>
      <c r="R101" s="348"/>
      <c r="S101" s="13"/>
      <c r="T101" s="457"/>
      <c r="U101" s="457"/>
      <c r="V101" s="736"/>
      <c r="W101" s="348"/>
      <c r="X101" s="457"/>
      <c r="Y101" s="457"/>
      <c r="Z101" s="352"/>
      <c r="AA101" s="457"/>
      <c r="AB101" s="457"/>
      <c r="AC101" s="220"/>
      <c r="AD101" s="706"/>
      <c r="AE101" s="91"/>
      <c r="AF101" s="395"/>
      <c r="AG101" s="740"/>
      <c r="AH101" s="707"/>
      <c r="AI101" s="396"/>
      <c r="AJ101" s="91"/>
      <c r="AK101" s="395"/>
      <c r="AL101" s="409"/>
      <c r="AM101" s="701"/>
      <c r="AN101" s="397"/>
      <c r="AO101" s="91"/>
      <c r="AP101" s="395"/>
      <c r="AQ101" s="409"/>
      <c r="AR101" s="701"/>
      <c r="AS101" s="397"/>
      <c r="AT101" s="91"/>
      <c r="AU101" s="395"/>
      <c r="AV101" s="712"/>
      <c r="AW101" s="701"/>
      <c r="AX101" s="397"/>
      <c r="AY101" s="91"/>
      <c r="AZ101" s="395"/>
      <c r="BA101" s="740"/>
      <c r="BB101" s="701"/>
      <c r="BC101" s="397"/>
      <c r="BD101" s="91"/>
      <c r="BE101" s="395"/>
      <c r="BF101" s="395"/>
      <c r="BG101" s="701"/>
      <c r="BH101" s="397"/>
      <c r="BI101" s="91"/>
      <c r="BJ101" s="395"/>
      <c r="BK101" s="395"/>
      <c r="BL101" s="701"/>
      <c r="BM101" s="397"/>
      <c r="BN101" s="91"/>
      <c r="BO101" s="395"/>
      <c r="BP101" s="395"/>
      <c r="BQ101" s="457"/>
      <c r="BR101" s="333"/>
      <c r="BS101" s="332"/>
      <c r="BT101" s="808"/>
      <c r="BU101" s="231"/>
      <c r="BV101" s="457"/>
      <c r="BW101" s="231"/>
      <c r="BX101" s="231"/>
      <c r="BY101" s="231"/>
      <c r="BZ101" s="231"/>
      <c r="CA101" s="231"/>
      <c r="CB101" s="457"/>
      <c r="CC101" s="231"/>
      <c r="CD101" s="231"/>
      <c r="CE101" s="538"/>
      <c r="CF101" s="538"/>
      <c r="CG101" s="231"/>
      <c r="CH101" s="457"/>
      <c r="CI101" s="231"/>
      <c r="CJ101" s="231"/>
      <c r="CK101" s="231"/>
      <c r="CL101" s="231"/>
    </row>
    <row r="102" spans="2:90" s="14" customFormat="1" ht="24.9" customHeight="1">
      <c r="B102" s="547">
        <v>25</v>
      </c>
      <c r="C102" s="856"/>
      <c r="D102" s="701"/>
      <c r="E102" s="837"/>
      <c r="F102" s="691"/>
      <c r="G102" s="13"/>
      <c r="H102" s="13"/>
      <c r="I102" s="703"/>
      <c r="J102" s="457"/>
      <c r="K102" s="13"/>
      <c r="L102" s="91"/>
      <c r="M102" s="91"/>
      <c r="N102" s="712"/>
      <c r="O102" s="757"/>
      <c r="P102" s="712"/>
      <c r="Q102" s="712"/>
      <c r="R102" s="348"/>
      <c r="S102" s="13"/>
      <c r="T102" s="457"/>
      <c r="U102" s="457"/>
      <c r="V102" s="736"/>
      <c r="W102" s="348"/>
      <c r="X102" s="457"/>
      <c r="Y102" s="457"/>
      <c r="Z102" s="352"/>
      <c r="AA102" s="457"/>
      <c r="AB102" s="457"/>
      <c r="AC102" s="220"/>
      <c r="AD102" s="706"/>
      <c r="AE102" s="91"/>
      <c r="AF102" s="395"/>
      <c r="AG102" s="740"/>
      <c r="AH102" s="707"/>
      <c r="AI102" s="396"/>
      <c r="AJ102" s="91"/>
      <c r="AK102" s="395"/>
      <c r="AL102" s="409"/>
      <c r="AM102" s="701"/>
      <c r="AN102" s="397"/>
      <c r="AO102" s="91"/>
      <c r="AP102" s="395"/>
      <c r="AQ102" s="409"/>
      <c r="AR102" s="701"/>
      <c r="AS102" s="397"/>
      <c r="AT102" s="91"/>
      <c r="AU102" s="395"/>
      <c r="AV102" s="712"/>
      <c r="AW102" s="701"/>
      <c r="AX102" s="397"/>
      <c r="AY102" s="91"/>
      <c r="AZ102" s="395"/>
      <c r="BA102" s="740"/>
      <c r="BB102" s="701"/>
      <c r="BC102" s="397"/>
      <c r="BD102" s="91"/>
      <c r="BE102" s="395"/>
      <c r="BF102" s="395"/>
      <c r="BG102" s="701"/>
      <c r="BH102" s="397"/>
      <c r="BI102" s="91"/>
      <c r="BJ102" s="395"/>
      <c r="BK102" s="395"/>
      <c r="BL102" s="701"/>
      <c r="BM102" s="397"/>
      <c r="BN102" s="91"/>
      <c r="BO102" s="395"/>
      <c r="BP102" s="395"/>
      <c r="BQ102" s="457"/>
      <c r="BR102" s="333"/>
      <c r="BS102" s="332"/>
      <c r="BT102" s="808"/>
      <c r="BU102" s="231"/>
      <c r="BV102" s="457"/>
      <c r="BW102" s="231"/>
      <c r="BX102" s="231"/>
      <c r="BY102" s="231"/>
      <c r="BZ102" s="231"/>
      <c r="CA102" s="231"/>
      <c r="CB102" s="457"/>
      <c r="CC102" s="231"/>
      <c r="CD102" s="231"/>
      <c r="CE102" s="538"/>
      <c r="CF102" s="538"/>
      <c r="CG102" s="231"/>
      <c r="CH102" s="457"/>
      <c r="CI102" s="231"/>
      <c r="CJ102" s="231"/>
      <c r="CK102" s="231"/>
      <c r="CL102" s="231"/>
    </row>
    <row r="103" spans="2:90" s="14" customFormat="1" ht="24.9" customHeight="1">
      <c r="B103" s="547">
        <v>26</v>
      </c>
      <c r="C103" s="856"/>
      <c r="D103" s="701"/>
      <c r="E103" s="837"/>
      <c r="F103" s="691"/>
      <c r="G103" s="13"/>
      <c r="H103" s="13"/>
      <c r="I103" s="703"/>
      <c r="J103" s="457"/>
      <c r="K103" s="13"/>
      <c r="L103" s="91"/>
      <c r="M103" s="91"/>
      <c r="N103" s="712"/>
      <c r="O103" s="757"/>
      <c r="P103" s="712"/>
      <c r="Q103" s="712"/>
      <c r="R103" s="348"/>
      <c r="S103" s="13"/>
      <c r="T103" s="457"/>
      <c r="U103" s="457"/>
      <c r="V103" s="736"/>
      <c r="W103" s="348"/>
      <c r="X103" s="457"/>
      <c r="Y103" s="457"/>
      <c r="Z103" s="352"/>
      <c r="AA103" s="457"/>
      <c r="AB103" s="457"/>
      <c r="AC103" s="220"/>
      <c r="AD103" s="706"/>
      <c r="AE103" s="91"/>
      <c r="AF103" s="395"/>
      <c r="AG103" s="740"/>
      <c r="AH103" s="707"/>
      <c r="AI103" s="396"/>
      <c r="AJ103" s="91"/>
      <c r="AK103" s="395"/>
      <c r="AL103" s="409"/>
      <c r="AM103" s="701"/>
      <c r="AN103" s="397"/>
      <c r="AO103" s="91"/>
      <c r="AP103" s="395"/>
      <c r="AQ103" s="409"/>
      <c r="AR103" s="701"/>
      <c r="AS103" s="397"/>
      <c r="AT103" s="91"/>
      <c r="AU103" s="395"/>
      <c r="AV103" s="712"/>
      <c r="AW103" s="701"/>
      <c r="AX103" s="397"/>
      <c r="AY103" s="91"/>
      <c r="AZ103" s="395"/>
      <c r="BA103" s="740"/>
      <c r="BB103" s="701"/>
      <c r="BC103" s="397"/>
      <c r="BD103" s="91"/>
      <c r="BE103" s="395"/>
      <c r="BF103" s="395"/>
      <c r="BG103" s="701"/>
      <c r="BH103" s="397"/>
      <c r="BI103" s="91"/>
      <c r="BJ103" s="395"/>
      <c r="BK103" s="395"/>
      <c r="BL103" s="701"/>
      <c r="BM103" s="397"/>
      <c r="BN103" s="91"/>
      <c r="BO103" s="395"/>
      <c r="BP103" s="395"/>
      <c r="BQ103" s="457"/>
      <c r="BR103" s="333"/>
      <c r="BS103" s="332"/>
      <c r="BT103" s="808"/>
      <c r="BU103" s="231"/>
      <c r="BV103" s="457"/>
      <c r="BW103" s="231"/>
      <c r="BX103" s="231"/>
      <c r="BY103" s="231"/>
      <c r="BZ103" s="231"/>
      <c r="CA103" s="231"/>
      <c r="CB103" s="457"/>
      <c r="CC103" s="231"/>
      <c r="CD103" s="231"/>
      <c r="CE103" s="538"/>
      <c r="CF103" s="538"/>
      <c r="CG103" s="231"/>
      <c r="CH103" s="457"/>
      <c r="CI103" s="231"/>
      <c r="CJ103" s="231"/>
      <c r="CK103" s="231"/>
      <c r="CL103" s="231"/>
    </row>
    <row r="104" spans="2:90" s="14" customFormat="1" ht="24.9" customHeight="1">
      <c r="B104" s="547">
        <v>27</v>
      </c>
      <c r="C104" s="856"/>
      <c r="D104" s="701"/>
      <c r="E104" s="837"/>
      <c r="F104" s="691"/>
      <c r="G104" s="13"/>
      <c r="H104" s="13"/>
      <c r="I104" s="703"/>
      <c r="J104" s="457"/>
      <c r="K104" s="13"/>
      <c r="L104" s="91"/>
      <c r="M104" s="91"/>
      <c r="N104" s="712"/>
      <c r="O104" s="757"/>
      <c r="P104" s="712"/>
      <c r="Q104" s="712"/>
      <c r="R104" s="348"/>
      <c r="S104" s="13"/>
      <c r="T104" s="457"/>
      <c r="U104" s="457"/>
      <c r="V104" s="736"/>
      <c r="W104" s="348"/>
      <c r="X104" s="457"/>
      <c r="Y104" s="457"/>
      <c r="Z104" s="352"/>
      <c r="AA104" s="457"/>
      <c r="AB104" s="457"/>
      <c r="AC104" s="220"/>
      <c r="AD104" s="706"/>
      <c r="AE104" s="91"/>
      <c r="AF104" s="395"/>
      <c r="AG104" s="740"/>
      <c r="AH104" s="707"/>
      <c r="AI104" s="396"/>
      <c r="AJ104" s="91"/>
      <c r="AK104" s="395"/>
      <c r="AL104" s="409"/>
      <c r="AM104" s="701"/>
      <c r="AN104" s="397"/>
      <c r="AO104" s="91"/>
      <c r="AP104" s="395"/>
      <c r="AQ104" s="409"/>
      <c r="AR104" s="701"/>
      <c r="AS104" s="397"/>
      <c r="AT104" s="91"/>
      <c r="AU104" s="395"/>
      <c r="AV104" s="712"/>
      <c r="AW104" s="701"/>
      <c r="AX104" s="397"/>
      <c r="AY104" s="91"/>
      <c r="AZ104" s="395"/>
      <c r="BA104" s="740"/>
      <c r="BB104" s="701"/>
      <c r="BC104" s="397"/>
      <c r="BD104" s="91"/>
      <c r="BE104" s="395"/>
      <c r="BF104" s="395"/>
      <c r="BG104" s="701"/>
      <c r="BH104" s="397"/>
      <c r="BI104" s="91"/>
      <c r="BJ104" s="395"/>
      <c r="BK104" s="395"/>
      <c r="BL104" s="701"/>
      <c r="BM104" s="397"/>
      <c r="BN104" s="91"/>
      <c r="BO104" s="395"/>
      <c r="BP104" s="395"/>
      <c r="BQ104" s="457"/>
      <c r="BR104" s="333"/>
      <c r="BS104" s="332"/>
      <c r="BT104" s="808"/>
      <c r="BU104" s="231"/>
      <c r="BV104" s="457"/>
      <c r="BW104" s="231"/>
      <c r="BX104" s="231"/>
      <c r="BY104" s="231"/>
      <c r="BZ104" s="231"/>
      <c r="CA104" s="231"/>
      <c r="CB104" s="457"/>
      <c r="CC104" s="231"/>
      <c r="CD104" s="231"/>
      <c r="CE104" s="538"/>
      <c r="CF104" s="538"/>
      <c r="CG104" s="231"/>
      <c r="CH104" s="457"/>
      <c r="CI104" s="231"/>
      <c r="CJ104" s="231"/>
      <c r="CK104" s="231"/>
      <c r="CL104" s="231"/>
    </row>
    <row r="105" spans="2:90" s="14" customFormat="1" ht="24.9" customHeight="1">
      <c r="B105" s="547">
        <v>28</v>
      </c>
      <c r="C105" s="856"/>
      <c r="D105" s="701"/>
      <c r="E105" s="837"/>
      <c r="F105" s="691"/>
      <c r="G105" s="13"/>
      <c r="H105" s="13"/>
      <c r="I105" s="703"/>
      <c r="J105" s="457"/>
      <c r="K105" s="13"/>
      <c r="L105" s="91"/>
      <c r="M105" s="91"/>
      <c r="N105" s="712"/>
      <c r="O105" s="757"/>
      <c r="P105" s="712"/>
      <c r="Q105" s="712"/>
      <c r="R105" s="348"/>
      <c r="S105" s="13"/>
      <c r="T105" s="457"/>
      <c r="U105" s="457"/>
      <c r="V105" s="736"/>
      <c r="W105" s="348"/>
      <c r="X105" s="457"/>
      <c r="Y105" s="457"/>
      <c r="Z105" s="352"/>
      <c r="AA105" s="457"/>
      <c r="AB105" s="457"/>
      <c r="AC105" s="220"/>
      <c r="AD105" s="706"/>
      <c r="AE105" s="91"/>
      <c r="AF105" s="395"/>
      <c r="AG105" s="740"/>
      <c r="AH105" s="707"/>
      <c r="AI105" s="396"/>
      <c r="AJ105" s="91"/>
      <c r="AK105" s="395"/>
      <c r="AL105" s="409"/>
      <c r="AM105" s="701"/>
      <c r="AN105" s="397"/>
      <c r="AO105" s="91"/>
      <c r="AP105" s="395"/>
      <c r="AQ105" s="409"/>
      <c r="AR105" s="701"/>
      <c r="AS105" s="397"/>
      <c r="AT105" s="91"/>
      <c r="AU105" s="395"/>
      <c r="AV105" s="712"/>
      <c r="AW105" s="701"/>
      <c r="AX105" s="397"/>
      <c r="AY105" s="91"/>
      <c r="AZ105" s="395"/>
      <c r="BA105" s="740"/>
      <c r="BB105" s="701"/>
      <c r="BC105" s="397"/>
      <c r="BD105" s="91"/>
      <c r="BE105" s="395"/>
      <c r="BF105" s="395"/>
      <c r="BG105" s="701"/>
      <c r="BH105" s="397"/>
      <c r="BI105" s="91"/>
      <c r="BJ105" s="395"/>
      <c r="BK105" s="395"/>
      <c r="BL105" s="701"/>
      <c r="BM105" s="397"/>
      <c r="BN105" s="91"/>
      <c r="BO105" s="395"/>
      <c r="BP105" s="395"/>
      <c r="BQ105" s="457"/>
      <c r="BR105" s="333"/>
      <c r="BS105" s="332"/>
      <c r="BT105" s="808"/>
      <c r="BU105" s="231"/>
      <c r="BV105" s="457"/>
      <c r="BW105" s="231"/>
      <c r="BX105" s="231"/>
      <c r="BY105" s="231"/>
      <c r="BZ105" s="231"/>
      <c r="CA105" s="231"/>
      <c r="CB105" s="457"/>
      <c r="CC105" s="231"/>
      <c r="CD105" s="231"/>
      <c r="CE105" s="538"/>
      <c r="CF105" s="538"/>
      <c r="CG105" s="231"/>
      <c r="CH105" s="457"/>
      <c r="CI105" s="231"/>
      <c r="CJ105" s="231"/>
      <c r="CK105" s="231"/>
      <c r="CL105" s="231"/>
    </row>
    <row r="106" spans="2:90" s="14" customFormat="1" ht="24.9" customHeight="1">
      <c r="B106" s="547">
        <v>29</v>
      </c>
      <c r="C106" s="856"/>
      <c r="D106" s="701"/>
      <c r="E106" s="837"/>
      <c r="F106" s="691"/>
      <c r="G106" s="13"/>
      <c r="H106" s="13"/>
      <c r="I106" s="703"/>
      <c r="J106" s="457"/>
      <c r="K106" s="13"/>
      <c r="L106" s="91"/>
      <c r="M106" s="91"/>
      <c r="N106" s="712"/>
      <c r="O106" s="757"/>
      <c r="P106" s="712"/>
      <c r="Q106" s="712"/>
      <c r="R106" s="348"/>
      <c r="S106" s="13"/>
      <c r="T106" s="457"/>
      <c r="U106" s="457"/>
      <c r="V106" s="736"/>
      <c r="W106" s="348"/>
      <c r="X106" s="457"/>
      <c r="Y106" s="457"/>
      <c r="Z106" s="352"/>
      <c r="AA106" s="457"/>
      <c r="AB106" s="457"/>
      <c r="AC106" s="220"/>
      <c r="AD106" s="706"/>
      <c r="AE106" s="91"/>
      <c r="AF106" s="395"/>
      <c r="AG106" s="740"/>
      <c r="AH106" s="707"/>
      <c r="AI106" s="396"/>
      <c r="AJ106" s="91"/>
      <c r="AK106" s="395"/>
      <c r="AL106" s="409"/>
      <c r="AM106" s="701"/>
      <c r="AN106" s="397"/>
      <c r="AO106" s="91"/>
      <c r="AP106" s="395"/>
      <c r="AQ106" s="409"/>
      <c r="AR106" s="701"/>
      <c r="AS106" s="397"/>
      <c r="AT106" s="91"/>
      <c r="AU106" s="395"/>
      <c r="AV106" s="712"/>
      <c r="AW106" s="701"/>
      <c r="AX106" s="397"/>
      <c r="AY106" s="91"/>
      <c r="AZ106" s="395"/>
      <c r="BA106" s="740"/>
      <c r="BB106" s="701"/>
      <c r="BC106" s="397"/>
      <c r="BD106" s="91"/>
      <c r="BE106" s="395"/>
      <c r="BF106" s="395"/>
      <c r="BG106" s="701"/>
      <c r="BH106" s="397"/>
      <c r="BI106" s="91"/>
      <c r="BJ106" s="395"/>
      <c r="BK106" s="395"/>
      <c r="BL106" s="701"/>
      <c r="BM106" s="397"/>
      <c r="BN106" s="91"/>
      <c r="BO106" s="395"/>
      <c r="BP106" s="395"/>
      <c r="BQ106" s="457"/>
      <c r="BR106" s="333"/>
      <c r="BS106" s="332"/>
      <c r="BT106" s="808"/>
      <c r="BU106" s="231"/>
      <c r="BV106" s="457"/>
      <c r="BW106" s="231"/>
      <c r="BX106" s="231"/>
      <c r="BY106" s="231"/>
      <c r="BZ106" s="231"/>
      <c r="CA106" s="231"/>
      <c r="CB106" s="457"/>
      <c r="CC106" s="231"/>
      <c r="CD106" s="231"/>
      <c r="CE106" s="538"/>
      <c r="CF106" s="538"/>
      <c r="CG106" s="231"/>
      <c r="CH106" s="457"/>
      <c r="CI106" s="231"/>
      <c r="CJ106" s="231"/>
      <c r="CK106" s="231"/>
      <c r="CL106" s="231"/>
    </row>
    <row r="107" spans="2:90" s="14" customFormat="1" ht="24.9" customHeight="1">
      <c r="B107" s="547">
        <v>30</v>
      </c>
      <c r="C107" s="856"/>
      <c r="D107" s="701"/>
      <c r="E107" s="837"/>
      <c r="F107" s="691"/>
      <c r="G107" s="13"/>
      <c r="H107" s="13"/>
      <c r="I107" s="703"/>
      <c r="J107" s="457"/>
      <c r="K107" s="13"/>
      <c r="L107" s="91"/>
      <c r="M107" s="91"/>
      <c r="N107" s="712"/>
      <c r="O107" s="757"/>
      <c r="P107" s="712"/>
      <c r="Q107" s="712"/>
      <c r="R107" s="348"/>
      <c r="S107" s="13"/>
      <c r="T107" s="457"/>
      <c r="U107" s="457"/>
      <c r="V107" s="736"/>
      <c r="W107" s="348"/>
      <c r="X107" s="457"/>
      <c r="Y107" s="457"/>
      <c r="Z107" s="352"/>
      <c r="AA107" s="457"/>
      <c r="AB107" s="457"/>
      <c r="AC107" s="220"/>
      <c r="AD107" s="706"/>
      <c r="AE107" s="395"/>
      <c r="AF107" s="395"/>
      <c r="AG107" s="740"/>
      <c r="AH107" s="707"/>
      <c r="AI107" s="396"/>
      <c r="AJ107" s="91"/>
      <c r="AK107" s="395"/>
      <c r="AL107" s="409"/>
      <c r="AM107" s="701"/>
      <c r="AN107" s="397"/>
      <c r="AO107" s="91"/>
      <c r="AP107" s="395"/>
      <c r="AQ107" s="409"/>
      <c r="AR107" s="701"/>
      <c r="AS107" s="397"/>
      <c r="AT107" s="91"/>
      <c r="AU107" s="395"/>
      <c r="AV107" s="712"/>
      <c r="AW107" s="701"/>
      <c r="AX107" s="397"/>
      <c r="AY107" s="91"/>
      <c r="AZ107" s="395"/>
      <c r="BA107" s="740"/>
      <c r="BB107" s="701"/>
      <c r="BC107" s="397"/>
      <c r="BD107" s="91"/>
      <c r="BE107" s="395"/>
      <c r="BF107" s="395"/>
      <c r="BG107" s="701"/>
      <c r="BH107" s="397"/>
      <c r="BI107" s="91"/>
      <c r="BJ107" s="395"/>
      <c r="BK107" s="395"/>
      <c r="BL107" s="701"/>
      <c r="BM107" s="397"/>
      <c r="BN107" s="91"/>
      <c r="BO107" s="395"/>
      <c r="BP107" s="395"/>
      <c r="BQ107" s="457"/>
      <c r="BR107" s="333"/>
      <c r="BS107" s="332"/>
      <c r="BT107" s="808"/>
      <c r="BU107" s="231"/>
      <c r="BV107" s="457"/>
      <c r="BW107" s="231"/>
      <c r="BX107" s="231"/>
      <c r="BY107" s="231"/>
      <c r="BZ107" s="231"/>
      <c r="CA107" s="231"/>
      <c r="CB107" s="457"/>
      <c r="CC107" s="231"/>
      <c r="CD107" s="231"/>
      <c r="CE107" s="538"/>
      <c r="CF107" s="538"/>
      <c r="CG107" s="231"/>
      <c r="CH107" s="457"/>
      <c r="CI107" s="231"/>
      <c r="CJ107" s="231"/>
      <c r="CK107" s="231"/>
      <c r="CL107" s="231"/>
    </row>
    <row r="108" spans="2:90" s="14" customFormat="1" ht="24.9" customHeight="1">
      <c r="B108" s="547">
        <v>31</v>
      </c>
      <c r="C108" s="856"/>
      <c r="D108" s="701"/>
      <c r="E108" s="837"/>
      <c r="F108" s="691"/>
      <c r="G108" s="13"/>
      <c r="H108" s="13"/>
      <c r="I108" s="703"/>
      <c r="J108" s="457"/>
      <c r="K108" s="13"/>
      <c r="L108" s="91"/>
      <c r="M108" s="91"/>
      <c r="N108" s="712"/>
      <c r="O108" s="757"/>
      <c r="P108" s="710"/>
      <c r="Q108" s="710"/>
      <c r="R108" s="348"/>
      <c r="S108" s="13"/>
      <c r="T108" s="457"/>
      <c r="U108" s="457"/>
      <c r="V108" s="736"/>
      <c r="W108" s="348"/>
      <c r="X108" s="457"/>
      <c r="Y108" s="457"/>
      <c r="Z108" s="352"/>
      <c r="AA108" s="457"/>
      <c r="AB108" s="457"/>
      <c r="AC108" s="220"/>
      <c r="AD108" s="706"/>
      <c r="AE108" s="395"/>
      <c r="AF108" s="395"/>
      <c r="AG108" s="740"/>
      <c r="AH108" s="707"/>
      <c r="AI108" s="396"/>
      <c r="AJ108" s="91"/>
      <c r="AK108" s="395"/>
      <c r="AL108" s="409"/>
      <c r="AM108" s="701"/>
      <c r="AN108" s="397"/>
      <c r="AO108" s="91"/>
      <c r="AP108" s="395"/>
      <c r="AQ108" s="409"/>
      <c r="AR108" s="701"/>
      <c r="AS108" s="397"/>
      <c r="AT108" s="91"/>
      <c r="AU108" s="395"/>
      <c r="AV108" s="712"/>
      <c r="AW108" s="701"/>
      <c r="AX108" s="397"/>
      <c r="AY108" s="91"/>
      <c r="AZ108" s="395"/>
      <c r="BA108" s="740"/>
      <c r="BB108" s="701"/>
      <c r="BC108" s="397"/>
      <c r="BD108" s="91"/>
      <c r="BE108" s="395"/>
      <c r="BF108" s="395"/>
      <c r="BG108" s="701"/>
      <c r="BH108" s="397"/>
      <c r="BI108" s="91"/>
      <c r="BJ108" s="395"/>
      <c r="BK108" s="395"/>
      <c r="BL108" s="701"/>
      <c r="BM108" s="397"/>
      <c r="BN108" s="91"/>
      <c r="BO108" s="395"/>
      <c r="BP108" s="395"/>
      <c r="BQ108" s="457"/>
      <c r="BR108" s="333"/>
      <c r="BS108" s="332"/>
      <c r="BT108" s="808"/>
      <c r="BU108" s="231"/>
      <c r="BV108" s="457"/>
      <c r="BW108" s="231"/>
      <c r="BX108" s="231"/>
      <c r="BY108" s="231"/>
      <c r="BZ108" s="231"/>
      <c r="CA108" s="231"/>
      <c r="CB108" s="457"/>
      <c r="CC108" s="231"/>
      <c r="CD108" s="231"/>
      <c r="CE108" s="538"/>
      <c r="CF108" s="538"/>
      <c r="CG108" s="231"/>
      <c r="CH108" s="457"/>
      <c r="CI108" s="231"/>
      <c r="CJ108" s="231"/>
      <c r="CK108" s="231"/>
      <c r="CL108" s="231"/>
    </row>
    <row r="109" spans="2:90" s="14" customFormat="1" ht="24.9" customHeight="1">
      <c r="B109" s="547">
        <v>32</v>
      </c>
      <c r="C109" s="856"/>
      <c r="D109" s="701"/>
      <c r="E109" s="837"/>
      <c r="F109" s="785"/>
      <c r="G109" s="737"/>
      <c r="H109" s="737"/>
      <c r="I109" s="738"/>
      <c r="J109" s="348"/>
      <c r="K109" s="737"/>
      <c r="L109" s="91"/>
      <c r="M109" s="91"/>
      <c r="N109" s="786"/>
      <c r="O109" s="757"/>
      <c r="P109" s="710"/>
      <c r="Q109" s="710"/>
      <c r="R109" s="348"/>
      <c r="S109" s="13"/>
      <c r="T109" s="457"/>
      <c r="U109" s="457"/>
      <c r="V109" s="736"/>
      <c r="W109" s="348"/>
      <c r="X109" s="457"/>
      <c r="Y109" s="457"/>
      <c r="Z109" s="352"/>
      <c r="AA109" s="457"/>
      <c r="AB109" s="457"/>
      <c r="AC109" s="220"/>
      <c r="AD109" s="706"/>
      <c r="AE109" s="395"/>
      <c r="AF109" s="395"/>
      <c r="AG109" s="740"/>
      <c r="AH109" s="707"/>
      <c r="AI109" s="396"/>
      <c r="AJ109" s="91"/>
      <c r="AK109" s="395"/>
      <c r="AL109" s="409"/>
      <c r="AM109" s="701"/>
      <c r="AN109" s="397"/>
      <c r="AO109" s="91"/>
      <c r="AP109" s="395"/>
      <c r="AQ109" s="409"/>
      <c r="AR109" s="701"/>
      <c r="AS109" s="397"/>
      <c r="AT109" s="91"/>
      <c r="AU109" s="395"/>
      <c r="AV109" s="712"/>
      <c r="AW109" s="701"/>
      <c r="AX109" s="397"/>
      <c r="AY109" s="91"/>
      <c r="AZ109" s="395"/>
      <c r="BA109" s="740"/>
      <c r="BB109" s="701"/>
      <c r="BC109" s="397"/>
      <c r="BD109" s="91"/>
      <c r="BE109" s="395"/>
      <c r="BF109" s="395"/>
      <c r="BG109" s="701"/>
      <c r="BH109" s="397"/>
      <c r="BI109" s="91"/>
      <c r="BJ109" s="395"/>
      <c r="BK109" s="395"/>
      <c r="BL109" s="701"/>
      <c r="BM109" s="397"/>
      <c r="BN109" s="91"/>
      <c r="BO109" s="395"/>
      <c r="BP109" s="395"/>
      <c r="BQ109" s="457"/>
      <c r="BR109" s="333"/>
      <c r="BS109" s="332"/>
      <c r="BT109" s="808"/>
      <c r="BU109" s="231"/>
      <c r="BV109" s="457"/>
      <c r="BW109" s="231"/>
      <c r="BX109" s="231"/>
      <c r="BY109" s="231"/>
      <c r="BZ109" s="231"/>
      <c r="CA109" s="231"/>
      <c r="CB109" s="457"/>
      <c r="CC109" s="231"/>
      <c r="CD109" s="231"/>
      <c r="CE109" s="538"/>
      <c r="CF109" s="538"/>
      <c r="CG109" s="231"/>
      <c r="CH109" s="457"/>
      <c r="CI109" s="231"/>
      <c r="CJ109" s="231"/>
      <c r="CK109" s="231"/>
      <c r="CL109" s="231"/>
    </row>
    <row r="110" spans="2:90" s="14" customFormat="1" ht="24.9" customHeight="1">
      <c r="B110" s="547">
        <v>33</v>
      </c>
      <c r="C110" s="856"/>
      <c r="D110" s="701"/>
      <c r="E110" s="837"/>
      <c r="F110" s="785"/>
      <c r="G110" s="737"/>
      <c r="H110" s="737"/>
      <c r="I110" s="738"/>
      <c r="J110" s="348"/>
      <c r="K110" s="737"/>
      <c r="L110" s="91"/>
      <c r="M110" s="91"/>
      <c r="N110" s="786"/>
      <c r="O110" s="757"/>
      <c r="P110" s="710"/>
      <c r="Q110" s="710"/>
      <c r="R110" s="348"/>
      <c r="S110" s="13"/>
      <c r="T110" s="457"/>
      <c r="U110" s="457"/>
      <c r="V110" s="736"/>
      <c r="W110" s="348"/>
      <c r="X110" s="457"/>
      <c r="Y110" s="457"/>
      <c r="Z110" s="352"/>
      <c r="AA110" s="457"/>
      <c r="AB110" s="457"/>
      <c r="AC110" s="220"/>
      <c r="AD110" s="706"/>
      <c r="AE110" s="395"/>
      <c r="AF110" s="395"/>
      <c r="AG110" s="740"/>
      <c r="AH110" s="707"/>
      <c r="AI110" s="396"/>
      <c r="AJ110" s="91"/>
      <c r="AK110" s="395"/>
      <c r="AL110" s="409"/>
      <c r="AM110" s="701"/>
      <c r="AN110" s="397"/>
      <c r="AO110" s="91"/>
      <c r="AP110" s="395"/>
      <c r="AQ110" s="409"/>
      <c r="AR110" s="701"/>
      <c r="AS110" s="397"/>
      <c r="AT110" s="91"/>
      <c r="AU110" s="395"/>
      <c r="AV110" s="712"/>
      <c r="AW110" s="701"/>
      <c r="AX110" s="397"/>
      <c r="AY110" s="91"/>
      <c r="AZ110" s="395"/>
      <c r="BA110" s="740"/>
      <c r="BB110" s="701"/>
      <c r="BC110" s="397"/>
      <c r="BD110" s="91"/>
      <c r="BE110" s="395"/>
      <c r="BF110" s="395"/>
      <c r="BG110" s="701"/>
      <c r="BH110" s="397"/>
      <c r="BI110" s="91"/>
      <c r="BJ110" s="395"/>
      <c r="BK110" s="395"/>
      <c r="BL110" s="701"/>
      <c r="BM110" s="397"/>
      <c r="BN110" s="91"/>
      <c r="BO110" s="395"/>
      <c r="BP110" s="395"/>
      <c r="BQ110" s="457"/>
      <c r="BR110" s="333"/>
      <c r="BS110" s="332"/>
      <c r="BT110" s="808"/>
      <c r="BU110" s="231"/>
      <c r="BV110" s="457"/>
      <c r="BW110" s="231"/>
      <c r="BX110" s="231"/>
      <c r="BY110" s="231"/>
      <c r="BZ110" s="231"/>
      <c r="CA110" s="231"/>
      <c r="CB110" s="457"/>
      <c r="CC110" s="231"/>
      <c r="CD110" s="231"/>
      <c r="CE110" s="538"/>
      <c r="CF110" s="538"/>
      <c r="CG110" s="231"/>
      <c r="CH110" s="457"/>
      <c r="CI110" s="231"/>
      <c r="CJ110" s="231"/>
      <c r="CK110" s="231"/>
      <c r="CL110" s="231"/>
    </row>
    <row r="111" spans="2:90" s="14" customFormat="1" ht="24.9" customHeight="1">
      <c r="B111" s="547">
        <v>34</v>
      </c>
      <c r="C111" s="856"/>
      <c r="D111" s="701"/>
      <c r="E111" s="837"/>
      <c r="F111" s="691"/>
      <c r="G111" s="13"/>
      <c r="H111" s="13"/>
      <c r="I111" s="703"/>
      <c r="J111" s="457"/>
      <c r="K111" s="13"/>
      <c r="L111" s="91"/>
      <c r="M111" s="91"/>
      <c r="N111" s="712"/>
      <c r="O111" s="757"/>
      <c r="P111" s="710"/>
      <c r="Q111" s="710"/>
      <c r="R111" s="348"/>
      <c r="S111" s="13"/>
      <c r="T111" s="457"/>
      <c r="U111" s="457"/>
      <c r="V111" s="736"/>
      <c r="W111" s="348"/>
      <c r="X111" s="457"/>
      <c r="Y111" s="457"/>
      <c r="Z111" s="352"/>
      <c r="AA111" s="457"/>
      <c r="AB111" s="457"/>
      <c r="AC111" s="220"/>
      <c r="AD111" s="706"/>
      <c r="AE111" s="395"/>
      <c r="AF111" s="395"/>
      <c r="AG111" s="740"/>
      <c r="AH111" s="707"/>
      <c r="AI111" s="396"/>
      <c r="AJ111" s="91"/>
      <c r="AK111" s="395"/>
      <c r="AL111" s="409"/>
      <c r="AM111" s="701"/>
      <c r="AN111" s="397"/>
      <c r="AO111" s="91"/>
      <c r="AP111" s="395"/>
      <c r="AQ111" s="409"/>
      <c r="AR111" s="701"/>
      <c r="AS111" s="397"/>
      <c r="AT111" s="91"/>
      <c r="AU111" s="395"/>
      <c r="AV111" s="712"/>
      <c r="AW111" s="701"/>
      <c r="AX111" s="397"/>
      <c r="AY111" s="91"/>
      <c r="AZ111" s="395"/>
      <c r="BA111" s="740"/>
      <c r="BB111" s="701"/>
      <c r="BC111" s="397"/>
      <c r="BD111" s="91"/>
      <c r="BE111" s="395"/>
      <c r="BF111" s="395"/>
      <c r="BG111" s="701"/>
      <c r="BH111" s="397"/>
      <c r="BI111" s="91"/>
      <c r="BJ111" s="395"/>
      <c r="BK111" s="395"/>
      <c r="BL111" s="701"/>
      <c r="BM111" s="397"/>
      <c r="BN111" s="91"/>
      <c r="BO111" s="395"/>
      <c r="BP111" s="395"/>
      <c r="BQ111" s="457"/>
      <c r="BR111" s="333"/>
      <c r="BS111" s="332"/>
      <c r="BT111" s="808"/>
      <c r="BU111" s="231"/>
      <c r="BV111" s="457"/>
      <c r="BW111" s="231"/>
      <c r="BX111" s="231"/>
      <c r="BY111" s="231"/>
      <c r="BZ111" s="231"/>
      <c r="CA111" s="231"/>
      <c r="CB111" s="457"/>
      <c r="CC111" s="231"/>
      <c r="CD111" s="231"/>
      <c r="CE111" s="538"/>
      <c r="CF111" s="538"/>
      <c r="CG111" s="231"/>
      <c r="CH111" s="457"/>
      <c r="CI111" s="231"/>
      <c r="CJ111" s="231"/>
      <c r="CK111" s="231"/>
      <c r="CL111" s="231"/>
    </row>
    <row r="112" spans="2:90" s="14" customFormat="1" ht="24.9" customHeight="1">
      <c r="B112" s="547">
        <v>35</v>
      </c>
      <c r="C112" s="856"/>
      <c r="D112" s="701"/>
      <c r="E112" s="837"/>
      <c r="F112" s="691"/>
      <c r="G112" s="13"/>
      <c r="H112" s="13"/>
      <c r="I112" s="703"/>
      <c r="J112" s="457"/>
      <c r="K112" s="13"/>
      <c r="L112" s="91"/>
      <c r="M112" s="91"/>
      <c r="N112" s="712"/>
      <c r="O112" s="757"/>
      <c r="P112" s="710"/>
      <c r="Q112" s="710"/>
      <c r="R112" s="348"/>
      <c r="S112" s="13"/>
      <c r="T112" s="457"/>
      <c r="U112" s="457"/>
      <c r="V112" s="736"/>
      <c r="W112" s="348"/>
      <c r="X112" s="457"/>
      <c r="Y112" s="457"/>
      <c r="Z112" s="352"/>
      <c r="AA112" s="457"/>
      <c r="AB112" s="457"/>
      <c r="AC112" s="220"/>
      <c r="AD112" s="706"/>
      <c r="AE112" s="395"/>
      <c r="AF112" s="395"/>
      <c r="AG112" s="740"/>
      <c r="AH112" s="707"/>
      <c r="AI112" s="396"/>
      <c r="AJ112" s="91"/>
      <c r="AK112" s="395"/>
      <c r="AL112" s="409"/>
      <c r="AM112" s="701"/>
      <c r="AN112" s="397"/>
      <c r="AO112" s="91"/>
      <c r="AP112" s="395"/>
      <c r="AQ112" s="409"/>
      <c r="AR112" s="701"/>
      <c r="AS112" s="397"/>
      <c r="AT112" s="91"/>
      <c r="AU112" s="395"/>
      <c r="AV112" s="712"/>
      <c r="AW112" s="701"/>
      <c r="AX112" s="397"/>
      <c r="AY112" s="91"/>
      <c r="AZ112" s="395"/>
      <c r="BA112" s="740"/>
      <c r="BB112" s="701"/>
      <c r="BC112" s="397"/>
      <c r="BD112" s="91"/>
      <c r="BE112" s="395"/>
      <c r="BF112" s="395"/>
      <c r="BG112" s="701"/>
      <c r="BH112" s="397"/>
      <c r="BI112" s="91"/>
      <c r="BJ112" s="395"/>
      <c r="BK112" s="395"/>
      <c r="BL112" s="701"/>
      <c r="BM112" s="397"/>
      <c r="BN112" s="91"/>
      <c r="BO112" s="395"/>
      <c r="BP112" s="395"/>
      <c r="BQ112" s="457"/>
      <c r="BR112" s="333"/>
      <c r="BS112" s="332"/>
      <c r="BT112" s="808"/>
      <c r="BU112" s="231"/>
      <c r="BV112" s="457"/>
      <c r="BW112" s="231"/>
      <c r="BX112" s="231"/>
      <c r="BY112" s="231"/>
      <c r="BZ112" s="231"/>
      <c r="CA112" s="231"/>
      <c r="CB112" s="457"/>
      <c r="CC112" s="231"/>
      <c r="CD112" s="231"/>
      <c r="CE112" s="538"/>
      <c r="CF112" s="538"/>
      <c r="CG112" s="231"/>
      <c r="CH112" s="457"/>
      <c r="CI112" s="231"/>
      <c r="CJ112" s="231"/>
      <c r="CK112" s="231"/>
      <c r="CL112" s="231"/>
    </row>
    <row r="113" spans="2:90" s="14" customFormat="1" ht="24.9" customHeight="1">
      <c r="B113" s="547">
        <v>36</v>
      </c>
      <c r="C113" s="856"/>
      <c r="D113" s="701"/>
      <c r="E113" s="837"/>
      <c r="F113" s="691"/>
      <c r="G113" s="13"/>
      <c r="H113" s="13"/>
      <c r="I113" s="703"/>
      <c r="J113" s="457"/>
      <c r="K113" s="13"/>
      <c r="L113" s="91"/>
      <c r="M113" s="91"/>
      <c r="N113" s="712"/>
      <c r="O113" s="757"/>
      <c r="P113" s="710"/>
      <c r="Q113" s="710"/>
      <c r="R113" s="348"/>
      <c r="S113" s="13"/>
      <c r="T113" s="457"/>
      <c r="U113" s="457"/>
      <c r="V113" s="736"/>
      <c r="W113" s="348"/>
      <c r="X113" s="457"/>
      <c r="Y113" s="457"/>
      <c r="Z113" s="352"/>
      <c r="AA113" s="457"/>
      <c r="AB113" s="457"/>
      <c r="AC113" s="220"/>
      <c r="AD113" s="706"/>
      <c r="AE113" s="395"/>
      <c r="AF113" s="395"/>
      <c r="AG113" s="740"/>
      <c r="AH113" s="707"/>
      <c r="AI113" s="396"/>
      <c r="AJ113" s="91"/>
      <c r="AK113" s="395"/>
      <c r="AL113" s="409"/>
      <c r="AM113" s="701"/>
      <c r="AN113" s="397"/>
      <c r="AO113" s="91"/>
      <c r="AP113" s="395"/>
      <c r="AQ113" s="409"/>
      <c r="AR113" s="701"/>
      <c r="AS113" s="397"/>
      <c r="AT113" s="91"/>
      <c r="AU113" s="395"/>
      <c r="AV113" s="712"/>
      <c r="AW113" s="701"/>
      <c r="AX113" s="397"/>
      <c r="AY113" s="91"/>
      <c r="AZ113" s="395"/>
      <c r="BA113" s="740"/>
      <c r="BB113" s="701"/>
      <c r="BC113" s="397"/>
      <c r="BD113" s="91"/>
      <c r="BE113" s="395"/>
      <c r="BF113" s="395"/>
      <c r="BG113" s="701"/>
      <c r="BH113" s="397"/>
      <c r="BI113" s="91"/>
      <c r="BJ113" s="395"/>
      <c r="BK113" s="395"/>
      <c r="BL113" s="701"/>
      <c r="BM113" s="397"/>
      <c r="BN113" s="91"/>
      <c r="BO113" s="395"/>
      <c r="BP113" s="395"/>
      <c r="BQ113" s="457"/>
      <c r="BR113" s="333"/>
      <c r="BS113" s="332"/>
      <c r="BT113" s="808"/>
      <c r="BU113" s="231"/>
      <c r="BV113" s="457"/>
      <c r="BW113" s="231"/>
      <c r="BX113" s="231"/>
      <c r="BY113" s="231"/>
      <c r="BZ113" s="231"/>
      <c r="CA113" s="231"/>
      <c r="CB113" s="457"/>
      <c r="CC113" s="231"/>
      <c r="CD113" s="231"/>
      <c r="CE113" s="538"/>
      <c r="CF113" s="538"/>
      <c r="CG113" s="231"/>
      <c r="CH113" s="457"/>
      <c r="CI113" s="231"/>
      <c r="CJ113" s="231"/>
      <c r="CK113" s="231"/>
      <c r="CL113" s="231"/>
    </row>
    <row r="114" spans="2:90" s="14" customFormat="1" ht="24.9" customHeight="1">
      <c r="B114" s="547">
        <v>37</v>
      </c>
      <c r="C114" s="856"/>
      <c r="D114" s="701"/>
      <c r="E114" s="837"/>
      <c r="F114" s="691"/>
      <c r="G114" s="13"/>
      <c r="H114" s="13"/>
      <c r="I114" s="703"/>
      <c r="J114" s="457"/>
      <c r="K114" s="13"/>
      <c r="L114" s="91"/>
      <c r="M114" s="91"/>
      <c r="N114" s="712"/>
      <c r="O114" s="757"/>
      <c r="P114" s="710"/>
      <c r="Q114" s="710"/>
      <c r="R114" s="348"/>
      <c r="S114" s="13"/>
      <c r="T114" s="457"/>
      <c r="U114" s="457"/>
      <c r="V114" s="736"/>
      <c r="W114" s="348"/>
      <c r="X114" s="457"/>
      <c r="Y114" s="457"/>
      <c r="Z114" s="352"/>
      <c r="AA114" s="457"/>
      <c r="AB114" s="457"/>
      <c r="AC114" s="220"/>
      <c r="AD114" s="706"/>
      <c r="AE114" s="395"/>
      <c r="AF114" s="395"/>
      <c r="AG114" s="740"/>
      <c r="AH114" s="707"/>
      <c r="AI114" s="396"/>
      <c r="AJ114" s="91"/>
      <c r="AK114" s="395"/>
      <c r="AL114" s="409"/>
      <c r="AM114" s="701"/>
      <c r="AN114" s="397"/>
      <c r="AO114" s="91"/>
      <c r="AP114" s="395"/>
      <c r="AQ114" s="409"/>
      <c r="AR114" s="701"/>
      <c r="AS114" s="397"/>
      <c r="AT114" s="91"/>
      <c r="AU114" s="395"/>
      <c r="AV114" s="712"/>
      <c r="AW114" s="701"/>
      <c r="AX114" s="397"/>
      <c r="AY114" s="91"/>
      <c r="AZ114" s="395"/>
      <c r="BA114" s="740"/>
      <c r="BB114" s="701"/>
      <c r="BC114" s="397"/>
      <c r="BD114" s="91"/>
      <c r="BE114" s="395"/>
      <c r="BF114" s="395"/>
      <c r="BG114" s="701"/>
      <c r="BH114" s="397"/>
      <c r="BI114" s="91"/>
      <c r="BJ114" s="395"/>
      <c r="BK114" s="395"/>
      <c r="BL114" s="701"/>
      <c r="BM114" s="397"/>
      <c r="BN114" s="91"/>
      <c r="BO114" s="395"/>
      <c r="BP114" s="395"/>
      <c r="BQ114" s="457"/>
      <c r="BR114" s="333"/>
      <c r="BS114" s="332"/>
      <c r="BT114" s="808"/>
      <c r="BU114" s="231"/>
      <c r="BV114" s="457"/>
      <c r="BW114" s="231"/>
      <c r="BX114" s="231"/>
      <c r="BY114" s="231"/>
      <c r="BZ114" s="231"/>
      <c r="CA114" s="231"/>
      <c r="CB114" s="457"/>
      <c r="CC114" s="231"/>
      <c r="CD114" s="231"/>
      <c r="CE114" s="538"/>
      <c r="CF114" s="538"/>
      <c r="CG114" s="231"/>
      <c r="CH114" s="457"/>
      <c r="CI114" s="231"/>
      <c r="CJ114" s="231"/>
      <c r="CK114" s="231"/>
      <c r="CL114" s="231"/>
    </row>
    <row r="115" spans="2:90" s="14" customFormat="1" ht="24.9" customHeight="1">
      <c r="B115" s="547">
        <v>38</v>
      </c>
      <c r="C115" s="856"/>
      <c r="D115" s="701"/>
      <c r="E115" s="837"/>
      <c r="F115" s="691"/>
      <c r="G115" s="13"/>
      <c r="H115" s="13"/>
      <c r="I115" s="703"/>
      <c r="J115" s="457"/>
      <c r="K115" s="13"/>
      <c r="L115" s="91"/>
      <c r="M115" s="91"/>
      <c r="N115" s="712"/>
      <c r="O115" s="757"/>
      <c r="P115" s="710"/>
      <c r="Q115" s="710"/>
      <c r="R115" s="348"/>
      <c r="S115" s="13"/>
      <c r="T115" s="457"/>
      <c r="U115" s="457"/>
      <c r="V115" s="736"/>
      <c r="W115" s="348"/>
      <c r="X115" s="457"/>
      <c r="Y115" s="457"/>
      <c r="Z115" s="352"/>
      <c r="AA115" s="457"/>
      <c r="AB115" s="457"/>
      <c r="AC115" s="220"/>
      <c r="AD115" s="706"/>
      <c r="AE115" s="395"/>
      <c r="AF115" s="395"/>
      <c r="AG115" s="740"/>
      <c r="AH115" s="707"/>
      <c r="AI115" s="396"/>
      <c r="AJ115" s="91"/>
      <c r="AK115" s="395"/>
      <c r="AL115" s="409"/>
      <c r="AM115" s="701"/>
      <c r="AN115" s="397"/>
      <c r="AO115" s="91"/>
      <c r="AP115" s="395"/>
      <c r="AQ115" s="409"/>
      <c r="AR115" s="701"/>
      <c r="AS115" s="397"/>
      <c r="AT115" s="91"/>
      <c r="AU115" s="395"/>
      <c r="AV115" s="712"/>
      <c r="AW115" s="701"/>
      <c r="AX115" s="397"/>
      <c r="AY115" s="91"/>
      <c r="AZ115" s="395"/>
      <c r="BA115" s="740"/>
      <c r="BB115" s="701"/>
      <c r="BC115" s="397"/>
      <c r="BD115" s="91"/>
      <c r="BE115" s="395"/>
      <c r="BF115" s="395"/>
      <c r="BG115" s="701"/>
      <c r="BH115" s="397"/>
      <c r="BI115" s="91"/>
      <c r="BJ115" s="395"/>
      <c r="BK115" s="395"/>
      <c r="BL115" s="701"/>
      <c r="BM115" s="397"/>
      <c r="BN115" s="91"/>
      <c r="BO115" s="395"/>
      <c r="BP115" s="395"/>
      <c r="BQ115" s="457"/>
      <c r="BR115" s="333"/>
      <c r="BS115" s="332"/>
      <c r="BT115" s="808"/>
      <c r="BU115" s="231"/>
      <c r="BV115" s="457"/>
      <c r="BW115" s="231"/>
      <c r="BX115" s="231"/>
      <c r="BY115" s="231"/>
      <c r="BZ115" s="231"/>
      <c r="CA115" s="231"/>
      <c r="CB115" s="457"/>
      <c r="CC115" s="231"/>
      <c r="CD115" s="231"/>
      <c r="CE115" s="538"/>
      <c r="CF115" s="538"/>
      <c r="CG115" s="231"/>
      <c r="CH115" s="457"/>
      <c r="CI115" s="231"/>
      <c r="CJ115" s="231"/>
      <c r="CK115" s="231"/>
      <c r="CL115" s="231"/>
    </row>
    <row r="116" spans="2:90" s="14" customFormat="1" ht="24.9" customHeight="1">
      <c r="B116" s="547">
        <v>39</v>
      </c>
      <c r="C116" s="856"/>
      <c r="D116" s="701"/>
      <c r="E116" s="837"/>
      <c r="F116" s="691"/>
      <c r="G116" s="13"/>
      <c r="H116" s="13"/>
      <c r="I116" s="703"/>
      <c r="J116" s="457"/>
      <c r="K116" s="13"/>
      <c r="L116" s="91"/>
      <c r="M116" s="91"/>
      <c r="N116" s="712"/>
      <c r="O116" s="757"/>
      <c r="P116" s="710"/>
      <c r="Q116" s="710"/>
      <c r="R116" s="348"/>
      <c r="S116" s="13"/>
      <c r="T116" s="457"/>
      <c r="U116" s="457"/>
      <c r="V116" s="736"/>
      <c r="W116" s="348"/>
      <c r="X116" s="457"/>
      <c r="Y116" s="457"/>
      <c r="Z116" s="352"/>
      <c r="AA116" s="457"/>
      <c r="AB116" s="457"/>
      <c r="AC116" s="220"/>
      <c r="AD116" s="706"/>
      <c r="AE116" s="395"/>
      <c r="AF116" s="395"/>
      <c r="AG116" s="740"/>
      <c r="AH116" s="707"/>
      <c r="AI116" s="396"/>
      <c r="AJ116" s="91"/>
      <c r="AK116" s="395"/>
      <c r="AL116" s="409"/>
      <c r="AM116" s="701"/>
      <c r="AN116" s="397"/>
      <c r="AO116" s="91"/>
      <c r="AP116" s="395"/>
      <c r="AQ116" s="409"/>
      <c r="AR116" s="701"/>
      <c r="AS116" s="397"/>
      <c r="AT116" s="91"/>
      <c r="AU116" s="395"/>
      <c r="AV116" s="712"/>
      <c r="AW116" s="701"/>
      <c r="AX116" s="397"/>
      <c r="AY116" s="91"/>
      <c r="AZ116" s="395"/>
      <c r="BA116" s="740"/>
      <c r="BB116" s="701"/>
      <c r="BC116" s="397"/>
      <c r="BD116" s="91"/>
      <c r="BE116" s="395"/>
      <c r="BF116" s="395"/>
      <c r="BG116" s="701"/>
      <c r="BH116" s="397"/>
      <c r="BI116" s="91"/>
      <c r="BJ116" s="395"/>
      <c r="BK116" s="395"/>
      <c r="BL116" s="701"/>
      <c r="BM116" s="397"/>
      <c r="BN116" s="91"/>
      <c r="BO116" s="395"/>
      <c r="BP116" s="395"/>
      <c r="BQ116" s="457"/>
      <c r="BR116" s="333"/>
      <c r="BS116" s="332"/>
      <c r="BT116" s="808"/>
      <c r="BU116" s="231"/>
      <c r="BV116" s="457"/>
      <c r="BW116" s="231"/>
      <c r="BX116" s="231"/>
      <c r="BY116" s="231"/>
      <c r="BZ116" s="231"/>
      <c r="CA116" s="231"/>
      <c r="CB116" s="457"/>
      <c r="CC116" s="231"/>
      <c r="CD116" s="231"/>
      <c r="CE116" s="538"/>
      <c r="CF116" s="538"/>
      <c r="CG116" s="231"/>
      <c r="CH116" s="457"/>
      <c r="CI116" s="231"/>
      <c r="CJ116" s="231"/>
      <c r="CK116" s="231"/>
      <c r="CL116" s="231"/>
    </row>
    <row r="117" spans="2:90" s="14" customFormat="1" ht="24.9" customHeight="1">
      <c r="B117" s="547">
        <v>40</v>
      </c>
      <c r="C117" s="856"/>
      <c r="D117" s="701"/>
      <c r="E117" s="837"/>
      <c r="F117" s="691"/>
      <c r="G117" s="13"/>
      <c r="H117" s="13"/>
      <c r="I117" s="703"/>
      <c r="J117" s="457"/>
      <c r="K117" s="13"/>
      <c r="L117" s="91"/>
      <c r="M117" s="91"/>
      <c r="N117" s="712"/>
      <c r="O117" s="757"/>
      <c r="P117" s="710"/>
      <c r="Q117" s="710"/>
      <c r="R117" s="348"/>
      <c r="S117" s="13"/>
      <c r="T117" s="457"/>
      <c r="U117" s="457"/>
      <c r="V117" s="736"/>
      <c r="W117" s="348"/>
      <c r="X117" s="457"/>
      <c r="Y117" s="457"/>
      <c r="Z117" s="352"/>
      <c r="AA117" s="457"/>
      <c r="AB117" s="457"/>
      <c r="AC117" s="220"/>
      <c r="AD117" s="706"/>
      <c r="AE117" s="395"/>
      <c r="AF117" s="395"/>
      <c r="AG117" s="740"/>
      <c r="AH117" s="707"/>
      <c r="AI117" s="396"/>
      <c r="AJ117" s="91"/>
      <c r="AK117" s="395"/>
      <c r="AL117" s="409"/>
      <c r="AM117" s="701"/>
      <c r="AN117" s="397"/>
      <c r="AO117" s="91"/>
      <c r="AP117" s="395"/>
      <c r="AQ117" s="409"/>
      <c r="AR117" s="701"/>
      <c r="AS117" s="397"/>
      <c r="AT117" s="91"/>
      <c r="AU117" s="395"/>
      <c r="AV117" s="712"/>
      <c r="AW117" s="701"/>
      <c r="AX117" s="397"/>
      <c r="AY117" s="91"/>
      <c r="AZ117" s="395"/>
      <c r="BA117" s="740"/>
      <c r="BB117" s="701"/>
      <c r="BC117" s="397"/>
      <c r="BD117" s="91"/>
      <c r="BE117" s="395"/>
      <c r="BF117" s="395"/>
      <c r="BG117" s="701"/>
      <c r="BH117" s="397"/>
      <c r="BI117" s="91"/>
      <c r="BJ117" s="395"/>
      <c r="BK117" s="395"/>
      <c r="BL117" s="701"/>
      <c r="BM117" s="397"/>
      <c r="BN117" s="91"/>
      <c r="BO117" s="395"/>
      <c r="BP117" s="395"/>
      <c r="BQ117" s="457"/>
      <c r="BR117" s="333"/>
      <c r="BS117" s="332"/>
      <c r="BT117" s="808"/>
      <c r="BU117" s="231"/>
      <c r="BV117" s="457"/>
      <c r="BW117" s="231"/>
      <c r="BX117" s="231"/>
      <c r="BY117" s="231"/>
      <c r="BZ117" s="231"/>
      <c r="CA117" s="231"/>
      <c r="CB117" s="457"/>
      <c r="CC117" s="231"/>
      <c r="CD117" s="231"/>
      <c r="CE117" s="538"/>
      <c r="CF117" s="538"/>
      <c r="CG117" s="231"/>
      <c r="CH117" s="457"/>
      <c r="CI117" s="231"/>
      <c r="CJ117" s="231"/>
      <c r="CK117" s="231"/>
      <c r="CL117" s="231"/>
    </row>
    <row r="118" spans="2:90" s="14" customFormat="1" ht="24.9" customHeight="1">
      <c r="B118" s="547">
        <v>41</v>
      </c>
      <c r="C118" s="856"/>
      <c r="D118" s="701"/>
      <c r="E118" s="837"/>
      <c r="F118" s="691"/>
      <c r="G118" s="13"/>
      <c r="H118" s="13"/>
      <c r="I118" s="703"/>
      <c r="J118" s="457"/>
      <c r="K118" s="13"/>
      <c r="L118" s="91"/>
      <c r="M118" s="91"/>
      <c r="N118" s="712"/>
      <c r="O118" s="757"/>
      <c r="P118" s="710"/>
      <c r="Q118" s="710"/>
      <c r="R118" s="348"/>
      <c r="S118" s="13"/>
      <c r="T118" s="457"/>
      <c r="U118" s="457"/>
      <c r="V118" s="736"/>
      <c r="W118" s="348"/>
      <c r="X118" s="457"/>
      <c r="Y118" s="457"/>
      <c r="Z118" s="352"/>
      <c r="AA118" s="457"/>
      <c r="AB118" s="457"/>
      <c r="AC118" s="220"/>
      <c r="AD118" s="706"/>
      <c r="AE118" s="395"/>
      <c r="AF118" s="395"/>
      <c r="AG118" s="740"/>
      <c r="AH118" s="707"/>
      <c r="AI118" s="396"/>
      <c r="AJ118" s="91"/>
      <c r="AK118" s="395"/>
      <c r="AL118" s="409"/>
      <c r="AM118" s="701"/>
      <c r="AN118" s="397"/>
      <c r="AO118" s="91"/>
      <c r="AP118" s="395"/>
      <c r="AQ118" s="409"/>
      <c r="AR118" s="701"/>
      <c r="AS118" s="397"/>
      <c r="AT118" s="91"/>
      <c r="AU118" s="395"/>
      <c r="AV118" s="712"/>
      <c r="AW118" s="701"/>
      <c r="AX118" s="397"/>
      <c r="AY118" s="91"/>
      <c r="AZ118" s="395"/>
      <c r="BA118" s="740"/>
      <c r="BB118" s="701"/>
      <c r="BC118" s="397"/>
      <c r="BD118" s="91"/>
      <c r="BE118" s="395"/>
      <c r="BF118" s="395"/>
      <c r="BG118" s="701"/>
      <c r="BH118" s="397"/>
      <c r="BI118" s="91"/>
      <c r="BJ118" s="395"/>
      <c r="BK118" s="395"/>
      <c r="BL118" s="701"/>
      <c r="BM118" s="397"/>
      <c r="BN118" s="91"/>
      <c r="BO118" s="395"/>
      <c r="BP118" s="395"/>
      <c r="BQ118" s="457"/>
      <c r="BR118" s="333"/>
      <c r="BS118" s="332"/>
      <c r="BT118" s="808"/>
      <c r="BU118" s="231"/>
      <c r="BV118" s="457"/>
      <c r="BW118" s="231"/>
      <c r="BX118" s="231"/>
      <c r="BY118" s="231"/>
      <c r="BZ118" s="231"/>
      <c r="CA118" s="231"/>
      <c r="CB118" s="457"/>
      <c r="CC118" s="231"/>
      <c r="CD118" s="231"/>
      <c r="CE118" s="538"/>
      <c r="CF118" s="538"/>
      <c r="CG118" s="231"/>
      <c r="CH118" s="457"/>
      <c r="CI118" s="231"/>
      <c r="CJ118" s="231"/>
      <c r="CK118" s="231"/>
      <c r="CL118" s="231"/>
    </row>
    <row r="119" spans="2:90" s="14" customFormat="1" ht="24.9" customHeight="1">
      <c r="B119" s="547">
        <v>42</v>
      </c>
      <c r="C119" s="856"/>
      <c r="D119" s="701"/>
      <c r="E119" s="837"/>
      <c r="F119" s="691"/>
      <c r="G119" s="13"/>
      <c r="H119" s="13"/>
      <c r="I119" s="703"/>
      <c r="J119" s="457"/>
      <c r="K119" s="13"/>
      <c r="L119" s="91"/>
      <c r="M119" s="91"/>
      <c r="N119" s="712"/>
      <c r="O119" s="757"/>
      <c r="P119" s="710"/>
      <c r="Q119" s="710"/>
      <c r="R119" s="348"/>
      <c r="S119" s="13"/>
      <c r="T119" s="457"/>
      <c r="U119" s="457"/>
      <c r="V119" s="736"/>
      <c r="W119" s="348"/>
      <c r="X119" s="457"/>
      <c r="Y119" s="457"/>
      <c r="Z119" s="352"/>
      <c r="AA119" s="457"/>
      <c r="AB119" s="457"/>
      <c r="AC119" s="220"/>
      <c r="AD119" s="706"/>
      <c r="AE119" s="395"/>
      <c r="AF119" s="395"/>
      <c r="AG119" s="740"/>
      <c r="AH119" s="707"/>
      <c r="AI119" s="396"/>
      <c r="AJ119" s="91"/>
      <c r="AK119" s="395"/>
      <c r="AL119" s="409"/>
      <c r="AM119" s="701"/>
      <c r="AN119" s="397"/>
      <c r="AO119" s="91"/>
      <c r="AP119" s="395"/>
      <c r="AQ119" s="409"/>
      <c r="AR119" s="701"/>
      <c r="AS119" s="397"/>
      <c r="AT119" s="91"/>
      <c r="AU119" s="395"/>
      <c r="AV119" s="712"/>
      <c r="AW119" s="701"/>
      <c r="AX119" s="397"/>
      <c r="AY119" s="91"/>
      <c r="AZ119" s="395"/>
      <c r="BA119" s="740"/>
      <c r="BB119" s="701"/>
      <c r="BC119" s="397"/>
      <c r="BD119" s="91"/>
      <c r="BE119" s="395"/>
      <c r="BF119" s="395"/>
      <c r="BG119" s="701"/>
      <c r="BH119" s="397"/>
      <c r="BI119" s="91"/>
      <c r="BJ119" s="395"/>
      <c r="BK119" s="395"/>
      <c r="BL119" s="701"/>
      <c r="BM119" s="397"/>
      <c r="BN119" s="91"/>
      <c r="BO119" s="395"/>
      <c r="BP119" s="395"/>
      <c r="BQ119" s="457"/>
      <c r="BR119" s="333"/>
      <c r="BS119" s="332"/>
      <c r="BT119" s="808"/>
      <c r="BU119" s="231"/>
      <c r="BV119" s="457"/>
      <c r="BW119" s="231"/>
      <c r="BX119" s="231"/>
      <c r="BY119" s="231"/>
      <c r="BZ119" s="231"/>
      <c r="CA119" s="231"/>
      <c r="CB119" s="457"/>
      <c r="CC119" s="231"/>
      <c r="CD119" s="231"/>
      <c r="CE119" s="538"/>
      <c r="CF119" s="538"/>
      <c r="CG119" s="231"/>
      <c r="CH119" s="457"/>
      <c r="CI119" s="231"/>
      <c r="CJ119" s="231"/>
      <c r="CK119" s="231"/>
      <c r="CL119" s="231"/>
    </row>
    <row r="120" spans="2:90" s="14" customFormat="1" ht="24.9" customHeight="1">
      <c r="B120" s="547">
        <v>43</v>
      </c>
      <c r="C120" s="856"/>
      <c r="D120" s="701"/>
      <c r="E120" s="837"/>
      <c r="F120" s="691"/>
      <c r="G120" s="13"/>
      <c r="H120" s="13"/>
      <c r="I120" s="703"/>
      <c r="J120" s="457"/>
      <c r="K120" s="13"/>
      <c r="L120" s="91"/>
      <c r="M120" s="91"/>
      <c r="N120" s="712"/>
      <c r="O120" s="757"/>
      <c r="P120" s="710"/>
      <c r="Q120" s="710"/>
      <c r="R120" s="348"/>
      <c r="S120" s="13"/>
      <c r="T120" s="457"/>
      <c r="U120" s="457"/>
      <c r="V120" s="736"/>
      <c r="W120" s="348"/>
      <c r="X120" s="457"/>
      <c r="Y120" s="457"/>
      <c r="Z120" s="352"/>
      <c r="AA120" s="457"/>
      <c r="AB120" s="457"/>
      <c r="AC120" s="220"/>
      <c r="AD120" s="706"/>
      <c r="AE120" s="395"/>
      <c r="AF120" s="395"/>
      <c r="AG120" s="740"/>
      <c r="AH120" s="707"/>
      <c r="AI120" s="396"/>
      <c r="AJ120" s="91"/>
      <c r="AK120" s="395"/>
      <c r="AL120" s="409"/>
      <c r="AM120" s="701"/>
      <c r="AN120" s="397"/>
      <c r="AO120" s="91"/>
      <c r="AP120" s="395"/>
      <c r="AQ120" s="409"/>
      <c r="AR120" s="701"/>
      <c r="AS120" s="397"/>
      <c r="AT120" s="91"/>
      <c r="AU120" s="395"/>
      <c r="AV120" s="712"/>
      <c r="AW120" s="701"/>
      <c r="AX120" s="397"/>
      <c r="AY120" s="91"/>
      <c r="AZ120" s="395"/>
      <c r="BA120" s="740"/>
      <c r="BB120" s="701"/>
      <c r="BC120" s="397"/>
      <c r="BD120" s="91"/>
      <c r="BE120" s="395"/>
      <c r="BF120" s="395"/>
      <c r="BG120" s="701"/>
      <c r="BH120" s="397"/>
      <c r="BI120" s="91"/>
      <c r="BJ120" s="395"/>
      <c r="BK120" s="395"/>
      <c r="BL120" s="701"/>
      <c r="BM120" s="397"/>
      <c r="BN120" s="91"/>
      <c r="BO120" s="395"/>
      <c r="BP120" s="395"/>
      <c r="BQ120" s="457"/>
      <c r="BR120" s="333"/>
      <c r="BS120" s="332"/>
      <c r="BT120" s="808"/>
      <c r="BU120" s="231"/>
      <c r="BV120" s="457"/>
      <c r="BW120" s="231"/>
      <c r="BX120" s="231"/>
      <c r="BY120" s="231"/>
      <c r="BZ120" s="231"/>
      <c r="CA120" s="231"/>
      <c r="CB120" s="457"/>
      <c r="CC120" s="231"/>
      <c r="CD120" s="231"/>
      <c r="CE120" s="538"/>
      <c r="CF120" s="538"/>
      <c r="CG120" s="231"/>
      <c r="CH120" s="457"/>
      <c r="CI120" s="231"/>
      <c r="CJ120" s="231"/>
      <c r="CK120" s="231"/>
      <c r="CL120" s="231"/>
    </row>
    <row r="121" spans="2:90" s="14" customFormat="1" ht="24.9" customHeight="1">
      <c r="B121" s="547">
        <v>44</v>
      </c>
      <c r="C121" s="856"/>
      <c r="D121" s="701"/>
      <c r="E121" s="837"/>
      <c r="F121" s="691"/>
      <c r="G121" s="13"/>
      <c r="H121" s="13"/>
      <c r="I121" s="703"/>
      <c r="J121" s="457"/>
      <c r="K121" s="13"/>
      <c r="L121" s="91"/>
      <c r="M121" s="91"/>
      <c r="N121" s="712"/>
      <c r="O121" s="757"/>
      <c r="P121" s="710"/>
      <c r="Q121" s="710"/>
      <c r="R121" s="348"/>
      <c r="S121" s="13"/>
      <c r="T121" s="457"/>
      <c r="U121" s="457"/>
      <c r="V121" s="736"/>
      <c r="W121" s="348"/>
      <c r="X121" s="457"/>
      <c r="Y121" s="457"/>
      <c r="Z121" s="352"/>
      <c r="AA121" s="457"/>
      <c r="AB121" s="457"/>
      <c r="AC121" s="220"/>
      <c r="AD121" s="706"/>
      <c r="AE121" s="395"/>
      <c r="AF121" s="395"/>
      <c r="AG121" s="740"/>
      <c r="AH121" s="707"/>
      <c r="AI121" s="396"/>
      <c r="AJ121" s="91"/>
      <c r="AK121" s="395"/>
      <c r="AL121" s="409"/>
      <c r="AM121" s="701"/>
      <c r="AN121" s="397"/>
      <c r="AO121" s="91"/>
      <c r="AP121" s="395"/>
      <c r="AQ121" s="409"/>
      <c r="AR121" s="701"/>
      <c r="AS121" s="397"/>
      <c r="AT121" s="91"/>
      <c r="AU121" s="395"/>
      <c r="AV121" s="712"/>
      <c r="AW121" s="701"/>
      <c r="AX121" s="397"/>
      <c r="AY121" s="91"/>
      <c r="AZ121" s="395"/>
      <c r="BA121" s="740"/>
      <c r="BB121" s="701"/>
      <c r="BC121" s="397"/>
      <c r="BD121" s="91"/>
      <c r="BE121" s="395"/>
      <c r="BF121" s="395"/>
      <c r="BG121" s="701"/>
      <c r="BH121" s="397"/>
      <c r="BI121" s="91"/>
      <c r="BJ121" s="395"/>
      <c r="BK121" s="395"/>
      <c r="BL121" s="701"/>
      <c r="BM121" s="397"/>
      <c r="BN121" s="91"/>
      <c r="BO121" s="395"/>
      <c r="BP121" s="395"/>
      <c r="BQ121" s="457"/>
      <c r="BR121" s="333"/>
      <c r="BS121" s="332"/>
      <c r="BT121" s="808"/>
      <c r="BU121" s="231"/>
      <c r="BV121" s="457"/>
      <c r="BW121" s="231"/>
      <c r="BX121" s="231"/>
      <c r="BY121" s="231"/>
      <c r="BZ121" s="231"/>
      <c r="CA121" s="231"/>
      <c r="CB121" s="457"/>
      <c r="CC121" s="231"/>
      <c r="CD121" s="231"/>
      <c r="CE121" s="538"/>
      <c r="CF121" s="538"/>
      <c r="CG121" s="231"/>
      <c r="CH121" s="457"/>
      <c r="CI121" s="231"/>
      <c r="CJ121" s="231"/>
      <c r="CK121" s="231"/>
      <c r="CL121" s="231"/>
    </row>
    <row r="122" spans="2:90" s="14" customFormat="1" ht="24.9" customHeight="1">
      <c r="B122" s="547">
        <v>45</v>
      </c>
      <c r="C122" s="856"/>
      <c r="D122" s="701"/>
      <c r="E122" s="837"/>
      <c r="F122" s="691"/>
      <c r="G122" s="13"/>
      <c r="H122" s="13"/>
      <c r="I122" s="703"/>
      <c r="J122" s="457"/>
      <c r="K122" s="13"/>
      <c r="L122" s="91"/>
      <c r="M122" s="91"/>
      <c r="N122" s="712"/>
      <c r="O122" s="757"/>
      <c r="P122" s="710"/>
      <c r="Q122" s="710"/>
      <c r="R122" s="348"/>
      <c r="S122" s="13"/>
      <c r="T122" s="457"/>
      <c r="U122" s="457"/>
      <c r="V122" s="736"/>
      <c r="W122" s="348"/>
      <c r="X122" s="457"/>
      <c r="Y122" s="457"/>
      <c r="Z122" s="352"/>
      <c r="AA122" s="457"/>
      <c r="AB122" s="457"/>
      <c r="AC122" s="220"/>
      <c r="AD122" s="706"/>
      <c r="AE122" s="395"/>
      <c r="AF122" s="395"/>
      <c r="AG122" s="740"/>
      <c r="AH122" s="707"/>
      <c r="AI122" s="396"/>
      <c r="AJ122" s="91"/>
      <c r="AK122" s="395"/>
      <c r="AL122" s="409"/>
      <c r="AM122" s="701"/>
      <c r="AN122" s="397"/>
      <c r="AO122" s="91"/>
      <c r="AP122" s="395"/>
      <c r="AQ122" s="409"/>
      <c r="AR122" s="701"/>
      <c r="AS122" s="397"/>
      <c r="AT122" s="91"/>
      <c r="AU122" s="395"/>
      <c r="AV122" s="712"/>
      <c r="AW122" s="701"/>
      <c r="AX122" s="397"/>
      <c r="AY122" s="91"/>
      <c r="AZ122" s="395"/>
      <c r="BA122" s="740"/>
      <c r="BB122" s="701"/>
      <c r="BC122" s="397"/>
      <c r="BD122" s="91"/>
      <c r="BE122" s="395"/>
      <c r="BF122" s="395"/>
      <c r="BG122" s="701"/>
      <c r="BH122" s="397"/>
      <c r="BI122" s="91"/>
      <c r="BJ122" s="395"/>
      <c r="BK122" s="395"/>
      <c r="BL122" s="701"/>
      <c r="BM122" s="397"/>
      <c r="BN122" s="91"/>
      <c r="BO122" s="395"/>
      <c r="BP122" s="395"/>
      <c r="BQ122" s="457"/>
      <c r="BR122" s="333"/>
      <c r="BS122" s="332"/>
      <c r="BT122" s="808"/>
      <c r="BU122" s="231"/>
      <c r="BV122" s="457"/>
      <c r="BW122" s="231"/>
      <c r="BX122" s="231"/>
      <c r="BY122" s="231"/>
      <c r="BZ122" s="231"/>
      <c r="CA122" s="231"/>
      <c r="CB122" s="457"/>
      <c r="CC122" s="231"/>
      <c r="CD122" s="231"/>
      <c r="CE122" s="538"/>
      <c r="CF122" s="538"/>
      <c r="CG122" s="231"/>
      <c r="CH122" s="457"/>
      <c r="CI122" s="231"/>
      <c r="CJ122" s="231"/>
      <c r="CK122" s="231"/>
      <c r="CL122" s="231"/>
    </row>
    <row r="123" spans="2:90" s="14" customFormat="1" ht="24.9" customHeight="1">
      <c r="B123" s="547">
        <v>46</v>
      </c>
      <c r="C123" s="856"/>
      <c r="D123" s="701"/>
      <c r="E123" s="837"/>
      <c r="F123" s="691"/>
      <c r="G123" s="13"/>
      <c r="H123" s="13"/>
      <c r="I123" s="703"/>
      <c r="J123" s="457"/>
      <c r="K123" s="13"/>
      <c r="L123" s="91"/>
      <c r="M123" s="91"/>
      <c r="N123" s="712"/>
      <c r="O123" s="757"/>
      <c r="P123" s="710"/>
      <c r="Q123" s="710"/>
      <c r="R123" s="348"/>
      <c r="S123" s="13"/>
      <c r="T123" s="457"/>
      <c r="U123" s="457"/>
      <c r="V123" s="736"/>
      <c r="W123" s="348"/>
      <c r="X123" s="457"/>
      <c r="Y123" s="457"/>
      <c r="Z123" s="352"/>
      <c r="AA123" s="457"/>
      <c r="AB123" s="457"/>
      <c r="AC123" s="220"/>
      <c r="AD123" s="706"/>
      <c r="AE123" s="395"/>
      <c r="AF123" s="395"/>
      <c r="AG123" s="740"/>
      <c r="AH123" s="707"/>
      <c r="AI123" s="396"/>
      <c r="AJ123" s="91"/>
      <c r="AK123" s="395"/>
      <c r="AL123" s="409"/>
      <c r="AM123" s="701"/>
      <c r="AN123" s="397"/>
      <c r="AO123" s="91"/>
      <c r="AP123" s="395"/>
      <c r="AQ123" s="409"/>
      <c r="AR123" s="701"/>
      <c r="AS123" s="397"/>
      <c r="AT123" s="91"/>
      <c r="AU123" s="395"/>
      <c r="AV123" s="712"/>
      <c r="AW123" s="701"/>
      <c r="AX123" s="397"/>
      <c r="AY123" s="91"/>
      <c r="AZ123" s="395"/>
      <c r="BA123" s="740"/>
      <c r="BB123" s="701"/>
      <c r="BC123" s="397"/>
      <c r="BD123" s="91"/>
      <c r="BE123" s="395"/>
      <c r="BF123" s="395"/>
      <c r="BG123" s="701"/>
      <c r="BH123" s="397"/>
      <c r="BI123" s="91"/>
      <c r="BJ123" s="395"/>
      <c r="BK123" s="395"/>
      <c r="BL123" s="701"/>
      <c r="BM123" s="397"/>
      <c r="BN123" s="91"/>
      <c r="BO123" s="395"/>
      <c r="BP123" s="395"/>
      <c r="BQ123" s="457"/>
      <c r="BR123" s="333"/>
      <c r="BS123" s="332"/>
      <c r="BT123" s="808"/>
      <c r="BU123" s="231"/>
      <c r="BV123" s="457"/>
      <c r="BW123" s="231"/>
      <c r="BX123" s="231"/>
      <c r="BY123" s="231"/>
      <c r="BZ123" s="231"/>
      <c r="CA123" s="231"/>
      <c r="CB123" s="457"/>
      <c r="CC123" s="231"/>
      <c r="CD123" s="231"/>
      <c r="CE123" s="538"/>
      <c r="CF123" s="538"/>
      <c r="CG123" s="231"/>
      <c r="CH123" s="457"/>
      <c r="CI123" s="231"/>
      <c r="CJ123" s="231"/>
      <c r="CK123" s="231"/>
      <c r="CL123" s="231"/>
    </row>
    <row r="124" spans="2:90" s="14" customFormat="1" ht="24.9" customHeight="1">
      <c r="B124" s="547">
        <v>47</v>
      </c>
      <c r="C124" s="856"/>
      <c r="D124" s="701"/>
      <c r="E124" s="837"/>
      <c r="F124" s="691"/>
      <c r="G124" s="13"/>
      <c r="H124" s="13"/>
      <c r="I124" s="703"/>
      <c r="J124" s="457"/>
      <c r="K124" s="13"/>
      <c r="L124" s="91"/>
      <c r="M124" s="91"/>
      <c r="N124" s="712"/>
      <c r="O124" s="757"/>
      <c r="P124" s="710"/>
      <c r="Q124" s="710"/>
      <c r="R124" s="348"/>
      <c r="S124" s="13"/>
      <c r="T124" s="457"/>
      <c r="U124" s="457"/>
      <c r="V124" s="736"/>
      <c r="W124" s="348"/>
      <c r="X124" s="457"/>
      <c r="Y124" s="457"/>
      <c r="Z124" s="352"/>
      <c r="AA124" s="457"/>
      <c r="AB124" s="457"/>
      <c r="AC124" s="220"/>
      <c r="AD124" s="706"/>
      <c r="AE124" s="395"/>
      <c r="AF124" s="395"/>
      <c r="AG124" s="740"/>
      <c r="AH124" s="707"/>
      <c r="AI124" s="396"/>
      <c r="AJ124" s="91"/>
      <c r="AK124" s="395"/>
      <c r="AL124" s="409"/>
      <c r="AM124" s="701"/>
      <c r="AN124" s="397"/>
      <c r="AO124" s="91"/>
      <c r="AP124" s="395"/>
      <c r="AQ124" s="409"/>
      <c r="AR124" s="701"/>
      <c r="AS124" s="397"/>
      <c r="AT124" s="91"/>
      <c r="AU124" s="395"/>
      <c r="AV124" s="712"/>
      <c r="AW124" s="701"/>
      <c r="AX124" s="397"/>
      <c r="AY124" s="91"/>
      <c r="AZ124" s="395"/>
      <c r="BA124" s="740"/>
      <c r="BB124" s="701"/>
      <c r="BC124" s="397"/>
      <c r="BD124" s="91"/>
      <c r="BE124" s="395"/>
      <c r="BF124" s="395"/>
      <c r="BG124" s="701"/>
      <c r="BH124" s="397"/>
      <c r="BI124" s="91"/>
      <c r="BJ124" s="395"/>
      <c r="BK124" s="395"/>
      <c r="BL124" s="701"/>
      <c r="BM124" s="397"/>
      <c r="BN124" s="91"/>
      <c r="BO124" s="395"/>
      <c r="BP124" s="395"/>
      <c r="BQ124" s="457"/>
      <c r="BR124" s="333"/>
      <c r="BS124" s="332"/>
      <c r="BT124" s="808"/>
      <c r="BU124" s="231"/>
      <c r="BV124" s="457"/>
      <c r="BW124" s="231"/>
      <c r="BX124" s="231"/>
      <c r="BY124" s="231"/>
      <c r="BZ124" s="231"/>
      <c r="CA124" s="231"/>
      <c r="CB124" s="457"/>
      <c r="CC124" s="231"/>
      <c r="CD124" s="231"/>
      <c r="CE124" s="538"/>
      <c r="CF124" s="538"/>
      <c r="CG124" s="231"/>
      <c r="CH124" s="457"/>
      <c r="CI124" s="231"/>
      <c r="CJ124" s="231"/>
      <c r="CK124" s="231"/>
      <c r="CL124" s="231"/>
    </row>
    <row r="125" spans="2:90" s="14" customFormat="1" ht="24.9" customHeight="1">
      <c r="B125" s="547">
        <v>48</v>
      </c>
      <c r="C125" s="856"/>
      <c r="D125" s="701"/>
      <c r="E125" s="837"/>
      <c r="F125" s="691"/>
      <c r="G125" s="13"/>
      <c r="H125" s="13"/>
      <c r="I125" s="703"/>
      <c r="J125" s="457"/>
      <c r="K125" s="13"/>
      <c r="L125" s="91"/>
      <c r="M125" s="91"/>
      <c r="N125" s="712"/>
      <c r="O125" s="757"/>
      <c r="P125" s="710"/>
      <c r="Q125" s="710"/>
      <c r="R125" s="348"/>
      <c r="S125" s="13"/>
      <c r="T125" s="457"/>
      <c r="U125" s="457"/>
      <c r="V125" s="736"/>
      <c r="W125" s="348"/>
      <c r="X125" s="457"/>
      <c r="Y125" s="457"/>
      <c r="Z125" s="352"/>
      <c r="AA125" s="457"/>
      <c r="AB125" s="457"/>
      <c r="AC125" s="220"/>
      <c r="AD125" s="706"/>
      <c r="AE125" s="395"/>
      <c r="AF125" s="395"/>
      <c r="AG125" s="740"/>
      <c r="AH125" s="707"/>
      <c r="AI125" s="396"/>
      <c r="AJ125" s="91"/>
      <c r="AK125" s="395"/>
      <c r="AL125" s="409"/>
      <c r="AM125" s="701"/>
      <c r="AN125" s="397"/>
      <c r="AO125" s="91"/>
      <c r="AP125" s="395"/>
      <c r="AQ125" s="409"/>
      <c r="AR125" s="701"/>
      <c r="AS125" s="397"/>
      <c r="AT125" s="91"/>
      <c r="AU125" s="395"/>
      <c r="AV125" s="712"/>
      <c r="AW125" s="701"/>
      <c r="AX125" s="397"/>
      <c r="AY125" s="91"/>
      <c r="AZ125" s="395"/>
      <c r="BA125" s="740"/>
      <c r="BB125" s="701"/>
      <c r="BC125" s="397"/>
      <c r="BD125" s="91"/>
      <c r="BE125" s="395"/>
      <c r="BF125" s="395"/>
      <c r="BG125" s="701"/>
      <c r="BH125" s="397"/>
      <c r="BI125" s="91"/>
      <c r="BJ125" s="395"/>
      <c r="BK125" s="395"/>
      <c r="BL125" s="701"/>
      <c r="BM125" s="397"/>
      <c r="BN125" s="91"/>
      <c r="BO125" s="395"/>
      <c r="BP125" s="395"/>
      <c r="BQ125" s="457"/>
      <c r="BR125" s="333"/>
      <c r="BS125" s="332"/>
      <c r="BT125" s="808"/>
      <c r="BU125" s="231"/>
      <c r="BV125" s="457"/>
      <c r="BW125" s="231"/>
      <c r="BX125" s="231"/>
      <c r="BY125" s="231"/>
      <c r="BZ125" s="231"/>
      <c r="CA125" s="231"/>
      <c r="CB125" s="457"/>
      <c r="CC125" s="231"/>
      <c r="CD125" s="231"/>
      <c r="CE125" s="538"/>
      <c r="CF125" s="538"/>
      <c r="CG125" s="231"/>
      <c r="CH125" s="457"/>
      <c r="CI125" s="231"/>
      <c r="CJ125" s="231"/>
      <c r="CK125" s="231"/>
      <c r="CL125" s="231"/>
    </row>
    <row r="126" spans="2:90" s="14" customFormat="1" ht="24.9" customHeight="1">
      <c r="B126" s="547">
        <v>49</v>
      </c>
      <c r="C126" s="856"/>
      <c r="D126" s="701"/>
      <c r="E126" s="837"/>
      <c r="F126" s="691"/>
      <c r="G126" s="13"/>
      <c r="H126" s="13"/>
      <c r="I126" s="703"/>
      <c r="J126" s="457"/>
      <c r="K126" s="13"/>
      <c r="L126" s="91"/>
      <c r="M126" s="91"/>
      <c r="N126" s="712"/>
      <c r="O126" s="757"/>
      <c r="P126" s="710"/>
      <c r="Q126" s="710"/>
      <c r="R126" s="348"/>
      <c r="S126" s="13"/>
      <c r="T126" s="457"/>
      <c r="U126" s="457"/>
      <c r="V126" s="736"/>
      <c r="W126" s="348"/>
      <c r="X126" s="457"/>
      <c r="Y126" s="457"/>
      <c r="Z126" s="352"/>
      <c r="AA126" s="457"/>
      <c r="AB126" s="457"/>
      <c r="AC126" s="220"/>
      <c r="AD126" s="706"/>
      <c r="AE126" s="395"/>
      <c r="AF126" s="395"/>
      <c r="AG126" s="740"/>
      <c r="AH126" s="707"/>
      <c r="AI126" s="396"/>
      <c r="AJ126" s="91"/>
      <c r="AK126" s="395"/>
      <c r="AL126" s="409"/>
      <c r="AM126" s="701"/>
      <c r="AN126" s="397"/>
      <c r="AO126" s="91"/>
      <c r="AP126" s="395"/>
      <c r="AQ126" s="409"/>
      <c r="AR126" s="701"/>
      <c r="AS126" s="397"/>
      <c r="AT126" s="91"/>
      <c r="AU126" s="395"/>
      <c r="AV126" s="712"/>
      <c r="AW126" s="701"/>
      <c r="AX126" s="397"/>
      <c r="AY126" s="91"/>
      <c r="AZ126" s="395"/>
      <c r="BA126" s="740"/>
      <c r="BB126" s="701"/>
      <c r="BC126" s="397"/>
      <c r="BD126" s="91"/>
      <c r="BE126" s="395"/>
      <c r="BF126" s="395"/>
      <c r="BG126" s="701"/>
      <c r="BH126" s="397"/>
      <c r="BI126" s="91"/>
      <c r="BJ126" s="395"/>
      <c r="BK126" s="395"/>
      <c r="BL126" s="701"/>
      <c r="BM126" s="397"/>
      <c r="BN126" s="91"/>
      <c r="BO126" s="395"/>
      <c r="BP126" s="395"/>
      <c r="BQ126" s="457"/>
      <c r="BR126" s="333"/>
      <c r="BS126" s="332"/>
      <c r="BT126" s="808"/>
      <c r="BU126" s="231"/>
      <c r="BV126" s="457"/>
      <c r="BW126" s="231"/>
      <c r="BX126" s="231"/>
      <c r="BY126" s="231"/>
      <c r="BZ126" s="231"/>
      <c r="CA126" s="231"/>
      <c r="CB126" s="457"/>
      <c r="CC126" s="231"/>
      <c r="CD126" s="231"/>
      <c r="CE126" s="538"/>
      <c r="CF126" s="538"/>
      <c r="CG126" s="231"/>
      <c r="CH126" s="457"/>
      <c r="CI126" s="231"/>
      <c r="CJ126" s="231"/>
      <c r="CK126" s="231"/>
      <c r="CL126" s="231"/>
    </row>
    <row r="127" spans="2:90" s="14" customFormat="1" ht="24.9" customHeight="1">
      <c r="B127" s="547">
        <v>50</v>
      </c>
      <c r="C127" s="856"/>
      <c r="D127" s="701"/>
      <c r="E127" s="837"/>
      <c r="F127" s="691"/>
      <c r="G127" s="13"/>
      <c r="H127" s="13"/>
      <c r="I127" s="703"/>
      <c r="J127" s="457"/>
      <c r="K127" s="13"/>
      <c r="L127" s="91"/>
      <c r="M127" s="91"/>
      <c r="N127" s="712"/>
      <c r="O127" s="757"/>
      <c r="P127" s="710"/>
      <c r="Q127" s="710"/>
      <c r="R127" s="348"/>
      <c r="S127" s="13"/>
      <c r="T127" s="457"/>
      <c r="U127" s="457"/>
      <c r="V127" s="736"/>
      <c r="W127" s="348"/>
      <c r="X127" s="457"/>
      <c r="Y127" s="457"/>
      <c r="Z127" s="352"/>
      <c r="AA127" s="457"/>
      <c r="AB127" s="457"/>
      <c r="AC127" s="220"/>
      <c r="AD127" s="706"/>
      <c r="AE127" s="395"/>
      <c r="AF127" s="395"/>
      <c r="AG127" s="740"/>
      <c r="AH127" s="707"/>
      <c r="AI127" s="396"/>
      <c r="AJ127" s="91"/>
      <c r="AK127" s="395"/>
      <c r="AL127" s="409"/>
      <c r="AM127" s="701"/>
      <c r="AN127" s="397"/>
      <c r="AO127" s="91"/>
      <c r="AP127" s="395"/>
      <c r="AQ127" s="409"/>
      <c r="AR127" s="701"/>
      <c r="AS127" s="397"/>
      <c r="AT127" s="91"/>
      <c r="AU127" s="395"/>
      <c r="AV127" s="712"/>
      <c r="AW127" s="701"/>
      <c r="AX127" s="397"/>
      <c r="AY127" s="91"/>
      <c r="AZ127" s="395"/>
      <c r="BA127" s="740"/>
      <c r="BB127" s="701"/>
      <c r="BC127" s="397"/>
      <c r="BD127" s="91"/>
      <c r="BE127" s="395"/>
      <c r="BF127" s="395"/>
      <c r="BG127" s="701"/>
      <c r="BH127" s="397"/>
      <c r="BI127" s="91"/>
      <c r="BJ127" s="395"/>
      <c r="BK127" s="395"/>
      <c r="BL127" s="701"/>
      <c r="BM127" s="397"/>
      <c r="BN127" s="91"/>
      <c r="BO127" s="395"/>
      <c r="BP127" s="395"/>
      <c r="BQ127" s="457"/>
      <c r="BR127" s="333"/>
      <c r="BS127" s="332"/>
      <c r="BT127" s="808"/>
      <c r="BU127" s="231"/>
      <c r="BV127" s="457"/>
      <c r="BW127" s="231"/>
      <c r="BX127" s="231"/>
      <c r="BY127" s="231"/>
      <c r="BZ127" s="231"/>
      <c r="CA127" s="231"/>
      <c r="CB127" s="457"/>
      <c r="CC127" s="231"/>
      <c r="CD127" s="231"/>
      <c r="CE127" s="538"/>
      <c r="CF127" s="538"/>
      <c r="CG127" s="231"/>
      <c r="CH127" s="457"/>
      <c r="CI127" s="231"/>
      <c r="CJ127" s="231"/>
      <c r="CK127" s="231"/>
      <c r="CL127" s="231"/>
    </row>
    <row r="128" spans="2:90" s="14" customFormat="1" ht="24.9" customHeight="1">
      <c r="B128" s="547">
        <v>51</v>
      </c>
      <c r="C128" s="856"/>
      <c r="D128" s="701"/>
      <c r="E128" s="837"/>
      <c r="F128" s="691"/>
      <c r="G128" s="13"/>
      <c r="H128" s="13"/>
      <c r="I128" s="703"/>
      <c r="J128" s="457"/>
      <c r="K128" s="13"/>
      <c r="L128" s="91"/>
      <c r="M128" s="91"/>
      <c r="N128" s="712"/>
      <c r="O128" s="757"/>
      <c r="P128" s="710"/>
      <c r="Q128" s="710"/>
      <c r="R128" s="348"/>
      <c r="S128" s="13"/>
      <c r="T128" s="457"/>
      <c r="U128" s="457"/>
      <c r="V128" s="736"/>
      <c r="W128" s="348"/>
      <c r="X128" s="457"/>
      <c r="Y128" s="457"/>
      <c r="Z128" s="352"/>
      <c r="AA128" s="457"/>
      <c r="AB128" s="457"/>
      <c r="AC128" s="220"/>
      <c r="AD128" s="706"/>
      <c r="AE128" s="395"/>
      <c r="AF128" s="395"/>
      <c r="AG128" s="740"/>
      <c r="AH128" s="707"/>
      <c r="AI128" s="396"/>
      <c r="AJ128" s="91"/>
      <c r="AK128" s="395"/>
      <c r="AL128" s="409"/>
      <c r="AM128" s="701"/>
      <c r="AN128" s="397"/>
      <c r="AO128" s="91"/>
      <c r="AP128" s="395"/>
      <c r="AQ128" s="409"/>
      <c r="AR128" s="701"/>
      <c r="AS128" s="397"/>
      <c r="AT128" s="91"/>
      <c r="AU128" s="395"/>
      <c r="AV128" s="712"/>
      <c r="AW128" s="701"/>
      <c r="AX128" s="397"/>
      <c r="AY128" s="91"/>
      <c r="AZ128" s="395"/>
      <c r="BA128" s="740"/>
      <c r="BB128" s="701"/>
      <c r="BC128" s="397"/>
      <c r="BD128" s="91"/>
      <c r="BE128" s="395"/>
      <c r="BF128" s="395"/>
      <c r="BG128" s="701"/>
      <c r="BH128" s="397"/>
      <c r="BI128" s="91"/>
      <c r="BJ128" s="395"/>
      <c r="BK128" s="395"/>
      <c r="BL128" s="701"/>
      <c r="BM128" s="397"/>
      <c r="BN128" s="91"/>
      <c r="BO128" s="395"/>
      <c r="BP128" s="395"/>
      <c r="BQ128" s="457"/>
      <c r="BR128" s="333"/>
      <c r="BS128" s="332"/>
      <c r="BT128" s="808"/>
      <c r="BU128" s="231"/>
      <c r="BV128" s="457"/>
      <c r="BW128" s="231"/>
      <c r="BX128" s="231"/>
      <c r="BY128" s="231"/>
      <c r="BZ128" s="231"/>
      <c r="CA128" s="231"/>
      <c r="CB128" s="457"/>
      <c r="CC128" s="231"/>
      <c r="CD128" s="231"/>
      <c r="CE128" s="538"/>
      <c r="CF128" s="538"/>
      <c r="CG128" s="231"/>
      <c r="CH128" s="457"/>
      <c r="CI128" s="231"/>
      <c r="CJ128" s="231"/>
      <c r="CK128" s="231"/>
      <c r="CL128" s="231"/>
    </row>
    <row r="129" spans="2:90" s="14" customFormat="1" ht="24.9" customHeight="1">
      <c r="B129" s="547">
        <v>52</v>
      </c>
      <c r="C129" s="856"/>
      <c r="D129" s="701"/>
      <c r="E129" s="837"/>
      <c r="F129" s="691"/>
      <c r="G129" s="13"/>
      <c r="H129" s="13"/>
      <c r="I129" s="703"/>
      <c r="J129" s="457"/>
      <c r="K129" s="13"/>
      <c r="L129" s="91"/>
      <c r="M129" s="91"/>
      <c r="N129" s="712"/>
      <c r="O129" s="757"/>
      <c r="P129" s="710"/>
      <c r="Q129" s="710"/>
      <c r="R129" s="348"/>
      <c r="S129" s="13"/>
      <c r="T129" s="457"/>
      <c r="U129" s="457"/>
      <c r="V129" s="736"/>
      <c r="W129" s="348"/>
      <c r="X129" s="457"/>
      <c r="Y129" s="457"/>
      <c r="Z129" s="352"/>
      <c r="AA129" s="457"/>
      <c r="AB129" s="457"/>
      <c r="AC129" s="220"/>
      <c r="AD129" s="706"/>
      <c r="AE129" s="395"/>
      <c r="AF129" s="395"/>
      <c r="AG129" s="740"/>
      <c r="AH129" s="707"/>
      <c r="AI129" s="396"/>
      <c r="AJ129" s="91"/>
      <c r="AK129" s="395"/>
      <c r="AL129" s="409"/>
      <c r="AM129" s="701"/>
      <c r="AN129" s="397"/>
      <c r="AO129" s="91"/>
      <c r="AP129" s="395"/>
      <c r="AQ129" s="409"/>
      <c r="AR129" s="701"/>
      <c r="AS129" s="397"/>
      <c r="AT129" s="91"/>
      <c r="AU129" s="395"/>
      <c r="AV129" s="712"/>
      <c r="AW129" s="701"/>
      <c r="AX129" s="397"/>
      <c r="AY129" s="91"/>
      <c r="AZ129" s="395"/>
      <c r="BA129" s="740"/>
      <c r="BB129" s="701"/>
      <c r="BC129" s="397"/>
      <c r="BD129" s="91"/>
      <c r="BE129" s="395"/>
      <c r="BF129" s="395"/>
      <c r="BG129" s="701"/>
      <c r="BH129" s="397"/>
      <c r="BI129" s="91"/>
      <c r="BJ129" s="395"/>
      <c r="BK129" s="395"/>
      <c r="BL129" s="701"/>
      <c r="BM129" s="397"/>
      <c r="BN129" s="91"/>
      <c r="BO129" s="395"/>
      <c r="BP129" s="395"/>
      <c r="BQ129" s="457"/>
      <c r="BR129" s="333"/>
      <c r="BS129" s="332"/>
      <c r="BT129" s="808"/>
      <c r="BU129" s="231"/>
      <c r="BV129" s="457"/>
      <c r="BW129" s="231"/>
      <c r="BX129" s="231"/>
      <c r="BY129" s="231"/>
      <c r="BZ129" s="231"/>
      <c r="CA129" s="231"/>
      <c r="CB129" s="457"/>
      <c r="CC129" s="231"/>
      <c r="CD129" s="231"/>
      <c r="CE129" s="538"/>
      <c r="CF129" s="538"/>
      <c r="CG129" s="231"/>
      <c r="CH129" s="457"/>
      <c r="CI129" s="231"/>
      <c r="CJ129" s="231"/>
      <c r="CK129" s="231"/>
      <c r="CL129" s="231"/>
    </row>
    <row r="130" spans="2:90" s="14" customFormat="1" ht="24.9" customHeight="1">
      <c r="B130" s="547">
        <v>53</v>
      </c>
      <c r="C130" s="856"/>
      <c r="D130" s="701"/>
      <c r="E130" s="837"/>
      <c r="F130" s="691"/>
      <c r="G130" s="13"/>
      <c r="H130" s="13"/>
      <c r="I130" s="703"/>
      <c r="J130" s="457"/>
      <c r="K130" s="13"/>
      <c r="L130" s="91"/>
      <c r="M130" s="91"/>
      <c r="N130" s="712"/>
      <c r="O130" s="757"/>
      <c r="P130" s="710"/>
      <c r="Q130" s="710"/>
      <c r="R130" s="348"/>
      <c r="S130" s="13"/>
      <c r="T130" s="457"/>
      <c r="U130" s="457"/>
      <c r="V130" s="736"/>
      <c r="W130" s="348"/>
      <c r="X130" s="457"/>
      <c r="Y130" s="457"/>
      <c r="Z130" s="352"/>
      <c r="AA130" s="457"/>
      <c r="AB130" s="457"/>
      <c r="AC130" s="220"/>
      <c r="AD130" s="706"/>
      <c r="AE130" s="395"/>
      <c r="AF130" s="395"/>
      <c r="AG130" s="740"/>
      <c r="AH130" s="707"/>
      <c r="AI130" s="396"/>
      <c r="AJ130" s="91"/>
      <c r="AK130" s="395"/>
      <c r="AL130" s="409"/>
      <c r="AM130" s="701"/>
      <c r="AN130" s="397"/>
      <c r="AO130" s="91"/>
      <c r="AP130" s="395"/>
      <c r="AQ130" s="409"/>
      <c r="AR130" s="701"/>
      <c r="AS130" s="397"/>
      <c r="AT130" s="91"/>
      <c r="AU130" s="395"/>
      <c r="AV130" s="712"/>
      <c r="AW130" s="701"/>
      <c r="AX130" s="397"/>
      <c r="AY130" s="91"/>
      <c r="AZ130" s="395"/>
      <c r="BA130" s="740"/>
      <c r="BB130" s="701"/>
      <c r="BC130" s="397"/>
      <c r="BD130" s="91"/>
      <c r="BE130" s="395"/>
      <c r="BF130" s="395"/>
      <c r="BG130" s="701"/>
      <c r="BH130" s="397"/>
      <c r="BI130" s="91"/>
      <c r="BJ130" s="395"/>
      <c r="BK130" s="395"/>
      <c r="BL130" s="701"/>
      <c r="BM130" s="397"/>
      <c r="BN130" s="91"/>
      <c r="BO130" s="395"/>
      <c r="BP130" s="395"/>
      <c r="BQ130" s="457"/>
      <c r="BR130" s="333"/>
      <c r="BS130" s="332"/>
      <c r="BT130" s="808"/>
      <c r="BU130" s="231"/>
      <c r="BV130" s="457"/>
      <c r="BW130" s="231"/>
      <c r="BX130" s="231"/>
      <c r="BY130" s="231"/>
      <c r="BZ130" s="231"/>
      <c r="CA130" s="231"/>
      <c r="CB130" s="457"/>
      <c r="CC130" s="231"/>
      <c r="CD130" s="231"/>
      <c r="CE130" s="538"/>
      <c r="CF130" s="538"/>
      <c r="CG130" s="231"/>
      <c r="CH130" s="457"/>
      <c r="CI130" s="231"/>
      <c r="CJ130" s="231"/>
      <c r="CK130" s="231"/>
      <c r="CL130" s="231"/>
    </row>
    <row r="131" spans="2:90" s="14" customFormat="1" ht="24.9" customHeight="1">
      <c r="B131" s="547">
        <v>54</v>
      </c>
      <c r="C131" s="856"/>
      <c r="D131" s="701"/>
      <c r="E131" s="837"/>
      <c r="F131" s="691"/>
      <c r="G131" s="13"/>
      <c r="H131" s="13"/>
      <c r="I131" s="703"/>
      <c r="J131" s="457"/>
      <c r="K131" s="13"/>
      <c r="L131" s="91"/>
      <c r="M131" s="91"/>
      <c r="N131" s="712"/>
      <c r="O131" s="757"/>
      <c r="P131" s="710"/>
      <c r="Q131" s="710"/>
      <c r="R131" s="348"/>
      <c r="S131" s="13"/>
      <c r="T131" s="457"/>
      <c r="U131" s="457"/>
      <c r="V131" s="736"/>
      <c r="W131" s="348"/>
      <c r="X131" s="457"/>
      <c r="Y131" s="457"/>
      <c r="Z131" s="352"/>
      <c r="AA131" s="457"/>
      <c r="AB131" s="457"/>
      <c r="AC131" s="220"/>
      <c r="AD131" s="706"/>
      <c r="AE131" s="395"/>
      <c r="AF131" s="395"/>
      <c r="AG131" s="740"/>
      <c r="AH131" s="707"/>
      <c r="AI131" s="396"/>
      <c r="AJ131" s="91"/>
      <c r="AK131" s="395"/>
      <c r="AL131" s="409"/>
      <c r="AM131" s="701"/>
      <c r="AN131" s="397"/>
      <c r="AO131" s="91"/>
      <c r="AP131" s="395"/>
      <c r="AQ131" s="409"/>
      <c r="AR131" s="701"/>
      <c r="AS131" s="397"/>
      <c r="AT131" s="91"/>
      <c r="AU131" s="395"/>
      <c r="AV131" s="712"/>
      <c r="AW131" s="701"/>
      <c r="AX131" s="397"/>
      <c r="AY131" s="91"/>
      <c r="AZ131" s="395"/>
      <c r="BA131" s="740"/>
      <c r="BB131" s="701"/>
      <c r="BC131" s="397"/>
      <c r="BD131" s="91"/>
      <c r="BE131" s="395"/>
      <c r="BF131" s="395"/>
      <c r="BG131" s="701"/>
      <c r="BH131" s="397"/>
      <c r="BI131" s="91"/>
      <c r="BJ131" s="395"/>
      <c r="BK131" s="395"/>
      <c r="BL131" s="701"/>
      <c r="BM131" s="397"/>
      <c r="BN131" s="91"/>
      <c r="BO131" s="395"/>
      <c r="BP131" s="395"/>
      <c r="BQ131" s="457"/>
      <c r="BR131" s="333"/>
      <c r="BS131" s="332"/>
      <c r="BT131" s="808"/>
      <c r="BU131" s="231"/>
      <c r="BV131" s="457"/>
      <c r="BW131" s="231"/>
      <c r="BX131" s="231"/>
      <c r="BY131" s="231"/>
      <c r="BZ131" s="231"/>
      <c r="CA131" s="231"/>
      <c r="CB131" s="457"/>
      <c r="CC131" s="231"/>
      <c r="CD131" s="231"/>
      <c r="CE131" s="538"/>
      <c r="CF131" s="538"/>
      <c r="CG131" s="231"/>
      <c r="CH131" s="457"/>
      <c r="CI131" s="231"/>
      <c r="CJ131" s="231"/>
      <c r="CK131" s="231"/>
      <c r="CL131" s="231"/>
    </row>
    <row r="132" spans="2:90" s="14" customFormat="1" ht="24.9" customHeight="1">
      <c r="B132" s="547">
        <v>55</v>
      </c>
      <c r="C132" s="856"/>
      <c r="D132" s="701"/>
      <c r="E132" s="837"/>
      <c r="F132" s="691"/>
      <c r="G132" s="13"/>
      <c r="H132" s="13"/>
      <c r="I132" s="703"/>
      <c r="J132" s="457"/>
      <c r="K132" s="13"/>
      <c r="L132" s="91"/>
      <c r="M132" s="91"/>
      <c r="N132" s="712"/>
      <c r="O132" s="757"/>
      <c r="P132" s="710"/>
      <c r="Q132" s="710"/>
      <c r="R132" s="348"/>
      <c r="S132" s="13"/>
      <c r="T132" s="457"/>
      <c r="U132" s="457"/>
      <c r="V132" s="736"/>
      <c r="W132" s="348"/>
      <c r="X132" s="457"/>
      <c r="Y132" s="457"/>
      <c r="Z132" s="352"/>
      <c r="AA132" s="457"/>
      <c r="AB132" s="457"/>
      <c r="AC132" s="220"/>
      <c r="AD132" s="706"/>
      <c r="AE132" s="395"/>
      <c r="AF132" s="395"/>
      <c r="AG132" s="740"/>
      <c r="AH132" s="707"/>
      <c r="AI132" s="396"/>
      <c r="AJ132" s="91"/>
      <c r="AK132" s="395"/>
      <c r="AL132" s="409"/>
      <c r="AM132" s="701"/>
      <c r="AN132" s="397"/>
      <c r="AO132" s="91"/>
      <c r="AP132" s="395"/>
      <c r="AQ132" s="409"/>
      <c r="AR132" s="701"/>
      <c r="AS132" s="397"/>
      <c r="AT132" s="91"/>
      <c r="AU132" s="395"/>
      <c r="AV132" s="712"/>
      <c r="AW132" s="701"/>
      <c r="AX132" s="397"/>
      <c r="AY132" s="91"/>
      <c r="AZ132" s="395"/>
      <c r="BA132" s="740"/>
      <c r="BB132" s="701"/>
      <c r="BC132" s="397"/>
      <c r="BD132" s="91"/>
      <c r="BE132" s="395"/>
      <c r="BF132" s="395"/>
      <c r="BG132" s="701"/>
      <c r="BH132" s="397"/>
      <c r="BI132" s="91"/>
      <c r="BJ132" s="395"/>
      <c r="BK132" s="395"/>
      <c r="BL132" s="701"/>
      <c r="BM132" s="397"/>
      <c r="BN132" s="91"/>
      <c r="BO132" s="395"/>
      <c r="BP132" s="395"/>
      <c r="BQ132" s="457"/>
      <c r="BR132" s="333"/>
      <c r="BS132" s="332"/>
      <c r="BT132" s="808"/>
      <c r="BU132" s="231"/>
      <c r="BV132" s="457"/>
      <c r="BW132" s="231"/>
      <c r="BX132" s="231"/>
      <c r="BY132" s="231"/>
      <c r="BZ132" s="231"/>
      <c r="CA132" s="231"/>
      <c r="CB132" s="457"/>
      <c r="CC132" s="231"/>
      <c r="CD132" s="231"/>
      <c r="CE132" s="538"/>
      <c r="CF132" s="538"/>
      <c r="CG132" s="231"/>
      <c r="CH132" s="457"/>
      <c r="CI132" s="231"/>
      <c r="CJ132" s="231"/>
      <c r="CK132" s="231"/>
      <c r="CL132" s="231"/>
    </row>
    <row r="133" spans="2:90" s="14" customFormat="1" ht="24.9" customHeight="1">
      <c r="B133" s="547">
        <v>56</v>
      </c>
      <c r="C133" s="859"/>
      <c r="D133" s="703"/>
      <c r="E133" s="837"/>
      <c r="F133" s="691"/>
      <c r="G133" s="13"/>
      <c r="H133" s="13"/>
      <c r="I133" s="703"/>
      <c r="J133" s="457"/>
      <c r="K133" s="13"/>
      <c r="L133" s="91"/>
      <c r="M133" s="91"/>
      <c r="N133" s="712"/>
      <c r="O133" s="757"/>
      <c r="P133" s="710"/>
      <c r="Q133" s="710"/>
      <c r="R133" s="348"/>
      <c r="S133" s="13"/>
      <c r="T133" s="457"/>
      <c r="U133" s="457"/>
      <c r="V133" s="736"/>
      <c r="W133" s="348"/>
      <c r="X133" s="457"/>
      <c r="Y133" s="457"/>
      <c r="Z133" s="352"/>
      <c r="AA133" s="457"/>
      <c r="AB133" s="457"/>
      <c r="AC133" s="220"/>
      <c r="AD133" s="706"/>
      <c r="AE133" s="395"/>
      <c r="AF133" s="395"/>
      <c r="AG133" s="740"/>
      <c r="AH133" s="707"/>
      <c r="AI133" s="396"/>
      <c r="AJ133" s="91"/>
      <c r="AK133" s="395"/>
      <c r="AL133" s="409"/>
      <c r="AM133" s="701"/>
      <c r="AN133" s="397"/>
      <c r="AO133" s="91"/>
      <c r="AP133" s="395"/>
      <c r="AQ133" s="409"/>
      <c r="AR133" s="701"/>
      <c r="AS133" s="397"/>
      <c r="AT133" s="91"/>
      <c r="AU133" s="395"/>
      <c r="AV133" s="712"/>
      <c r="AW133" s="701"/>
      <c r="AX133" s="397"/>
      <c r="AY133" s="91"/>
      <c r="AZ133" s="395"/>
      <c r="BA133" s="740"/>
      <c r="BB133" s="701"/>
      <c r="BC133" s="397"/>
      <c r="BD133" s="91"/>
      <c r="BE133" s="395"/>
      <c r="BF133" s="395"/>
      <c r="BG133" s="701"/>
      <c r="BH133" s="397"/>
      <c r="BI133" s="91"/>
      <c r="BJ133" s="395"/>
      <c r="BK133" s="395"/>
      <c r="BL133" s="701"/>
      <c r="BM133" s="397"/>
      <c r="BN133" s="91"/>
      <c r="BO133" s="395"/>
      <c r="BP133" s="395"/>
      <c r="BQ133" s="457"/>
      <c r="BR133" s="333"/>
      <c r="BS133" s="332"/>
      <c r="BT133" s="808"/>
      <c r="BU133" s="231"/>
      <c r="BV133" s="457"/>
      <c r="BW133" s="231"/>
      <c r="BX133" s="231"/>
      <c r="BY133" s="231"/>
      <c r="BZ133" s="231"/>
      <c r="CA133" s="231"/>
      <c r="CB133" s="457"/>
      <c r="CC133" s="231"/>
      <c r="CD133" s="231"/>
      <c r="CE133" s="538"/>
      <c r="CF133" s="538"/>
      <c r="CG133" s="231"/>
      <c r="CH133" s="457"/>
      <c r="CI133" s="231"/>
      <c r="CJ133" s="231"/>
      <c r="CK133" s="231"/>
      <c r="CL133" s="231"/>
    </row>
    <row r="134" spans="2:90" s="14" customFormat="1" ht="24.9" customHeight="1">
      <c r="B134" s="547">
        <v>57</v>
      </c>
      <c r="C134" s="859"/>
      <c r="D134" s="703"/>
      <c r="E134" s="837"/>
      <c r="F134" s="691"/>
      <c r="G134" s="13"/>
      <c r="H134" s="13"/>
      <c r="I134" s="703"/>
      <c r="J134" s="457"/>
      <c r="K134" s="13"/>
      <c r="L134" s="91"/>
      <c r="M134" s="91"/>
      <c r="N134" s="712"/>
      <c r="O134" s="757"/>
      <c r="P134" s="710"/>
      <c r="Q134" s="710"/>
      <c r="R134" s="348"/>
      <c r="S134" s="13"/>
      <c r="T134" s="457"/>
      <c r="U134" s="457"/>
      <c r="V134" s="736"/>
      <c r="W134" s="348"/>
      <c r="X134" s="457"/>
      <c r="Y134" s="457"/>
      <c r="Z134" s="352"/>
      <c r="AA134" s="457"/>
      <c r="AB134" s="457"/>
      <c r="AC134" s="220"/>
      <c r="AD134" s="706"/>
      <c r="AE134" s="395"/>
      <c r="AF134" s="395"/>
      <c r="AG134" s="740"/>
      <c r="AH134" s="707"/>
      <c r="AI134" s="396"/>
      <c r="AJ134" s="91"/>
      <c r="AK134" s="395"/>
      <c r="AL134" s="409"/>
      <c r="AM134" s="701"/>
      <c r="AN134" s="397"/>
      <c r="AO134" s="91"/>
      <c r="AP134" s="395"/>
      <c r="AQ134" s="409"/>
      <c r="AR134" s="701"/>
      <c r="AS134" s="397"/>
      <c r="AT134" s="91"/>
      <c r="AU134" s="395"/>
      <c r="AV134" s="712"/>
      <c r="AW134" s="701"/>
      <c r="AX134" s="397"/>
      <c r="AY134" s="91"/>
      <c r="AZ134" s="395"/>
      <c r="BA134" s="740"/>
      <c r="BB134" s="701"/>
      <c r="BC134" s="397"/>
      <c r="BD134" s="91"/>
      <c r="BE134" s="395"/>
      <c r="BF134" s="395"/>
      <c r="BG134" s="701"/>
      <c r="BH134" s="397"/>
      <c r="BI134" s="91"/>
      <c r="BJ134" s="395"/>
      <c r="BK134" s="395"/>
      <c r="BL134" s="701"/>
      <c r="BM134" s="397"/>
      <c r="BN134" s="91"/>
      <c r="BO134" s="395"/>
      <c r="BP134" s="395"/>
      <c r="BQ134" s="457"/>
      <c r="BR134" s="333"/>
      <c r="BS134" s="332"/>
      <c r="BT134" s="808"/>
      <c r="BU134" s="231"/>
      <c r="BV134" s="457"/>
      <c r="BW134" s="231"/>
      <c r="BX134" s="231"/>
      <c r="BY134" s="231"/>
      <c r="BZ134" s="231"/>
      <c r="CA134" s="231"/>
      <c r="CB134" s="231"/>
      <c r="CC134" s="231"/>
      <c r="CD134" s="231"/>
      <c r="CE134" s="538"/>
      <c r="CF134" s="538"/>
      <c r="CG134" s="231"/>
      <c r="CH134" s="231"/>
      <c r="CI134" s="231"/>
      <c r="CJ134" s="231"/>
      <c r="CK134" s="231"/>
      <c r="CL134" s="231"/>
    </row>
    <row r="135" spans="2:90" s="14" customFormat="1" ht="24.9" customHeight="1">
      <c r="B135" s="547">
        <v>58</v>
      </c>
      <c r="C135" s="859"/>
      <c r="D135" s="703"/>
      <c r="E135" s="837"/>
      <c r="F135" s="691"/>
      <c r="G135" s="13"/>
      <c r="H135" s="13"/>
      <c r="I135" s="703"/>
      <c r="J135" s="457"/>
      <c r="K135" s="13"/>
      <c r="L135" s="91"/>
      <c r="M135" s="91"/>
      <c r="N135" s="712"/>
      <c r="O135" s="757"/>
      <c r="P135" s="710"/>
      <c r="Q135" s="710"/>
      <c r="R135" s="348"/>
      <c r="S135" s="13"/>
      <c r="T135" s="457"/>
      <c r="U135" s="457"/>
      <c r="V135" s="736"/>
      <c r="W135" s="348"/>
      <c r="X135" s="457"/>
      <c r="Y135" s="457"/>
      <c r="Z135" s="352"/>
      <c r="AA135" s="457"/>
      <c r="AB135" s="457"/>
      <c r="AC135" s="220"/>
      <c r="AD135" s="706"/>
      <c r="AE135" s="395"/>
      <c r="AF135" s="395"/>
      <c r="AG135" s="740"/>
      <c r="AH135" s="707"/>
      <c r="AI135" s="396"/>
      <c r="AJ135" s="91"/>
      <c r="AK135" s="395"/>
      <c r="AL135" s="409"/>
      <c r="AM135" s="701"/>
      <c r="AN135" s="397"/>
      <c r="AO135" s="91"/>
      <c r="AP135" s="395"/>
      <c r="AQ135" s="409"/>
      <c r="AR135" s="701"/>
      <c r="AS135" s="397"/>
      <c r="AT135" s="91"/>
      <c r="AU135" s="395"/>
      <c r="AV135" s="712"/>
      <c r="AW135" s="701"/>
      <c r="AX135" s="397"/>
      <c r="AY135" s="91"/>
      <c r="AZ135" s="395"/>
      <c r="BA135" s="740"/>
      <c r="BB135" s="701"/>
      <c r="BC135" s="397"/>
      <c r="BD135" s="91"/>
      <c r="BE135" s="395"/>
      <c r="BF135" s="395"/>
      <c r="BG135" s="701"/>
      <c r="BH135" s="397"/>
      <c r="BI135" s="91"/>
      <c r="BJ135" s="395"/>
      <c r="BK135" s="395"/>
      <c r="BL135" s="701"/>
      <c r="BM135" s="397"/>
      <c r="BN135" s="91"/>
      <c r="BO135" s="395"/>
      <c r="BP135" s="395"/>
      <c r="BQ135" s="457"/>
      <c r="BR135" s="333"/>
      <c r="BS135" s="332"/>
      <c r="BT135" s="808"/>
      <c r="BU135" s="231"/>
      <c r="BV135" s="457"/>
      <c r="BW135" s="231"/>
      <c r="BX135" s="231"/>
      <c r="BY135" s="231"/>
      <c r="BZ135" s="231"/>
      <c r="CA135" s="231"/>
      <c r="CB135" s="231"/>
      <c r="CC135" s="231"/>
      <c r="CD135" s="231"/>
      <c r="CE135" s="538"/>
      <c r="CF135" s="538"/>
      <c r="CG135" s="231"/>
      <c r="CH135" s="231"/>
      <c r="CI135" s="231"/>
      <c r="CJ135" s="231"/>
      <c r="CK135" s="231"/>
      <c r="CL135" s="231"/>
    </row>
    <row r="136" spans="2:90" s="14" customFormat="1" ht="24.9" customHeight="1">
      <c r="B136" s="547">
        <v>59</v>
      </c>
      <c r="C136" s="859"/>
      <c r="D136" s="703"/>
      <c r="E136" s="837"/>
      <c r="F136" s="691"/>
      <c r="G136" s="13"/>
      <c r="H136" s="13"/>
      <c r="I136" s="703"/>
      <c r="J136" s="457"/>
      <c r="K136" s="13"/>
      <c r="L136" s="91"/>
      <c r="M136" s="91"/>
      <c r="N136" s="712"/>
      <c r="O136" s="757"/>
      <c r="P136" s="710"/>
      <c r="Q136" s="710"/>
      <c r="R136" s="348"/>
      <c r="S136" s="13"/>
      <c r="T136" s="457"/>
      <c r="U136" s="457"/>
      <c r="V136" s="736"/>
      <c r="W136" s="348"/>
      <c r="X136" s="457"/>
      <c r="Y136" s="457"/>
      <c r="Z136" s="352"/>
      <c r="AA136" s="457"/>
      <c r="AB136" s="457"/>
      <c r="AC136" s="220"/>
      <c r="AD136" s="706"/>
      <c r="AE136" s="395"/>
      <c r="AF136" s="395"/>
      <c r="AG136" s="740"/>
      <c r="AH136" s="707"/>
      <c r="AI136" s="396"/>
      <c r="AJ136" s="91"/>
      <c r="AK136" s="395"/>
      <c r="AL136" s="409"/>
      <c r="AM136" s="701"/>
      <c r="AN136" s="397"/>
      <c r="AO136" s="91"/>
      <c r="AP136" s="395"/>
      <c r="AQ136" s="409"/>
      <c r="AR136" s="701"/>
      <c r="AS136" s="397"/>
      <c r="AT136" s="91"/>
      <c r="AU136" s="395"/>
      <c r="AV136" s="712"/>
      <c r="AW136" s="701"/>
      <c r="AX136" s="397"/>
      <c r="AY136" s="91"/>
      <c r="AZ136" s="395"/>
      <c r="BA136" s="740"/>
      <c r="BB136" s="701"/>
      <c r="BC136" s="397"/>
      <c r="BD136" s="91"/>
      <c r="BE136" s="395"/>
      <c r="BF136" s="395"/>
      <c r="BG136" s="701"/>
      <c r="BH136" s="397"/>
      <c r="BI136" s="91"/>
      <c r="BJ136" s="395"/>
      <c r="BK136" s="395"/>
      <c r="BL136" s="701"/>
      <c r="BM136" s="397"/>
      <c r="BN136" s="91"/>
      <c r="BO136" s="395"/>
      <c r="BP136" s="395"/>
      <c r="BQ136" s="457"/>
      <c r="BR136" s="333"/>
      <c r="BS136" s="332"/>
      <c r="BT136" s="808"/>
      <c r="BU136" s="231"/>
      <c r="BV136" s="457"/>
      <c r="BW136" s="231"/>
      <c r="BX136" s="231"/>
      <c r="BY136" s="231"/>
      <c r="BZ136" s="231"/>
      <c r="CA136" s="231"/>
      <c r="CB136" s="231"/>
      <c r="CC136" s="231"/>
      <c r="CD136" s="231"/>
      <c r="CE136" s="538"/>
      <c r="CF136" s="538"/>
      <c r="CG136" s="231"/>
      <c r="CH136" s="231"/>
      <c r="CI136" s="231"/>
      <c r="CJ136" s="231"/>
      <c r="CK136" s="231"/>
      <c r="CL136" s="231"/>
    </row>
    <row r="137" spans="2:90" s="14" customFormat="1" ht="24.9" customHeight="1">
      <c r="B137" s="547">
        <v>60</v>
      </c>
      <c r="C137" s="859"/>
      <c r="D137" s="703"/>
      <c r="E137" s="837"/>
      <c r="F137" s="691"/>
      <c r="G137" s="13"/>
      <c r="H137" s="13"/>
      <c r="I137" s="703"/>
      <c r="J137" s="457"/>
      <c r="K137" s="13"/>
      <c r="L137" s="91"/>
      <c r="M137" s="91"/>
      <c r="N137" s="712"/>
      <c r="O137" s="757"/>
      <c r="P137" s="710"/>
      <c r="Q137" s="710"/>
      <c r="R137" s="348"/>
      <c r="S137" s="13"/>
      <c r="T137" s="457"/>
      <c r="U137" s="457"/>
      <c r="V137" s="736"/>
      <c r="W137" s="348"/>
      <c r="X137" s="457"/>
      <c r="Y137" s="457"/>
      <c r="Z137" s="352"/>
      <c r="AA137" s="457"/>
      <c r="AB137" s="457"/>
      <c r="AC137" s="220"/>
      <c r="AD137" s="706"/>
      <c r="AE137" s="395"/>
      <c r="AF137" s="395"/>
      <c r="AG137" s="740"/>
      <c r="AH137" s="707"/>
      <c r="AI137" s="396"/>
      <c r="AJ137" s="91"/>
      <c r="AK137" s="395"/>
      <c r="AL137" s="409"/>
      <c r="AM137" s="701"/>
      <c r="AN137" s="397"/>
      <c r="AO137" s="91"/>
      <c r="AP137" s="395"/>
      <c r="AQ137" s="409"/>
      <c r="AR137" s="701"/>
      <c r="AS137" s="397"/>
      <c r="AT137" s="91"/>
      <c r="AU137" s="395"/>
      <c r="AV137" s="712"/>
      <c r="AW137" s="701"/>
      <c r="AX137" s="397"/>
      <c r="AY137" s="91"/>
      <c r="AZ137" s="395"/>
      <c r="BA137" s="740"/>
      <c r="BB137" s="701"/>
      <c r="BC137" s="397"/>
      <c r="BD137" s="91"/>
      <c r="BE137" s="395"/>
      <c r="BF137" s="395"/>
      <c r="BG137" s="701"/>
      <c r="BH137" s="397"/>
      <c r="BI137" s="91"/>
      <c r="BJ137" s="395"/>
      <c r="BK137" s="395"/>
      <c r="BL137" s="701"/>
      <c r="BM137" s="397"/>
      <c r="BN137" s="91"/>
      <c r="BO137" s="395"/>
      <c r="BP137" s="395"/>
      <c r="BQ137" s="457"/>
      <c r="BR137" s="333"/>
      <c r="BS137" s="332"/>
      <c r="BT137" s="808"/>
      <c r="BU137" s="231"/>
      <c r="BV137" s="457"/>
      <c r="BW137" s="231"/>
      <c r="BX137" s="231"/>
      <c r="BY137" s="231"/>
      <c r="BZ137" s="231"/>
      <c r="CA137" s="231"/>
      <c r="CB137" s="231"/>
      <c r="CC137" s="231"/>
      <c r="CD137" s="231"/>
      <c r="CE137" s="538"/>
      <c r="CF137" s="538"/>
      <c r="CG137" s="231"/>
      <c r="CH137" s="231"/>
      <c r="CI137" s="231"/>
      <c r="CJ137" s="231"/>
      <c r="CK137" s="231"/>
      <c r="CL137" s="231"/>
    </row>
    <row r="138" spans="2:90" s="14" customFormat="1" ht="24.9" customHeight="1">
      <c r="B138" s="547">
        <f t="shared" ref="B138:B181" si="23">B137+1</f>
        <v>61</v>
      </c>
      <c r="C138" s="859"/>
      <c r="D138" s="703"/>
      <c r="E138" s="837"/>
      <c r="F138" s="691"/>
      <c r="G138" s="13"/>
      <c r="H138" s="13"/>
      <c r="I138" s="703"/>
      <c r="J138" s="457"/>
      <c r="K138" s="13"/>
      <c r="L138" s="91"/>
      <c r="M138" s="91"/>
      <c r="N138" s="712"/>
      <c r="O138" s="757"/>
      <c r="P138" s="710"/>
      <c r="Q138" s="710"/>
      <c r="R138" s="348"/>
      <c r="S138" s="13"/>
      <c r="T138" s="457"/>
      <c r="U138" s="457"/>
      <c r="V138" s="736"/>
      <c r="W138" s="348"/>
      <c r="X138" s="457"/>
      <c r="Y138" s="457"/>
      <c r="Z138" s="352"/>
      <c r="AA138" s="457"/>
      <c r="AB138" s="457"/>
      <c r="AC138" s="220"/>
      <c r="AD138" s="706"/>
      <c r="AE138" s="395"/>
      <c r="AF138" s="395"/>
      <c r="AG138" s="740"/>
      <c r="AH138" s="707"/>
      <c r="AI138" s="396"/>
      <c r="AJ138" s="91"/>
      <c r="AK138" s="395"/>
      <c r="AL138" s="409"/>
      <c r="AM138" s="701"/>
      <c r="AN138" s="397"/>
      <c r="AO138" s="91"/>
      <c r="AP138" s="395"/>
      <c r="AQ138" s="409"/>
      <c r="AR138" s="701"/>
      <c r="AS138" s="397"/>
      <c r="AT138" s="91"/>
      <c r="AU138" s="395"/>
      <c r="AV138" s="712"/>
      <c r="AW138" s="701"/>
      <c r="AX138" s="397"/>
      <c r="AY138" s="91"/>
      <c r="AZ138" s="395"/>
      <c r="BA138" s="740"/>
      <c r="BB138" s="701"/>
      <c r="BC138" s="397"/>
      <c r="BD138" s="91"/>
      <c r="BE138" s="395"/>
      <c r="BF138" s="395"/>
      <c r="BG138" s="701"/>
      <c r="BH138" s="397"/>
      <c r="BI138" s="91"/>
      <c r="BJ138" s="395"/>
      <c r="BK138" s="395"/>
      <c r="BL138" s="701"/>
      <c r="BM138" s="397"/>
      <c r="BN138" s="91"/>
      <c r="BO138" s="395"/>
      <c r="BP138" s="395"/>
      <c r="BQ138" s="457"/>
      <c r="BR138" s="333"/>
      <c r="BS138" s="332"/>
      <c r="BT138" s="808"/>
      <c r="BU138" s="231"/>
      <c r="BV138" s="457"/>
      <c r="BW138" s="231"/>
      <c r="BX138" s="231"/>
      <c r="BY138" s="231"/>
      <c r="BZ138" s="231"/>
      <c r="CA138" s="231"/>
      <c r="CB138" s="231"/>
      <c r="CC138" s="231"/>
      <c r="CD138" s="231"/>
      <c r="CE138" s="538"/>
      <c r="CF138" s="538"/>
      <c r="CG138" s="231"/>
      <c r="CH138" s="231"/>
      <c r="CI138" s="231"/>
      <c r="CJ138" s="231"/>
      <c r="CK138" s="231"/>
      <c r="CL138" s="231"/>
    </row>
    <row r="139" spans="2:90" s="14" customFormat="1" ht="24.9" customHeight="1">
      <c r="B139" s="547">
        <f>B138+1</f>
        <v>62</v>
      </c>
      <c r="C139" s="859"/>
      <c r="D139" s="703"/>
      <c r="E139" s="837"/>
      <c r="F139" s="690"/>
      <c r="G139" s="13"/>
      <c r="H139" s="13"/>
      <c r="I139" s="703"/>
      <c r="J139" s="457"/>
      <c r="K139" s="13"/>
      <c r="L139" s="91"/>
      <c r="M139" s="91"/>
      <c r="N139" s="712"/>
      <c r="O139" s="757"/>
      <c r="P139" s="710"/>
      <c r="Q139" s="710"/>
      <c r="R139" s="348"/>
      <c r="S139" s="13"/>
      <c r="T139" s="457"/>
      <c r="U139" s="457"/>
      <c r="V139" s="736"/>
      <c r="W139" s="348"/>
      <c r="X139" s="457"/>
      <c r="Y139" s="457"/>
      <c r="Z139" s="352"/>
      <c r="AA139" s="457"/>
      <c r="AB139" s="457"/>
      <c r="AC139" s="220"/>
      <c r="AD139" s="706"/>
      <c r="AE139" s="395"/>
      <c r="AF139" s="395"/>
      <c r="AG139" s="740"/>
      <c r="AH139" s="707"/>
      <c r="AI139" s="396"/>
      <c r="AJ139" s="91"/>
      <c r="AK139" s="395"/>
      <c r="AL139" s="409"/>
      <c r="AM139" s="701"/>
      <c r="AN139" s="397"/>
      <c r="AO139" s="91"/>
      <c r="AP139" s="395"/>
      <c r="AQ139" s="409"/>
      <c r="AR139" s="701"/>
      <c r="AS139" s="397"/>
      <c r="AT139" s="91"/>
      <c r="AU139" s="395"/>
      <c r="AV139" s="712"/>
      <c r="AW139" s="701"/>
      <c r="AX139" s="397"/>
      <c r="AY139" s="91"/>
      <c r="AZ139" s="395"/>
      <c r="BA139" s="740"/>
      <c r="BB139" s="701"/>
      <c r="BC139" s="397"/>
      <c r="BD139" s="91"/>
      <c r="BE139" s="395"/>
      <c r="BF139" s="395"/>
      <c r="BG139" s="701"/>
      <c r="BH139" s="397"/>
      <c r="BI139" s="91"/>
      <c r="BJ139" s="395"/>
      <c r="BK139" s="395"/>
      <c r="BL139" s="701"/>
      <c r="BM139" s="397"/>
      <c r="BN139" s="91"/>
      <c r="BO139" s="395"/>
      <c r="BP139" s="395"/>
      <c r="BQ139" s="457"/>
      <c r="BR139" s="333"/>
      <c r="BS139" s="332"/>
      <c r="BT139" s="808"/>
      <c r="BU139" s="231"/>
      <c r="BV139" s="457"/>
      <c r="BW139" s="231"/>
      <c r="BX139" s="231"/>
      <c r="BY139" s="231"/>
      <c r="BZ139" s="231"/>
      <c r="CA139" s="231"/>
      <c r="CB139" s="231"/>
      <c r="CC139" s="231"/>
      <c r="CD139" s="231"/>
      <c r="CE139" s="538"/>
      <c r="CF139" s="538"/>
      <c r="CG139" s="231"/>
      <c r="CH139" s="231"/>
      <c r="CI139" s="231"/>
      <c r="CJ139" s="231"/>
      <c r="CK139" s="231"/>
      <c r="CL139" s="231"/>
    </row>
    <row r="140" spans="2:90" s="14" customFormat="1" ht="24.9" customHeight="1">
      <c r="B140" s="547">
        <f t="shared" si="23"/>
        <v>63</v>
      </c>
      <c r="C140" s="859"/>
      <c r="D140" s="703"/>
      <c r="E140" s="837"/>
      <c r="F140" s="690"/>
      <c r="G140" s="13"/>
      <c r="H140" s="13"/>
      <c r="I140" s="703"/>
      <c r="J140" s="457"/>
      <c r="K140" s="13"/>
      <c r="L140" s="91"/>
      <c r="M140" s="91"/>
      <c r="N140" s="712"/>
      <c r="O140" s="757"/>
      <c r="P140" s="710"/>
      <c r="Q140" s="710"/>
      <c r="R140" s="348"/>
      <c r="S140" s="13"/>
      <c r="T140" s="457"/>
      <c r="U140" s="457"/>
      <c r="V140" s="736"/>
      <c r="W140" s="348"/>
      <c r="X140" s="457"/>
      <c r="Y140" s="457"/>
      <c r="Z140" s="352"/>
      <c r="AA140" s="457"/>
      <c r="AB140" s="457"/>
      <c r="AC140" s="220"/>
      <c r="AD140" s="706"/>
      <c r="AE140" s="395"/>
      <c r="AF140" s="395"/>
      <c r="AG140" s="740"/>
      <c r="AH140" s="707"/>
      <c r="AI140" s="396"/>
      <c r="AJ140" s="91"/>
      <c r="AK140" s="395"/>
      <c r="AL140" s="409"/>
      <c r="AM140" s="701"/>
      <c r="AN140" s="397"/>
      <c r="AO140" s="91"/>
      <c r="AP140" s="395"/>
      <c r="AQ140" s="409"/>
      <c r="AR140" s="701"/>
      <c r="AS140" s="397"/>
      <c r="AT140" s="91"/>
      <c r="AU140" s="395"/>
      <c r="AV140" s="712"/>
      <c r="AW140" s="701"/>
      <c r="AX140" s="397"/>
      <c r="AY140" s="91"/>
      <c r="AZ140" s="395"/>
      <c r="BA140" s="740"/>
      <c r="BB140" s="701"/>
      <c r="BC140" s="397"/>
      <c r="BD140" s="91"/>
      <c r="BE140" s="395"/>
      <c r="BF140" s="395"/>
      <c r="BG140" s="701"/>
      <c r="BH140" s="397"/>
      <c r="BI140" s="91"/>
      <c r="BJ140" s="395"/>
      <c r="BK140" s="395"/>
      <c r="BL140" s="701"/>
      <c r="BM140" s="397"/>
      <c r="BN140" s="91"/>
      <c r="BO140" s="395"/>
      <c r="BP140" s="395"/>
      <c r="BQ140" s="457"/>
      <c r="BR140" s="333"/>
      <c r="BS140" s="332"/>
      <c r="BT140" s="808"/>
      <c r="BU140" s="231"/>
      <c r="BV140" s="457"/>
      <c r="BW140" s="231"/>
      <c r="BX140" s="231"/>
      <c r="BY140" s="231"/>
      <c r="BZ140" s="231"/>
      <c r="CA140" s="231"/>
      <c r="CB140" s="231"/>
      <c r="CC140" s="231"/>
      <c r="CD140" s="231"/>
      <c r="CE140" s="538"/>
      <c r="CF140" s="538"/>
      <c r="CG140" s="231"/>
      <c r="CH140" s="231"/>
      <c r="CI140" s="231"/>
      <c r="CJ140" s="231"/>
      <c r="CK140" s="231"/>
      <c r="CL140" s="231"/>
    </row>
    <row r="141" spans="2:90" s="14" customFormat="1" ht="24.9" customHeight="1">
      <c r="B141" s="547">
        <f t="shared" si="23"/>
        <v>64</v>
      </c>
      <c r="C141" s="859"/>
      <c r="D141" s="703"/>
      <c r="E141" s="837"/>
      <c r="F141" s="690"/>
      <c r="G141" s="13"/>
      <c r="H141" s="13"/>
      <c r="I141" s="703"/>
      <c r="J141" s="457"/>
      <c r="K141" s="13"/>
      <c r="L141" s="91"/>
      <c r="M141" s="91"/>
      <c r="N141" s="712"/>
      <c r="O141" s="757"/>
      <c r="P141" s="710"/>
      <c r="Q141" s="710"/>
      <c r="R141" s="348"/>
      <c r="S141" s="13"/>
      <c r="T141" s="457"/>
      <c r="U141" s="457"/>
      <c r="V141" s="736"/>
      <c r="W141" s="348"/>
      <c r="X141" s="457"/>
      <c r="Y141" s="457"/>
      <c r="Z141" s="352"/>
      <c r="AA141" s="457"/>
      <c r="AB141" s="457"/>
      <c r="AC141" s="220"/>
      <c r="AD141" s="706"/>
      <c r="AE141" s="395"/>
      <c r="AF141" s="395"/>
      <c r="AG141" s="740"/>
      <c r="AH141" s="707"/>
      <c r="AI141" s="396"/>
      <c r="AJ141" s="91"/>
      <c r="AK141" s="395"/>
      <c r="AL141" s="409"/>
      <c r="AM141" s="701"/>
      <c r="AN141" s="397"/>
      <c r="AO141" s="91"/>
      <c r="AP141" s="395"/>
      <c r="AQ141" s="409"/>
      <c r="AR141" s="701"/>
      <c r="AS141" s="397"/>
      <c r="AT141" s="91"/>
      <c r="AU141" s="395"/>
      <c r="AV141" s="712"/>
      <c r="AW141" s="701"/>
      <c r="AX141" s="397"/>
      <c r="AY141" s="91"/>
      <c r="AZ141" s="395"/>
      <c r="BA141" s="740"/>
      <c r="BB141" s="701"/>
      <c r="BC141" s="397"/>
      <c r="BD141" s="91"/>
      <c r="BE141" s="395"/>
      <c r="BF141" s="395"/>
      <c r="BG141" s="701"/>
      <c r="BH141" s="397"/>
      <c r="BI141" s="91"/>
      <c r="BJ141" s="395"/>
      <c r="BK141" s="395"/>
      <c r="BL141" s="701"/>
      <c r="BM141" s="397"/>
      <c r="BN141" s="91"/>
      <c r="BO141" s="395"/>
      <c r="BP141" s="395"/>
      <c r="BQ141" s="457"/>
      <c r="BR141" s="333"/>
      <c r="BS141" s="332"/>
      <c r="BT141" s="808"/>
      <c r="BU141" s="231"/>
      <c r="BV141" s="457"/>
      <c r="BW141" s="231"/>
      <c r="BX141" s="231"/>
      <c r="BY141" s="231"/>
      <c r="BZ141" s="231"/>
      <c r="CA141" s="231"/>
      <c r="CB141" s="231"/>
      <c r="CC141" s="231"/>
      <c r="CD141" s="231"/>
      <c r="CE141" s="538"/>
      <c r="CF141" s="538"/>
      <c r="CG141" s="231"/>
      <c r="CH141" s="231"/>
      <c r="CI141" s="231"/>
      <c r="CJ141" s="231"/>
      <c r="CK141" s="231"/>
      <c r="CL141" s="231"/>
    </row>
    <row r="142" spans="2:90" s="14" customFormat="1" ht="24.9" customHeight="1">
      <c r="B142" s="547">
        <f t="shared" si="23"/>
        <v>65</v>
      </c>
      <c r="C142" s="859"/>
      <c r="D142" s="703"/>
      <c r="E142" s="837"/>
      <c r="F142" s="690"/>
      <c r="G142" s="13"/>
      <c r="H142" s="13"/>
      <c r="I142" s="703"/>
      <c r="J142" s="457"/>
      <c r="K142" s="13"/>
      <c r="L142" s="91"/>
      <c r="M142" s="91"/>
      <c r="N142" s="712"/>
      <c r="O142" s="757"/>
      <c r="P142" s="710"/>
      <c r="Q142" s="710"/>
      <c r="R142" s="348"/>
      <c r="S142" s="13"/>
      <c r="T142" s="457"/>
      <c r="U142" s="457"/>
      <c r="V142" s="736"/>
      <c r="W142" s="348"/>
      <c r="X142" s="457"/>
      <c r="Y142" s="457"/>
      <c r="Z142" s="352"/>
      <c r="AA142" s="457"/>
      <c r="AB142" s="457"/>
      <c r="AC142" s="220"/>
      <c r="AD142" s="706"/>
      <c r="AE142" s="395"/>
      <c r="AF142" s="395"/>
      <c r="AG142" s="740"/>
      <c r="AH142" s="707"/>
      <c r="AI142" s="396"/>
      <c r="AJ142" s="91"/>
      <c r="AK142" s="395"/>
      <c r="AL142" s="409"/>
      <c r="AM142" s="701"/>
      <c r="AN142" s="397"/>
      <c r="AO142" s="91"/>
      <c r="AP142" s="395"/>
      <c r="AQ142" s="409"/>
      <c r="AR142" s="701"/>
      <c r="AS142" s="397"/>
      <c r="AT142" s="91"/>
      <c r="AU142" s="395"/>
      <c r="AV142" s="712"/>
      <c r="AW142" s="701"/>
      <c r="AX142" s="397"/>
      <c r="AY142" s="91"/>
      <c r="AZ142" s="395"/>
      <c r="BA142" s="740"/>
      <c r="BB142" s="701"/>
      <c r="BC142" s="397"/>
      <c r="BD142" s="91"/>
      <c r="BE142" s="395"/>
      <c r="BF142" s="395"/>
      <c r="BG142" s="701"/>
      <c r="BH142" s="397"/>
      <c r="BI142" s="91"/>
      <c r="BJ142" s="395"/>
      <c r="BK142" s="395"/>
      <c r="BL142" s="701"/>
      <c r="BM142" s="397"/>
      <c r="BN142" s="91"/>
      <c r="BO142" s="395"/>
      <c r="BP142" s="395"/>
      <c r="BQ142" s="457"/>
      <c r="BR142" s="333"/>
      <c r="BS142" s="332"/>
      <c r="BT142" s="808"/>
      <c r="BU142" s="231"/>
      <c r="BV142" s="457"/>
      <c r="BW142" s="231"/>
      <c r="BX142" s="231"/>
      <c r="BY142" s="231"/>
      <c r="BZ142" s="231"/>
      <c r="CA142" s="231"/>
      <c r="CB142" s="231"/>
      <c r="CC142" s="231"/>
      <c r="CD142" s="231"/>
      <c r="CE142" s="538"/>
      <c r="CF142" s="538"/>
      <c r="CG142" s="231"/>
      <c r="CH142" s="231"/>
      <c r="CI142" s="231"/>
      <c r="CJ142" s="231"/>
      <c r="CK142" s="231"/>
      <c r="CL142" s="231"/>
    </row>
    <row r="143" spans="2:90" s="14" customFormat="1" ht="24.9" customHeight="1">
      <c r="B143" s="547">
        <f t="shared" si="23"/>
        <v>66</v>
      </c>
      <c r="C143" s="859"/>
      <c r="D143" s="703"/>
      <c r="E143" s="837"/>
      <c r="F143" s="690"/>
      <c r="G143" s="13"/>
      <c r="H143" s="13"/>
      <c r="I143" s="703"/>
      <c r="J143" s="457"/>
      <c r="K143" s="13"/>
      <c r="L143" s="91"/>
      <c r="M143" s="91"/>
      <c r="N143" s="712"/>
      <c r="O143" s="757"/>
      <c r="P143" s="710"/>
      <c r="Q143" s="710"/>
      <c r="R143" s="348"/>
      <c r="S143" s="13"/>
      <c r="T143" s="457"/>
      <c r="U143" s="457"/>
      <c r="V143" s="736"/>
      <c r="W143" s="348"/>
      <c r="X143" s="457"/>
      <c r="Y143" s="457"/>
      <c r="Z143" s="352"/>
      <c r="AA143" s="457"/>
      <c r="AB143" s="457"/>
      <c r="AC143" s="220"/>
      <c r="AD143" s="706"/>
      <c r="AE143" s="395"/>
      <c r="AF143" s="395"/>
      <c r="AG143" s="740"/>
      <c r="AH143" s="707"/>
      <c r="AI143" s="396"/>
      <c r="AJ143" s="91"/>
      <c r="AK143" s="395"/>
      <c r="AL143" s="409"/>
      <c r="AM143" s="701"/>
      <c r="AN143" s="397"/>
      <c r="AO143" s="91"/>
      <c r="AP143" s="395"/>
      <c r="AQ143" s="409"/>
      <c r="AR143" s="701"/>
      <c r="AS143" s="397"/>
      <c r="AT143" s="91"/>
      <c r="AU143" s="395"/>
      <c r="AV143" s="712"/>
      <c r="AW143" s="701"/>
      <c r="AX143" s="397"/>
      <c r="AY143" s="91"/>
      <c r="AZ143" s="395"/>
      <c r="BA143" s="740"/>
      <c r="BB143" s="701"/>
      <c r="BC143" s="397"/>
      <c r="BD143" s="91"/>
      <c r="BE143" s="395"/>
      <c r="BF143" s="395"/>
      <c r="BG143" s="701"/>
      <c r="BH143" s="397"/>
      <c r="BI143" s="91"/>
      <c r="BJ143" s="395"/>
      <c r="BK143" s="395"/>
      <c r="BL143" s="701"/>
      <c r="BM143" s="397"/>
      <c r="BN143" s="91"/>
      <c r="BO143" s="395"/>
      <c r="BP143" s="395"/>
      <c r="BQ143" s="457"/>
      <c r="BR143" s="333"/>
      <c r="BS143" s="332"/>
      <c r="BT143" s="808"/>
      <c r="BU143" s="231"/>
      <c r="BV143" s="457"/>
      <c r="BW143" s="231"/>
      <c r="BX143" s="231"/>
      <c r="BY143" s="231"/>
      <c r="BZ143" s="231"/>
      <c r="CA143" s="231"/>
      <c r="CB143" s="231"/>
      <c r="CC143" s="231"/>
      <c r="CD143" s="231"/>
      <c r="CE143" s="538"/>
      <c r="CF143" s="538"/>
      <c r="CG143" s="231"/>
      <c r="CH143" s="231"/>
      <c r="CI143" s="231"/>
      <c r="CJ143" s="231"/>
      <c r="CK143" s="231"/>
      <c r="CL143" s="231"/>
    </row>
    <row r="144" spans="2:90" s="14" customFormat="1" ht="24.9" customHeight="1">
      <c r="B144" s="547">
        <f t="shared" si="23"/>
        <v>67</v>
      </c>
      <c r="C144" s="859"/>
      <c r="D144" s="703"/>
      <c r="E144" s="837"/>
      <c r="F144" s="690"/>
      <c r="G144" s="13"/>
      <c r="H144" s="13"/>
      <c r="I144" s="703"/>
      <c r="J144" s="457"/>
      <c r="K144" s="13"/>
      <c r="L144" s="91"/>
      <c r="M144" s="91"/>
      <c r="N144" s="712"/>
      <c r="O144" s="757"/>
      <c r="P144" s="710"/>
      <c r="Q144" s="710"/>
      <c r="R144" s="348"/>
      <c r="S144" s="13"/>
      <c r="T144" s="457"/>
      <c r="U144" s="457"/>
      <c r="V144" s="736"/>
      <c r="W144" s="348"/>
      <c r="X144" s="457"/>
      <c r="Y144" s="457"/>
      <c r="Z144" s="352"/>
      <c r="AA144" s="457"/>
      <c r="AB144" s="457"/>
      <c r="AC144" s="220"/>
      <c r="AD144" s="706"/>
      <c r="AE144" s="395"/>
      <c r="AF144" s="395"/>
      <c r="AG144" s="740"/>
      <c r="AH144" s="707"/>
      <c r="AI144" s="396"/>
      <c r="AJ144" s="91"/>
      <c r="AK144" s="395"/>
      <c r="AL144" s="409"/>
      <c r="AM144" s="701"/>
      <c r="AN144" s="397"/>
      <c r="AO144" s="91"/>
      <c r="AP144" s="395"/>
      <c r="AQ144" s="409"/>
      <c r="AR144" s="701"/>
      <c r="AS144" s="397"/>
      <c r="AT144" s="91"/>
      <c r="AU144" s="395"/>
      <c r="AV144" s="712"/>
      <c r="AW144" s="701"/>
      <c r="AX144" s="397"/>
      <c r="AY144" s="91"/>
      <c r="AZ144" s="395"/>
      <c r="BA144" s="740"/>
      <c r="BB144" s="701"/>
      <c r="BC144" s="397"/>
      <c r="BD144" s="91"/>
      <c r="BE144" s="395"/>
      <c r="BF144" s="395"/>
      <c r="BG144" s="701"/>
      <c r="BH144" s="397"/>
      <c r="BI144" s="91"/>
      <c r="BJ144" s="395"/>
      <c r="BK144" s="395"/>
      <c r="BL144" s="701"/>
      <c r="BM144" s="397"/>
      <c r="BN144" s="91"/>
      <c r="BO144" s="395"/>
      <c r="BP144" s="395"/>
      <c r="BQ144" s="457"/>
      <c r="BR144" s="333"/>
      <c r="BS144" s="332"/>
      <c r="BT144" s="808"/>
      <c r="BU144" s="231"/>
      <c r="BV144" s="457"/>
      <c r="BW144" s="231"/>
      <c r="BX144" s="231"/>
      <c r="BY144" s="231"/>
      <c r="BZ144" s="231"/>
      <c r="CA144" s="231"/>
      <c r="CB144" s="231"/>
      <c r="CC144" s="231"/>
      <c r="CD144" s="231"/>
      <c r="CE144" s="538"/>
      <c r="CF144" s="538"/>
      <c r="CG144" s="231"/>
      <c r="CH144" s="231"/>
      <c r="CI144" s="231"/>
      <c r="CJ144" s="231"/>
      <c r="CK144" s="231"/>
      <c r="CL144" s="231"/>
    </row>
    <row r="145" spans="2:90" s="14" customFormat="1" ht="24.9" customHeight="1">
      <c r="B145" s="547">
        <f t="shared" si="23"/>
        <v>68</v>
      </c>
      <c r="C145" s="859"/>
      <c r="D145" s="703"/>
      <c r="E145" s="837"/>
      <c r="F145" s="690"/>
      <c r="G145" s="13"/>
      <c r="H145" s="13"/>
      <c r="I145" s="703"/>
      <c r="J145" s="457"/>
      <c r="K145" s="13"/>
      <c r="L145" s="91"/>
      <c r="M145" s="91"/>
      <c r="N145" s="712"/>
      <c r="O145" s="757"/>
      <c r="P145" s="710"/>
      <c r="Q145" s="710"/>
      <c r="R145" s="348"/>
      <c r="S145" s="13"/>
      <c r="T145" s="457"/>
      <c r="U145" s="457"/>
      <c r="V145" s="736"/>
      <c r="W145" s="348"/>
      <c r="X145" s="457"/>
      <c r="Y145" s="457"/>
      <c r="Z145" s="352"/>
      <c r="AA145" s="457"/>
      <c r="AB145" s="457"/>
      <c r="AC145" s="220"/>
      <c r="AD145" s="706"/>
      <c r="AE145" s="395"/>
      <c r="AF145" s="395"/>
      <c r="AG145" s="740"/>
      <c r="AH145" s="707"/>
      <c r="AI145" s="396"/>
      <c r="AJ145" s="91"/>
      <c r="AK145" s="395"/>
      <c r="AL145" s="409"/>
      <c r="AM145" s="701"/>
      <c r="AN145" s="397"/>
      <c r="AO145" s="91"/>
      <c r="AP145" s="395"/>
      <c r="AQ145" s="409"/>
      <c r="AR145" s="701"/>
      <c r="AS145" s="397"/>
      <c r="AT145" s="91"/>
      <c r="AU145" s="395"/>
      <c r="AV145" s="712"/>
      <c r="AW145" s="701"/>
      <c r="AX145" s="397"/>
      <c r="AY145" s="91"/>
      <c r="AZ145" s="395"/>
      <c r="BA145" s="740"/>
      <c r="BB145" s="701"/>
      <c r="BC145" s="397"/>
      <c r="BD145" s="91"/>
      <c r="BE145" s="395"/>
      <c r="BF145" s="395"/>
      <c r="BG145" s="701"/>
      <c r="BH145" s="397"/>
      <c r="BI145" s="91"/>
      <c r="BJ145" s="395"/>
      <c r="BK145" s="395"/>
      <c r="BL145" s="701"/>
      <c r="BM145" s="397"/>
      <c r="BN145" s="91"/>
      <c r="BO145" s="395"/>
      <c r="BP145" s="395"/>
      <c r="BQ145" s="457"/>
      <c r="BR145" s="333"/>
      <c r="BS145" s="332"/>
      <c r="BT145" s="808"/>
      <c r="BU145" s="231"/>
      <c r="BV145" s="457"/>
      <c r="BW145" s="231"/>
      <c r="BX145" s="231"/>
      <c r="BY145" s="231"/>
      <c r="BZ145" s="231"/>
      <c r="CA145" s="231"/>
      <c r="CB145" s="231"/>
      <c r="CC145" s="231"/>
      <c r="CD145" s="231"/>
      <c r="CE145" s="538"/>
      <c r="CF145" s="538"/>
      <c r="CG145" s="231"/>
      <c r="CH145" s="231"/>
      <c r="CI145" s="231"/>
      <c r="CJ145" s="231"/>
      <c r="CK145" s="231"/>
      <c r="CL145" s="231"/>
    </row>
    <row r="146" spans="2:90" s="14" customFormat="1" ht="24.9" customHeight="1">
      <c r="B146" s="547">
        <f t="shared" si="23"/>
        <v>69</v>
      </c>
      <c r="C146" s="859"/>
      <c r="D146" s="703"/>
      <c r="E146" s="837"/>
      <c r="F146" s="690"/>
      <c r="G146" s="13"/>
      <c r="H146" s="13"/>
      <c r="I146" s="703"/>
      <c r="J146" s="457"/>
      <c r="K146" s="13"/>
      <c r="L146" s="91"/>
      <c r="M146" s="91"/>
      <c r="N146" s="712"/>
      <c r="O146" s="757"/>
      <c r="P146" s="231"/>
      <c r="Q146" s="231"/>
      <c r="R146" s="348"/>
      <c r="S146" s="13"/>
      <c r="T146" s="457"/>
      <c r="U146" s="457"/>
      <c r="V146" s="736"/>
      <c r="W146" s="348"/>
      <c r="X146" s="457"/>
      <c r="Y146" s="457"/>
      <c r="Z146" s="352"/>
      <c r="AA146" s="457"/>
      <c r="AB146" s="457"/>
      <c r="AC146" s="220"/>
      <c r="AD146" s="706"/>
      <c r="AE146" s="395"/>
      <c r="AF146" s="395"/>
      <c r="AG146" s="740"/>
      <c r="AH146" s="707"/>
      <c r="AI146" s="396"/>
      <c r="AJ146" s="91"/>
      <c r="AK146" s="395"/>
      <c r="AL146" s="409"/>
      <c r="AM146" s="701"/>
      <c r="AN146" s="397"/>
      <c r="AO146" s="91"/>
      <c r="AP146" s="395"/>
      <c r="AQ146" s="409"/>
      <c r="AR146" s="701"/>
      <c r="AS146" s="397"/>
      <c r="AT146" s="91"/>
      <c r="AU146" s="395"/>
      <c r="AV146" s="712"/>
      <c r="AW146" s="701"/>
      <c r="AX146" s="397"/>
      <c r="AY146" s="91"/>
      <c r="AZ146" s="395"/>
      <c r="BA146" s="740"/>
      <c r="BB146" s="701"/>
      <c r="BC146" s="397"/>
      <c r="BD146" s="91"/>
      <c r="BE146" s="395"/>
      <c r="BF146" s="395"/>
      <c r="BG146" s="701"/>
      <c r="BH146" s="397"/>
      <c r="BI146" s="91"/>
      <c r="BJ146" s="395"/>
      <c r="BK146" s="395"/>
      <c r="BL146" s="701"/>
      <c r="BM146" s="397"/>
      <c r="BN146" s="91"/>
      <c r="BO146" s="395"/>
      <c r="BP146" s="395"/>
      <c r="BQ146" s="457"/>
      <c r="BR146" s="333"/>
      <c r="BS146" s="332"/>
      <c r="BT146" s="808"/>
      <c r="BU146" s="231"/>
      <c r="BV146" s="457"/>
      <c r="BW146" s="231"/>
      <c r="BX146" s="231"/>
      <c r="BY146" s="231"/>
      <c r="BZ146" s="231"/>
      <c r="CA146" s="231"/>
      <c r="CB146" s="231"/>
      <c r="CC146" s="231"/>
      <c r="CD146" s="231"/>
      <c r="CE146" s="538"/>
      <c r="CF146" s="538"/>
      <c r="CG146" s="231"/>
      <c r="CH146" s="231"/>
      <c r="CI146" s="231"/>
      <c r="CJ146" s="231"/>
      <c r="CK146" s="231"/>
      <c r="CL146" s="231"/>
    </row>
    <row r="147" spans="2:90" s="14" customFormat="1" ht="24.9" customHeight="1">
      <c r="B147" s="547">
        <f t="shared" si="23"/>
        <v>70</v>
      </c>
      <c r="C147" s="859"/>
      <c r="D147" s="703"/>
      <c r="E147" s="837"/>
      <c r="F147" s="690"/>
      <c r="G147" s="13"/>
      <c r="H147" s="13"/>
      <c r="I147" s="703"/>
      <c r="J147" s="457"/>
      <c r="K147" s="13"/>
      <c r="L147" s="91"/>
      <c r="M147" s="91"/>
      <c r="N147" s="712"/>
      <c r="O147" s="757"/>
      <c r="P147" s="231"/>
      <c r="Q147" s="231"/>
      <c r="R147" s="348"/>
      <c r="S147" s="13"/>
      <c r="T147" s="457"/>
      <c r="U147" s="457"/>
      <c r="V147" s="736"/>
      <c r="W147" s="348"/>
      <c r="X147" s="457"/>
      <c r="Y147" s="457"/>
      <c r="Z147" s="352"/>
      <c r="AA147" s="457"/>
      <c r="AB147" s="457"/>
      <c r="AC147" s="220"/>
      <c r="AD147" s="706"/>
      <c r="AE147" s="395"/>
      <c r="AF147" s="395"/>
      <c r="AG147" s="740"/>
      <c r="AH147" s="707"/>
      <c r="AI147" s="396"/>
      <c r="AJ147" s="91"/>
      <c r="AK147" s="395"/>
      <c r="AL147" s="409"/>
      <c r="AM147" s="701"/>
      <c r="AN147" s="397"/>
      <c r="AO147" s="91"/>
      <c r="AP147" s="395"/>
      <c r="AQ147" s="409"/>
      <c r="AR147" s="701"/>
      <c r="AS147" s="397"/>
      <c r="AT147" s="91"/>
      <c r="AU147" s="395"/>
      <c r="AV147" s="712"/>
      <c r="AW147" s="701"/>
      <c r="AX147" s="397"/>
      <c r="AY147" s="91"/>
      <c r="AZ147" s="395"/>
      <c r="BA147" s="740"/>
      <c r="BB147" s="701"/>
      <c r="BC147" s="397"/>
      <c r="BD147" s="91"/>
      <c r="BE147" s="395"/>
      <c r="BF147" s="395"/>
      <c r="BG147" s="701"/>
      <c r="BH147" s="397"/>
      <c r="BI147" s="91"/>
      <c r="BJ147" s="395"/>
      <c r="BK147" s="395"/>
      <c r="BL147" s="701"/>
      <c r="BM147" s="397"/>
      <c r="BN147" s="91"/>
      <c r="BO147" s="395"/>
      <c r="BP147" s="395"/>
      <c r="BQ147" s="457"/>
      <c r="BR147" s="333"/>
      <c r="BS147" s="332"/>
      <c r="BT147" s="808"/>
      <c r="BU147" s="231"/>
      <c r="BV147" s="457"/>
      <c r="BW147" s="231"/>
      <c r="BX147" s="231"/>
      <c r="BY147" s="231"/>
      <c r="BZ147" s="231"/>
      <c r="CA147" s="231"/>
      <c r="CB147" s="231"/>
      <c r="CC147" s="231"/>
      <c r="CD147" s="231"/>
      <c r="CE147" s="538"/>
      <c r="CF147" s="538"/>
      <c r="CG147" s="231"/>
      <c r="CH147" s="231"/>
      <c r="CI147" s="231"/>
      <c r="CJ147" s="231"/>
      <c r="CK147" s="231"/>
      <c r="CL147" s="231"/>
    </row>
    <row r="148" spans="2:90" s="14" customFormat="1" ht="24.9" customHeight="1">
      <c r="B148" s="547">
        <f t="shared" si="23"/>
        <v>71</v>
      </c>
      <c r="C148" s="859"/>
      <c r="D148" s="703"/>
      <c r="E148" s="837"/>
      <c r="F148" s="690"/>
      <c r="G148" s="13"/>
      <c r="H148" s="13"/>
      <c r="I148" s="703"/>
      <c r="J148" s="457"/>
      <c r="K148" s="13"/>
      <c r="L148" s="91"/>
      <c r="M148" s="91"/>
      <c r="N148" s="712"/>
      <c r="O148" s="757"/>
      <c r="P148" s="231"/>
      <c r="Q148" s="231"/>
      <c r="R148" s="348"/>
      <c r="S148" s="13"/>
      <c r="T148" s="457"/>
      <c r="U148" s="457"/>
      <c r="V148" s="736"/>
      <c r="W148" s="348"/>
      <c r="X148" s="457"/>
      <c r="Y148" s="457"/>
      <c r="Z148" s="352"/>
      <c r="AA148" s="457"/>
      <c r="AB148" s="457"/>
      <c r="AC148" s="220"/>
      <c r="AD148" s="706"/>
      <c r="AE148" s="395"/>
      <c r="AF148" s="395"/>
      <c r="AG148" s="740"/>
      <c r="AH148" s="707"/>
      <c r="AI148" s="396"/>
      <c r="AJ148" s="91"/>
      <c r="AK148" s="395"/>
      <c r="AL148" s="409"/>
      <c r="AM148" s="701"/>
      <c r="AN148" s="397"/>
      <c r="AO148" s="91"/>
      <c r="AP148" s="395"/>
      <c r="AQ148" s="409"/>
      <c r="AR148" s="701"/>
      <c r="AS148" s="397"/>
      <c r="AT148" s="91"/>
      <c r="AU148" s="395"/>
      <c r="AV148" s="712"/>
      <c r="AW148" s="701"/>
      <c r="AX148" s="397"/>
      <c r="AY148" s="91"/>
      <c r="AZ148" s="395"/>
      <c r="BA148" s="740"/>
      <c r="BB148" s="701"/>
      <c r="BC148" s="397"/>
      <c r="BD148" s="91"/>
      <c r="BE148" s="395"/>
      <c r="BF148" s="395"/>
      <c r="BG148" s="701"/>
      <c r="BH148" s="397"/>
      <c r="BI148" s="91"/>
      <c r="BJ148" s="395"/>
      <c r="BK148" s="395"/>
      <c r="BL148" s="701"/>
      <c r="BM148" s="397"/>
      <c r="BN148" s="91"/>
      <c r="BO148" s="395"/>
      <c r="BP148" s="395"/>
      <c r="BQ148" s="457"/>
      <c r="BR148" s="333"/>
      <c r="BS148" s="332"/>
      <c r="BT148" s="808"/>
      <c r="BU148" s="231"/>
      <c r="BV148" s="457"/>
      <c r="BW148" s="231"/>
      <c r="BX148" s="231"/>
      <c r="BY148" s="231"/>
      <c r="BZ148" s="231"/>
      <c r="CA148" s="231"/>
      <c r="CB148" s="231"/>
      <c r="CC148" s="231"/>
      <c r="CD148" s="231"/>
      <c r="CE148" s="538"/>
      <c r="CF148" s="538"/>
      <c r="CG148" s="231"/>
      <c r="CH148" s="231"/>
      <c r="CI148" s="231"/>
      <c r="CJ148" s="231"/>
      <c r="CK148" s="231"/>
      <c r="CL148" s="231"/>
    </row>
    <row r="149" spans="2:90" s="14" customFormat="1" ht="24.9" customHeight="1">
      <c r="B149" s="547">
        <f t="shared" si="23"/>
        <v>72</v>
      </c>
      <c r="C149" s="859"/>
      <c r="D149" s="703"/>
      <c r="E149" s="837"/>
      <c r="F149" s="690"/>
      <c r="G149" s="13"/>
      <c r="H149" s="13"/>
      <c r="I149" s="703"/>
      <c r="J149" s="457"/>
      <c r="K149" s="13"/>
      <c r="L149" s="91"/>
      <c r="M149" s="91"/>
      <c r="N149" s="712"/>
      <c r="O149" s="757"/>
      <c r="P149" s="231"/>
      <c r="Q149" s="231"/>
      <c r="R149" s="348"/>
      <c r="S149" s="13"/>
      <c r="T149" s="457"/>
      <c r="U149" s="457"/>
      <c r="V149" s="736"/>
      <c r="W149" s="348"/>
      <c r="X149" s="457"/>
      <c r="Y149" s="457"/>
      <c r="Z149" s="352"/>
      <c r="AA149" s="457"/>
      <c r="AB149" s="457"/>
      <c r="AC149" s="220"/>
      <c r="AD149" s="706"/>
      <c r="AE149" s="395"/>
      <c r="AF149" s="395"/>
      <c r="AG149" s="740"/>
      <c r="AH149" s="707"/>
      <c r="AI149" s="396"/>
      <c r="AJ149" s="91"/>
      <c r="AK149" s="395"/>
      <c r="AL149" s="409"/>
      <c r="AM149" s="701"/>
      <c r="AN149" s="397"/>
      <c r="AO149" s="91"/>
      <c r="AP149" s="395"/>
      <c r="AQ149" s="409"/>
      <c r="AR149" s="701"/>
      <c r="AS149" s="397"/>
      <c r="AT149" s="91"/>
      <c r="AU149" s="395"/>
      <c r="AV149" s="712"/>
      <c r="AW149" s="701"/>
      <c r="AX149" s="397"/>
      <c r="AY149" s="91"/>
      <c r="AZ149" s="395"/>
      <c r="BA149" s="740"/>
      <c r="BB149" s="701"/>
      <c r="BC149" s="397"/>
      <c r="BD149" s="91"/>
      <c r="BE149" s="395"/>
      <c r="BF149" s="395"/>
      <c r="BG149" s="701"/>
      <c r="BH149" s="397"/>
      <c r="BI149" s="91"/>
      <c r="BJ149" s="395"/>
      <c r="BK149" s="395"/>
      <c r="BL149" s="701"/>
      <c r="BM149" s="397"/>
      <c r="BN149" s="91"/>
      <c r="BO149" s="395"/>
      <c r="BP149" s="395"/>
      <c r="BQ149" s="457"/>
      <c r="BR149" s="333"/>
      <c r="BS149" s="332"/>
      <c r="BT149" s="808"/>
      <c r="BU149" s="231"/>
      <c r="BV149" s="457"/>
      <c r="BW149" s="231"/>
      <c r="BX149" s="231"/>
      <c r="BY149" s="231"/>
      <c r="BZ149" s="231"/>
      <c r="CA149" s="231"/>
      <c r="CB149" s="231"/>
      <c r="CC149" s="231"/>
      <c r="CD149" s="231"/>
      <c r="CE149" s="538"/>
      <c r="CF149" s="538"/>
      <c r="CG149" s="231"/>
      <c r="CH149" s="231"/>
      <c r="CI149" s="231"/>
      <c r="CJ149" s="231"/>
      <c r="CK149" s="231"/>
      <c r="CL149" s="231"/>
    </row>
    <row r="150" spans="2:90" s="14" customFormat="1" ht="24.9" customHeight="1">
      <c r="B150" s="547">
        <f t="shared" si="23"/>
        <v>73</v>
      </c>
      <c r="C150" s="859"/>
      <c r="D150" s="703"/>
      <c r="E150" s="837"/>
      <c r="F150" s="690"/>
      <c r="G150" s="13"/>
      <c r="H150" s="13"/>
      <c r="I150" s="703"/>
      <c r="J150" s="457"/>
      <c r="K150" s="13"/>
      <c r="L150" s="91"/>
      <c r="M150" s="91"/>
      <c r="N150" s="712"/>
      <c r="O150" s="757"/>
      <c r="P150" s="231"/>
      <c r="Q150" s="231"/>
      <c r="R150" s="348"/>
      <c r="S150" s="13"/>
      <c r="T150" s="457"/>
      <c r="U150" s="457"/>
      <c r="V150" s="736"/>
      <c r="W150" s="348"/>
      <c r="X150" s="457"/>
      <c r="Y150" s="457"/>
      <c r="Z150" s="352"/>
      <c r="AA150" s="457"/>
      <c r="AB150" s="457"/>
      <c r="AC150" s="220"/>
      <c r="AD150" s="706"/>
      <c r="AE150" s="395"/>
      <c r="AF150" s="395"/>
      <c r="AG150" s="740"/>
      <c r="AH150" s="707"/>
      <c r="AI150" s="396"/>
      <c r="AJ150" s="91"/>
      <c r="AK150" s="395"/>
      <c r="AL150" s="409"/>
      <c r="AM150" s="701"/>
      <c r="AN150" s="397"/>
      <c r="AO150" s="91"/>
      <c r="AP150" s="395"/>
      <c r="AQ150" s="409"/>
      <c r="AR150" s="701"/>
      <c r="AS150" s="397"/>
      <c r="AT150" s="91"/>
      <c r="AU150" s="395"/>
      <c r="AV150" s="712"/>
      <c r="AW150" s="701"/>
      <c r="AX150" s="397"/>
      <c r="AY150" s="91"/>
      <c r="AZ150" s="395"/>
      <c r="BA150" s="740"/>
      <c r="BB150" s="701"/>
      <c r="BC150" s="397"/>
      <c r="BD150" s="91"/>
      <c r="BE150" s="395"/>
      <c r="BF150" s="395"/>
      <c r="BG150" s="701"/>
      <c r="BH150" s="397"/>
      <c r="BI150" s="91"/>
      <c r="BJ150" s="395"/>
      <c r="BK150" s="395"/>
      <c r="BL150" s="701"/>
      <c r="BM150" s="397"/>
      <c r="BN150" s="91"/>
      <c r="BO150" s="395"/>
      <c r="BP150" s="395"/>
      <c r="BQ150" s="457"/>
      <c r="BR150" s="333"/>
      <c r="BS150" s="332"/>
      <c r="BT150" s="808"/>
      <c r="BU150" s="231"/>
      <c r="BV150" s="457"/>
      <c r="BW150" s="231"/>
      <c r="BX150" s="231"/>
      <c r="BY150" s="231"/>
      <c r="BZ150" s="231"/>
      <c r="CA150" s="231"/>
      <c r="CB150" s="231"/>
      <c r="CC150" s="231"/>
      <c r="CD150" s="231"/>
      <c r="CE150" s="538"/>
      <c r="CF150" s="538"/>
      <c r="CG150" s="231"/>
      <c r="CH150" s="231"/>
      <c r="CI150" s="231"/>
      <c r="CJ150" s="231"/>
      <c r="CK150" s="231"/>
      <c r="CL150" s="231"/>
    </row>
    <row r="151" spans="2:90" s="14" customFormat="1" ht="24.9" customHeight="1">
      <c r="B151" s="547">
        <f t="shared" si="23"/>
        <v>74</v>
      </c>
      <c r="C151" s="859"/>
      <c r="D151" s="703"/>
      <c r="E151" s="837"/>
      <c r="F151" s="690"/>
      <c r="G151" s="13"/>
      <c r="H151" s="13"/>
      <c r="I151" s="703"/>
      <c r="J151" s="457"/>
      <c r="K151" s="13"/>
      <c r="L151" s="91"/>
      <c r="M151" s="91"/>
      <c r="N151" s="712"/>
      <c r="O151" s="757"/>
      <c r="P151" s="231"/>
      <c r="Q151" s="231"/>
      <c r="R151" s="348"/>
      <c r="S151" s="13"/>
      <c r="T151" s="457"/>
      <c r="U151" s="457"/>
      <c r="V151" s="736"/>
      <c r="W151" s="348"/>
      <c r="X151" s="457"/>
      <c r="Y151" s="457"/>
      <c r="Z151" s="352"/>
      <c r="AA151" s="457"/>
      <c r="AB151" s="457"/>
      <c r="AC151" s="220"/>
      <c r="AD151" s="706"/>
      <c r="AE151" s="395"/>
      <c r="AF151" s="395"/>
      <c r="AG151" s="740"/>
      <c r="AH151" s="707"/>
      <c r="AI151" s="396"/>
      <c r="AJ151" s="91"/>
      <c r="AK151" s="395"/>
      <c r="AL151" s="409"/>
      <c r="AM151" s="701"/>
      <c r="AN151" s="397"/>
      <c r="AO151" s="91"/>
      <c r="AP151" s="395"/>
      <c r="AQ151" s="409"/>
      <c r="AR151" s="701"/>
      <c r="AS151" s="397"/>
      <c r="AT151" s="91"/>
      <c r="AU151" s="395"/>
      <c r="AV151" s="712"/>
      <c r="AW151" s="701"/>
      <c r="AX151" s="397"/>
      <c r="AY151" s="91"/>
      <c r="AZ151" s="395"/>
      <c r="BA151" s="740"/>
      <c r="BB151" s="701"/>
      <c r="BC151" s="397"/>
      <c r="BD151" s="91"/>
      <c r="BE151" s="395"/>
      <c r="BF151" s="395"/>
      <c r="BG151" s="701"/>
      <c r="BH151" s="397"/>
      <c r="BI151" s="91"/>
      <c r="BJ151" s="395"/>
      <c r="BK151" s="395"/>
      <c r="BL151" s="701"/>
      <c r="BM151" s="397"/>
      <c r="BN151" s="91"/>
      <c r="BO151" s="395"/>
      <c r="BP151" s="395"/>
      <c r="BQ151" s="457"/>
      <c r="BR151" s="333"/>
      <c r="BS151" s="332"/>
      <c r="BT151" s="808"/>
      <c r="BU151" s="231"/>
      <c r="BV151" s="457"/>
      <c r="BW151" s="231"/>
      <c r="BX151" s="231"/>
      <c r="BY151" s="231"/>
      <c r="BZ151" s="231"/>
      <c r="CA151" s="231"/>
      <c r="CB151" s="231"/>
      <c r="CC151" s="231"/>
      <c r="CD151" s="231"/>
      <c r="CE151" s="538"/>
      <c r="CF151" s="538"/>
      <c r="CG151" s="231"/>
      <c r="CH151" s="231"/>
      <c r="CI151" s="231"/>
      <c r="CJ151" s="231"/>
      <c r="CK151" s="231"/>
      <c r="CL151" s="231"/>
    </row>
    <row r="152" spans="2:90" s="14" customFormat="1" ht="24.9" customHeight="1">
      <c r="B152" s="547">
        <f t="shared" si="23"/>
        <v>75</v>
      </c>
      <c r="C152" s="859"/>
      <c r="D152" s="703"/>
      <c r="E152" s="837"/>
      <c r="F152" s="690"/>
      <c r="G152" s="13"/>
      <c r="H152" s="13"/>
      <c r="I152" s="703"/>
      <c r="J152" s="457"/>
      <c r="K152" s="13"/>
      <c r="L152" s="91"/>
      <c r="M152" s="91"/>
      <c r="N152" s="712"/>
      <c r="O152" s="757"/>
      <c r="P152" s="231"/>
      <c r="Q152" s="231"/>
      <c r="R152" s="348"/>
      <c r="S152" s="13"/>
      <c r="T152" s="457"/>
      <c r="U152" s="457"/>
      <c r="V152" s="736"/>
      <c r="W152" s="348"/>
      <c r="X152" s="457"/>
      <c r="Y152" s="457"/>
      <c r="Z152" s="352"/>
      <c r="AA152" s="457"/>
      <c r="AB152" s="457"/>
      <c r="AC152" s="220"/>
      <c r="AD152" s="706"/>
      <c r="AE152" s="395"/>
      <c r="AF152" s="395"/>
      <c r="AG152" s="740"/>
      <c r="AH152" s="707"/>
      <c r="AI152" s="396"/>
      <c r="AJ152" s="91"/>
      <c r="AK152" s="395"/>
      <c r="AL152" s="409"/>
      <c r="AM152" s="701"/>
      <c r="AN152" s="397"/>
      <c r="AO152" s="91"/>
      <c r="AP152" s="395"/>
      <c r="AQ152" s="409"/>
      <c r="AR152" s="701"/>
      <c r="AS152" s="397"/>
      <c r="AT152" s="91"/>
      <c r="AU152" s="395"/>
      <c r="AV152" s="712"/>
      <c r="AW152" s="701"/>
      <c r="AX152" s="397"/>
      <c r="AY152" s="91"/>
      <c r="AZ152" s="395"/>
      <c r="BA152" s="740"/>
      <c r="BB152" s="701"/>
      <c r="BC152" s="397"/>
      <c r="BD152" s="91"/>
      <c r="BE152" s="395"/>
      <c r="BF152" s="395"/>
      <c r="BG152" s="701"/>
      <c r="BH152" s="397"/>
      <c r="BI152" s="91"/>
      <c r="BJ152" s="395"/>
      <c r="BK152" s="395"/>
      <c r="BL152" s="701"/>
      <c r="BM152" s="397"/>
      <c r="BN152" s="91"/>
      <c r="BO152" s="395"/>
      <c r="BP152" s="395"/>
      <c r="BQ152" s="457"/>
      <c r="BR152" s="333"/>
      <c r="BS152" s="332"/>
      <c r="BT152" s="808"/>
      <c r="BU152" s="231"/>
      <c r="BV152" s="457"/>
      <c r="BW152" s="231"/>
      <c r="BX152" s="231"/>
      <c r="BY152" s="231"/>
      <c r="BZ152" s="231"/>
      <c r="CA152" s="231"/>
      <c r="CB152" s="231"/>
      <c r="CC152" s="231"/>
      <c r="CD152" s="231"/>
      <c r="CE152" s="538"/>
      <c r="CF152" s="538"/>
      <c r="CG152" s="231"/>
      <c r="CH152" s="231"/>
      <c r="CI152" s="231"/>
      <c r="CJ152" s="231"/>
      <c r="CK152" s="231"/>
      <c r="CL152" s="231"/>
    </row>
    <row r="153" spans="2:90" s="14" customFormat="1" ht="24.9" customHeight="1">
      <c r="B153" s="547">
        <f t="shared" si="23"/>
        <v>76</v>
      </c>
      <c r="C153" s="859"/>
      <c r="D153" s="703"/>
      <c r="E153" s="837"/>
      <c r="F153" s="690"/>
      <c r="G153" s="13"/>
      <c r="H153" s="13"/>
      <c r="I153" s="703"/>
      <c r="J153" s="457"/>
      <c r="K153" s="13"/>
      <c r="L153" s="91"/>
      <c r="M153" s="91"/>
      <c r="N153" s="712"/>
      <c r="O153" s="757"/>
      <c r="P153" s="231"/>
      <c r="Q153" s="231"/>
      <c r="R153" s="348"/>
      <c r="S153" s="13"/>
      <c r="T153" s="457"/>
      <c r="U153" s="457"/>
      <c r="V153" s="736"/>
      <c r="W153" s="348"/>
      <c r="X153" s="457"/>
      <c r="Y153" s="457"/>
      <c r="Z153" s="352"/>
      <c r="AA153" s="457"/>
      <c r="AB153" s="457"/>
      <c r="AC153" s="220"/>
      <c r="AD153" s="706"/>
      <c r="AE153" s="395"/>
      <c r="AF153" s="395"/>
      <c r="AG153" s="740"/>
      <c r="AH153" s="707"/>
      <c r="AI153" s="396"/>
      <c r="AJ153" s="91"/>
      <c r="AK153" s="395"/>
      <c r="AL153" s="409"/>
      <c r="AM153" s="701"/>
      <c r="AN153" s="397"/>
      <c r="AO153" s="91"/>
      <c r="AP153" s="395"/>
      <c r="AQ153" s="409"/>
      <c r="AR153" s="701"/>
      <c r="AS153" s="397"/>
      <c r="AT153" s="91"/>
      <c r="AU153" s="395"/>
      <c r="AV153" s="712"/>
      <c r="AW153" s="701"/>
      <c r="AX153" s="397"/>
      <c r="AY153" s="91"/>
      <c r="AZ153" s="395"/>
      <c r="BA153" s="740"/>
      <c r="BB153" s="701"/>
      <c r="BC153" s="397"/>
      <c r="BD153" s="91"/>
      <c r="BE153" s="395"/>
      <c r="BF153" s="395"/>
      <c r="BG153" s="701"/>
      <c r="BH153" s="397"/>
      <c r="BI153" s="91"/>
      <c r="BJ153" s="395"/>
      <c r="BK153" s="395"/>
      <c r="BL153" s="701"/>
      <c r="BM153" s="397"/>
      <c r="BN153" s="91"/>
      <c r="BO153" s="395"/>
      <c r="BP153" s="395"/>
      <c r="BQ153" s="457"/>
      <c r="BR153" s="333"/>
      <c r="BS153" s="332"/>
      <c r="BT153" s="808"/>
      <c r="BU153" s="231"/>
      <c r="BV153" s="457"/>
      <c r="BW153" s="231"/>
      <c r="BX153" s="231"/>
      <c r="BY153" s="231"/>
      <c r="BZ153" s="231"/>
      <c r="CA153" s="231"/>
      <c r="CB153" s="231"/>
      <c r="CC153" s="231"/>
      <c r="CD153" s="231"/>
      <c r="CE153" s="538"/>
      <c r="CF153" s="538"/>
      <c r="CG153" s="231"/>
      <c r="CH153" s="231"/>
      <c r="CI153" s="231"/>
      <c r="CJ153" s="231"/>
      <c r="CK153" s="231"/>
      <c r="CL153" s="231"/>
    </row>
    <row r="154" spans="2:90" s="14" customFormat="1" ht="24.9" customHeight="1">
      <c r="B154" s="547">
        <f t="shared" si="23"/>
        <v>77</v>
      </c>
      <c r="C154" s="859"/>
      <c r="D154" s="703"/>
      <c r="E154" s="837"/>
      <c r="F154" s="690"/>
      <c r="G154" s="13"/>
      <c r="H154" s="13"/>
      <c r="I154" s="703"/>
      <c r="J154" s="457"/>
      <c r="K154" s="13"/>
      <c r="L154" s="91"/>
      <c r="M154" s="91"/>
      <c r="N154" s="712"/>
      <c r="O154" s="757"/>
      <c r="P154" s="231"/>
      <c r="Q154" s="231"/>
      <c r="R154" s="348"/>
      <c r="S154" s="13"/>
      <c r="T154" s="457"/>
      <c r="U154" s="457"/>
      <c r="V154" s="736"/>
      <c r="W154" s="348"/>
      <c r="X154" s="457"/>
      <c r="Y154" s="457"/>
      <c r="Z154" s="352"/>
      <c r="AA154" s="457"/>
      <c r="AB154" s="457"/>
      <c r="AC154" s="220"/>
      <c r="AD154" s="706"/>
      <c r="AE154" s="395"/>
      <c r="AF154" s="395"/>
      <c r="AG154" s="740"/>
      <c r="AH154" s="707"/>
      <c r="AI154" s="396"/>
      <c r="AJ154" s="91"/>
      <c r="AK154" s="395"/>
      <c r="AL154" s="409"/>
      <c r="AM154" s="701"/>
      <c r="AN154" s="397"/>
      <c r="AO154" s="91"/>
      <c r="AP154" s="395"/>
      <c r="AQ154" s="409"/>
      <c r="AR154" s="701"/>
      <c r="AS154" s="397"/>
      <c r="AT154" s="91"/>
      <c r="AU154" s="395"/>
      <c r="AV154" s="712"/>
      <c r="AW154" s="701"/>
      <c r="AX154" s="397"/>
      <c r="AY154" s="91"/>
      <c r="AZ154" s="395"/>
      <c r="BA154" s="706"/>
      <c r="BB154" s="701"/>
      <c r="BC154" s="397"/>
      <c r="BD154" s="91"/>
      <c r="BE154" s="395"/>
      <c r="BF154" s="395"/>
      <c r="BG154" s="701"/>
      <c r="BH154" s="397"/>
      <c r="BI154" s="91"/>
      <c r="BJ154" s="395"/>
      <c r="BK154" s="395"/>
      <c r="BL154" s="701"/>
      <c r="BM154" s="397"/>
      <c r="BN154" s="91"/>
      <c r="BO154" s="395"/>
      <c r="BP154" s="395"/>
      <c r="BQ154" s="457"/>
      <c r="BR154" s="333"/>
      <c r="BS154" s="332"/>
      <c r="BT154" s="808"/>
      <c r="BU154" s="231"/>
      <c r="BV154" s="457"/>
      <c r="BW154" s="231"/>
      <c r="BX154" s="231"/>
      <c r="BY154" s="231"/>
      <c r="BZ154" s="231"/>
      <c r="CA154" s="231"/>
      <c r="CB154" s="231"/>
      <c r="CC154" s="231"/>
      <c r="CD154" s="231"/>
      <c r="CE154" s="538"/>
      <c r="CF154" s="538"/>
      <c r="CG154" s="231"/>
      <c r="CH154" s="231"/>
      <c r="CI154" s="231"/>
      <c r="CJ154" s="231"/>
      <c r="CK154" s="231"/>
      <c r="CL154" s="231"/>
    </row>
    <row r="155" spans="2:90" s="14" customFormat="1" ht="24.9" customHeight="1">
      <c r="B155" s="547">
        <f t="shared" si="23"/>
        <v>78</v>
      </c>
      <c r="C155" s="859"/>
      <c r="D155" s="703"/>
      <c r="E155" s="837"/>
      <c r="F155" s="690"/>
      <c r="G155" s="13"/>
      <c r="H155" s="13"/>
      <c r="I155" s="703"/>
      <c r="J155" s="457"/>
      <c r="K155" s="13"/>
      <c r="L155" s="91"/>
      <c r="M155" s="91"/>
      <c r="N155" s="712"/>
      <c r="O155" s="757"/>
      <c r="P155" s="231"/>
      <c r="Q155" s="231"/>
      <c r="R155" s="348"/>
      <c r="S155" s="13"/>
      <c r="T155" s="457"/>
      <c r="U155" s="457"/>
      <c r="V155" s="736"/>
      <c r="W155" s="348"/>
      <c r="X155" s="457"/>
      <c r="Y155" s="457"/>
      <c r="Z155" s="352"/>
      <c r="AA155" s="457"/>
      <c r="AB155" s="457"/>
      <c r="AC155" s="220"/>
      <c r="AD155" s="706"/>
      <c r="AE155" s="395"/>
      <c r="AF155" s="395"/>
      <c r="AG155" s="740"/>
      <c r="AH155" s="707"/>
      <c r="AI155" s="396"/>
      <c r="AJ155" s="91"/>
      <c r="AK155" s="395"/>
      <c r="AL155" s="409"/>
      <c r="AM155" s="701"/>
      <c r="AN155" s="397"/>
      <c r="AO155" s="91"/>
      <c r="AP155" s="395"/>
      <c r="AQ155" s="409"/>
      <c r="AR155" s="701"/>
      <c r="AS155" s="397"/>
      <c r="AT155" s="91"/>
      <c r="AU155" s="395"/>
      <c r="AV155" s="712"/>
      <c r="AW155" s="701"/>
      <c r="AX155" s="397"/>
      <c r="AY155" s="91"/>
      <c r="AZ155" s="395"/>
      <c r="BA155" s="706"/>
      <c r="BB155" s="701"/>
      <c r="BC155" s="397"/>
      <c r="BD155" s="91"/>
      <c r="BE155" s="395"/>
      <c r="BF155" s="395"/>
      <c r="BG155" s="701"/>
      <c r="BH155" s="397"/>
      <c r="BI155" s="91"/>
      <c r="BJ155" s="395"/>
      <c r="BK155" s="395"/>
      <c r="BL155" s="701"/>
      <c r="BM155" s="397"/>
      <c r="BN155" s="91"/>
      <c r="BO155" s="395"/>
      <c r="BP155" s="395"/>
      <c r="BQ155" s="457"/>
      <c r="BR155" s="333"/>
      <c r="BS155" s="332"/>
      <c r="BT155" s="808"/>
      <c r="BU155" s="231"/>
      <c r="BV155" s="457"/>
      <c r="BW155" s="231"/>
      <c r="BX155" s="231"/>
      <c r="BY155" s="231"/>
      <c r="BZ155" s="231"/>
      <c r="CA155" s="231"/>
      <c r="CB155" s="231"/>
      <c r="CC155" s="231"/>
      <c r="CD155" s="231"/>
      <c r="CE155" s="538"/>
      <c r="CF155" s="538"/>
      <c r="CG155" s="231"/>
      <c r="CH155" s="231"/>
      <c r="CI155" s="231"/>
      <c r="CJ155" s="231"/>
      <c r="CK155" s="231"/>
      <c r="CL155" s="231"/>
    </row>
    <row r="156" spans="2:90" s="14" customFormat="1" ht="24.9" customHeight="1">
      <c r="B156" s="547">
        <f t="shared" si="23"/>
        <v>79</v>
      </c>
      <c r="C156" s="859"/>
      <c r="D156" s="703"/>
      <c r="E156" s="837"/>
      <c r="F156" s="690"/>
      <c r="G156" s="13"/>
      <c r="H156" s="13"/>
      <c r="I156" s="703"/>
      <c r="J156" s="457"/>
      <c r="K156" s="13"/>
      <c r="L156" s="91"/>
      <c r="M156" s="91"/>
      <c r="N156" s="712"/>
      <c r="O156" s="757"/>
      <c r="P156" s="231"/>
      <c r="Q156" s="231"/>
      <c r="R156" s="348"/>
      <c r="S156" s="13"/>
      <c r="T156" s="457"/>
      <c r="U156" s="457"/>
      <c r="V156" s="736"/>
      <c r="W156" s="348"/>
      <c r="X156" s="457"/>
      <c r="Y156" s="457"/>
      <c r="Z156" s="352"/>
      <c r="AA156" s="457"/>
      <c r="AB156" s="457"/>
      <c r="AC156" s="220"/>
      <c r="AD156" s="706"/>
      <c r="AE156" s="395"/>
      <c r="AF156" s="395"/>
      <c r="AG156" s="740"/>
      <c r="AH156" s="707"/>
      <c r="AI156" s="396"/>
      <c r="AJ156" s="91"/>
      <c r="AK156" s="395"/>
      <c r="AL156" s="409"/>
      <c r="AM156" s="701"/>
      <c r="AN156" s="397"/>
      <c r="AO156" s="91"/>
      <c r="AP156" s="395"/>
      <c r="AQ156" s="409"/>
      <c r="AR156" s="701"/>
      <c r="AS156" s="397"/>
      <c r="AT156" s="91"/>
      <c r="AU156" s="395"/>
      <c r="AV156" s="712"/>
      <c r="AW156" s="701"/>
      <c r="AX156" s="397"/>
      <c r="AY156" s="91"/>
      <c r="AZ156" s="395"/>
      <c r="BA156" s="706"/>
      <c r="BB156" s="701"/>
      <c r="BC156" s="397"/>
      <c r="BD156" s="91"/>
      <c r="BE156" s="395"/>
      <c r="BF156" s="395"/>
      <c r="BG156" s="701"/>
      <c r="BH156" s="397"/>
      <c r="BI156" s="91"/>
      <c r="BJ156" s="395"/>
      <c r="BK156" s="395"/>
      <c r="BL156" s="701"/>
      <c r="BM156" s="397"/>
      <c r="BN156" s="91"/>
      <c r="BO156" s="395"/>
      <c r="BP156" s="395"/>
      <c r="BQ156" s="457"/>
      <c r="BR156" s="333"/>
      <c r="BS156" s="332"/>
      <c r="BT156" s="808"/>
      <c r="BU156" s="231"/>
      <c r="BV156" s="457"/>
      <c r="BW156" s="231"/>
      <c r="BX156" s="231"/>
      <c r="BY156" s="231"/>
      <c r="BZ156" s="231"/>
      <c r="CA156" s="231"/>
      <c r="CB156" s="231"/>
      <c r="CC156" s="231"/>
      <c r="CD156" s="231"/>
      <c r="CE156" s="538"/>
      <c r="CF156" s="538"/>
      <c r="CG156" s="231"/>
      <c r="CH156" s="231"/>
      <c r="CI156" s="231"/>
      <c r="CJ156" s="231"/>
      <c r="CK156" s="231"/>
      <c r="CL156" s="231"/>
    </row>
    <row r="157" spans="2:90" s="14" customFormat="1" ht="24.9" customHeight="1">
      <c r="B157" s="547">
        <f t="shared" si="23"/>
        <v>80</v>
      </c>
      <c r="C157" s="859"/>
      <c r="D157" s="703"/>
      <c r="E157" s="837"/>
      <c r="F157" s="690"/>
      <c r="G157" s="13"/>
      <c r="H157" s="13"/>
      <c r="I157" s="703"/>
      <c r="J157" s="457"/>
      <c r="K157" s="13"/>
      <c r="L157" s="91"/>
      <c r="M157" s="91"/>
      <c r="N157" s="712"/>
      <c r="O157" s="757"/>
      <c r="P157" s="231"/>
      <c r="Q157" s="231"/>
      <c r="R157" s="348"/>
      <c r="S157" s="13"/>
      <c r="T157" s="457"/>
      <c r="U157" s="457"/>
      <c r="V157" s="736"/>
      <c r="W157" s="348"/>
      <c r="X157" s="457"/>
      <c r="Y157" s="457"/>
      <c r="Z157" s="352"/>
      <c r="AA157" s="457"/>
      <c r="AB157" s="457"/>
      <c r="AC157" s="220"/>
      <c r="AD157" s="706"/>
      <c r="AE157" s="395"/>
      <c r="AF157" s="395"/>
      <c r="AG157" s="740"/>
      <c r="AH157" s="707"/>
      <c r="AI157" s="396"/>
      <c r="AJ157" s="91"/>
      <c r="AK157" s="395"/>
      <c r="AL157" s="409"/>
      <c r="AM157" s="701"/>
      <c r="AN157" s="397"/>
      <c r="AO157" s="91"/>
      <c r="AP157" s="395"/>
      <c r="AQ157" s="409"/>
      <c r="AR157" s="701"/>
      <c r="AS157" s="397"/>
      <c r="AT157" s="91"/>
      <c r="AU157" s="395"/>
      <c r="AV157" s="712"/>
      <c r="AW157" s="701"/>
      <c r="AX157" s="397"/>
      <c r="AY157" s="91"/>
      <c r="AZ157" s="395"/>
      <c r="BA157" s="706"/>
      <c r="BB157" s="701"/>
      <c r="BC157" s="397"/>
      <c r="BD157" s="91"/>
      <c r="BE157" s="395"/>
      <c r="BF157" s="395"/>
      <c r="BG157" s="701"/>
      <c r="BH157" s="397"/>
      <c r="BI157" s="91"/>
      <c r="BJ157" s="395"/>
      <c r="BK157" s="395"/>
      <c r="BL157" s="701"/>
      <c r="BM157" s="397"/>
      <c r="BN157" s="91"/>
      <c r="BO157" s="395"/>
      <c r="BP157" s="395"/>
      <c r="BQ157" s="457"/>
      <c r="BR157" s="333"/>
      <c r="BS157" s="332"/>
      <c r="BT157" s="808"/>
      <c r="BU157" s="231"/>
      <c r="BV157" s="457"/>
      <c r="BW157" s="231"/>
      <c r="BX157" s="231"/>
      <c r="BY157" s="231"/>
      <c r="BZ157" s="231"/>
      <c r="CA157" s="231"/>
      <c r="CB157" s="231"/>
      <c r="CC157" s="231"/>
      <c r="CD157" s="231"/>
      <c r="CE157" s="538"/>
      <c r="CF157" s="538"/>
      <c r="CG157" s="231"/>
      <c r="CH157" s="231"/>
      <c r="CI157" s="231"/>
      <c r="CJ157" s="231"/>
      <c r="CK157" s="231"/>
      <c r="CL157" s="231"/>
    </row>
    <row r="158" spans="2:90" s="14" customFormat="1" ht="24.9" customHeight="1">
      <c r="B158" s="547">
        <f t="shared" si="23"/>
        <v>81</v>
      </c>
      <c r="C158" s="859"/>
      <c r="D158" s="703"/>
      <c r="E158" s="837"/>
      <c r="F158" s="690"/>
      <c r="G158" s="13"/>
      <c r="H158" s="13"/>
      <c r="I158" s="703"/>
      <c r="J158" s="457"/>
      <c r="K158" s="13"/>
      <c r="L158" s="91"/>
      <c r="M158" s="91"/>
      <c r="N158" s="712"/>
      <c r="O158" s="757"/>
      <c r="P158" s="231"/>
      <c r="Q158" s="231"/>
      <c r="R158" s="348"/>
      <c r="S158" s="13"/>
      <c r="T158" s="457"/>
      <c r="U158" s="457"/>
      <c r="V158" s="736"/>
      <c r="W158" s="348"/>
      <c r="X158" s="457"/>
      <c r="Y158" s="457"/>
      <c r="Z158" s="352"/>
      <c r="AA158" s="457"/>
      <c r="AB158" s="457"/>
      <c r="AC158" s="220"/>
      <c r="AD158" s="706"/>
      <c r="AE158" s="395"/>
      <c r="AF158" s="395"/>
      <c r="AG158" s="740"/>
      <c r="AH158" s="707"/>
      <c r="AI158" s="396"/>
      <c r="AJ158" s="91"/>
      <c r="AK158" s="395"/>
      <c r="AL158" s="409"/>
      <c r="AM158" s="701"/>
      <c r="AN158" s="397"/>
      <c r="AO158" s="91"/>
      <c r="AP158" s="395"/>
      <c r="AQ158" s="409"/>
      <c r="AR158" s="701"/>
      <c r="AS158" s="397"/>
      <c r="AT158" s="91"/>
      <c r="AU158" s="395"/>
      <c r="AV158" s="712"/>
      <c r="AW158" s="701"/>
      <c r="AX158" s="397"/>
      <c r="AY158" s="91"/>
      <c r="AZ158" s="395"/>
      <c r="BA158" s="706"/>
      <c r="BB158" s="701"/>
      <c r="BC158" s="397"/>
      <c r="BD158" s="91"/>
      <c r="BE158" s="395"/>
      <c r="BF158" s="395"/>
      <c r="BG158" s="701"/>
      <c r="BH158" s="397"/>
      <c r="BI158" s="91"/>
      <c r="BJ158" s="395"/>
      <c r="BK158" s="395"/>
      <c r="BL158" s="701"/>
      <c r="BM158" s="397"/>
      <c r="BN158" s="91"/>
      <c r="BO158" s="395"/>
      <c r="BP158" s="395"/>
      <c r="BQ158" s="457"/>
      <c r="BR158" s="333"/>
      <c r="BS158" s="332"/>
      <c r="BT158" s="808"/>
      <c r="BU158" s="231"/>
      <c r="BV158" s="457"/>
      <c r="BW158" s="231"/>
      <c r="BX158" s="231"/>
      <c r="BY158" s="231"/>
      <c r="BZ158" s="231"/>
      <c r="CA158" s="231"/>
      <c r="CB158" s="231"/>
      <c r="CC158" s="231"/>
      <c r="CD158" s="231"/>
      <c r="CE158" s="538"/>
      <c r="CF158" s="538"/>
      <c r="CG158" s="231"/>
      <c r="CH158" s="231"/>
      <c r="CI158" s="231"/>
      <c r="CJ158" s="231"/>
      <c r="CK158" s="231"/>
      <c r="CL158" s="231"/>
    </row>
    <row r="159" spans="2:90" s="14" customFormat="1" ht="24.9" customHeight="1">
      <c r="B159" s="547">
        <f t="shared" si="23"/>
        <v>82</v>
      </c>
      <c r="C159" s="859"/>
      <c r="D159" s="703"/>
      <c r="E159" s="837"/>
      <c r="F159" s="690"/>
      <c r="G159" s="13"/>
      <c r="H159" s="13"/>
      <c r="I159" s="703"/>
      <c r="J159" s="457"/>
      <c r="K159" s="13"/>
      <c r="L159" s="91"/>
      <c r="M159" s="91"/>
      <c r="N159" s="712"/>
      <c r="O159" s="757"/>
      <c r="P159" s="231"/>
      <c r="Q159" s="231"/>
      <c r="R159" s="348"/>
      <c r="S159" s="13"/>
      <c r="T159" s="457"/>
      <c r="U159" s="457"/>
      <c r="V159" s="736"/>
      <c r="W159" s="348"/>
      <c r="X159" s="457"/>
      <c r="Y159" s="457"/>
      <c r="Z159" s="352"/>
      <c r="AA159" s="457"/>
      <c r="AB159" s="457"/>
      <c r="AC159" s="220"/>
      <c r="AD159" s="706"/>
      <c r="AE159" s="395"/>
      <c r="AF159" s="395"/>
      <c r="AG159" s="740"/>
      <c r="AH159" s="707"/>
      <c r="AI159" s="396"/>
      <c r="AJ159" s="91"/>
      <c r="AK159" s="395"/>
      <c r="AL159" s="409"/>
      <c r="AM159" s="701"/>
      <c r="AN159" s="397"/>
      <c r="AO159" s="91"/>
      <c r="AP159" s="395"/>
      <c r="AQ159" s="409"/>
      <c r="AR159" s="701"/>
      <c r="AS159" s="397"/>
      <c r="AT159" s="91"/>
      <c r="AU159" s="395"/>
      <c r="AV159" s="712"/>
      <c r="AW159" s="701"/>
      <c r="AX159" s="397"/>
      <c r="AY159" s="91"/>
      <c r="AZ159" s="395"/>
      <c r="BA159" s="706"/>
      <c r="BB159" s="701"/>
      <c r="BC159" s="397"/>
      <c r="BD159" s="91"/>
      <c r="BE159" s="395"/>
      <c r="BF159" s="395"/>
      <c r="BG159" s="701"/>
      <c r="BH159" s="397"/>
      <c r="BI159" s="91"/>
      <c r="BJ159" s="395"/>
      <c r="BK159" s="395"/>
      <c r="BL159" s="701"/>
      <c r="BM159" s="397"/>
      <c r="BN159" s="91"/>
      <c r="BO159" s="395"/>
      <c r="BP159" s="395"/>
      <c r="BQ159" s="457"/>
      <c r="BR159" s="333"/>
      <c r="BS159" s="332"/>
      <c r="BT159" s="808"/>
      <c r="BU159" s="231"/>
      <c r="BV159" s="457"/>
      <c r="BW159" s="231"/>
      <c r="BX159" s="231"/>
      <c r="BY159" s="231"/>
      <c r="BZ159" s="231"/>
      <c r="CA159" s="231"/>
      <c r="CB159" s="231"/>
      <c r="CC159" s="231"/>
      <c r="CD159" s="231"/>
      <c r="CE159" s="538"/>
      <c r="CF159" s="538"/>
      <c r="CG159" s="231"/>
      <c r="CH159" s="231"/>
      <c r="CI159" s="231"/>
      <c r="CJ159" s="231"/>
      <c r="CK159" s="231"/>
      <c r="CL159" s="231"/>
    </row>
    <row r="160" spans="2:90" s="14" customFormat="1" ht="24.9" customHeight="1">
      <c r="B160" s="547">
        <f t="shared" si="23"/>
        <v>83</v>
      </c>
      <c r="C160" s="859"/>
      <c r="D160" s="703"/>
      <c r="E160" s="837"/>
      <c r="F160" s="690"/>
      <c r="G160" s="13"/>
      <c r="H160" s="13"/>
      <c r="I160" s="703"/>
      <c r="J160" s="457"/>
      <c r="K160" s="13"/>
      <c r="L160" s="91"/>
      <c r="M160" s="91"/>
      <c r="N160" s="712"/>
      <c r="O160" s="757"/>
      <c r="P160" s="231"/>
      <c r="Q160" s="231"/>
      <c r="R160" s="348"/>
      <c r="S160" s="13"/>
      <c r="T160" s="457"/>
      <c r="U160" s="457"/>
      <c r="V160" s="736"/>
      <c r="W160" s="348"/>
      <c r="X160" s="457"/>
      <c r="Y160" s="457"/>
      <c r="Z160" s="352"/>
      <c r="AA160" s="457"/>
      <c r="AB160" s="457"/>
      <c r="AC160" s="220"/>
      <c r="AD160" s="706"/>
      <c r="AE160" s="395"/>
      <c r="AF160" s="395"/>
      <c r="AG160" s="740"/>
      <c r="AH160" s="707"/>
      <c r="AI160" s="396"/>
      <c r="AJ160" s="91"/>
      <c r="AK160" s="395"/>
      <c r="AL160" s="409"/>
      <c r="AM160" s="701"/>
      <c r="AN160" s="397"/>
      <c r="AO160" s="91"/>
      <c r="AP160" s="395"/>
      <c r="AQ160" s="409"/>
      <c r="AR160" s="701"/>
      <c r="AS160" s="397"/>
      <c r="AT160" s="91"/>
      <c r="AU160" s="395"/>
      <c r="AV160" s="712"/>
      <c r="AW160" s="701"/>
      <c r="AX160" s="397"/>
      <c r="AY160" s="91"/>
      <c r="AZ160" s="395"/>
      <c r="BA160" s="706"/>
      <c r="BB160" s="701"/>
      <c r="BC160" s="397"/>
      <c r="BD160" s="91"/>
      <c r="BE160" s="395"/>
      <c r="BF160" s="395"/>
      <c r="BG160" s="701"/>
      <c r="BH160" s="397"/>
      <c r="BI160" s="91"/>
      <c r="BJ160" s="395"/>
      <c r="BK160" s="395"/>
      <c r="BL160" s="701"/>
      <c r="BM160" s="397"/>
      <c r="BN160" s="91"/>
      <c r="BO160" s="395"/>
      <c r="BP160" s="395"/>
      <c r="BQ160" s="457"/>
      <c r="BR160" s="333"/>
      <c r="BS160" s="332"/>
      <c r="BT160" s="808"/>
      <c r="BU160" s="231"/>
      <c r="BV160" s="457"/>
      <c r="BW160" s="231"/>
      <c r="BX160" s="231"/>
      <c r="BY160" s="231"/>
      <c r="BZ160" s="231"/>
      <c r="CA160" s="231"/>
      <c r="CB160" s="231"/>
      <c r="CC160" s="231"/>
      <c r="CD160" s="231"/>
      <c r="CE160" s="538"/>
      <c r="CF160" s="538"/>
      <c r="CG160" s="231"/>
      <c r="CH160" s="231"/>
      <c r="CI160" s="231"/>
      <c r="CJ160" s="231"/>
      <c r="CK160" s="231"/>
      <c r="CL160" s="231"/>
    </row>
    <row r="161" spans="2:90" s="14" customFormat="1" ht="24.9" customHeight="1">
      <c r="B161" s="547">
        <f t="shared" si="23"/>
        <v>84</v>
      </c>
      <c r="C161" s="859"/>
      <c r="D161" s="703"/>
      <c r="E161" s="837"/>
      <c r="F161" s="690"/>
      <c r="G161" s="13"/>
      <c r="H161" s="13"/>
      <c r="I161" s="703"/>
      <c r="J161" s="457"/>
      <c r="K161" s="13"/>
      <c r="L161" s="91"/>
      <c r="M161" s="91"/>
      <c r="N161" s="712"/>
      <c r="O161" s="757"/>
      <c r="P161" s="231"/>
      <c r="Q161" s="231"/>
      <c r="R161" s="348"/>
      <c r="S161" s="13"/>
      <c r="T161" s="457"/>
      <c r="U161" s="457"/>
      <c r="V161" s="736"/>
      <c r="W161" s="348"/>
      <c r="X161" s="457"/>
      <c r="Y161" s="457"/>
      <c r="Z161" s="352"/>
      <c r="AA161" s="457"/>
      <c r="AB161" s="457"/>
      <c r="AC161" s="220"/>
      <c r="AD161" s="706"/>
      <c r="AE161" s="395"/>
      <c r="AF161" s="395"/>
      <c r="AG161" s="740"/>
      <c r="AH161" s="707"/>
      <c r="AI161" s="396"/>
      <c r="AJ161" s="91"/>
      <c r="AK161" s="395"/>
      <c r="AL161" s="409"/>
      <c r="AM161" s="701"/>
      <c r="AN161" s="397"/>
      <c r="AO161" s="91"/>
      <c r="AP161" s="395"/>
      <c r="AQ161" s="409"/>
      <c r="AR161" s="701"/>
      <c r="AS161" s="397"/>
      <c r="AT161" s="91"/>
      <c r="AU161" s="395"/>
      <c r="AV161" s="712"/>
      <c r="AW161" s="701"/>
      <c r="AX161" s="397"/>
      <c r="AY161" s="91"/>
      <c r="AZ161" s="395"/>
      <c r="BA161" s="706"/>
      <c r="BB161" s="701"/>
      <c r="BC161" s="397"/>
      <c r="BD161" s="91"/>
      <c r="BE161" s="395"/>
      <c r="BF161" s="395"/>
      <c r="BG161" s="701"/>
      <c r="BH161" s="397"/>
      <c r="BI161" s="91"/>
      <c r="BJ161" s="395"/>
      <c r="BK161" s="395"/>
      <c r="BL161" s="701"/>
      <c r="BM161" s="397"/>
      <c r="BN161" s="91"/>
      <c r="BO161" s="395"/>
      <c r="BP161" s="395"/>
      <c r="BQ161" s="457"/>
      <c r="BR161" s="333"/>
      <c r="BS161" s="332"/>
      <c r="BT161" s="808"/>
      <c r="BU161" s="231"/>
      <c r="BV161" s="457"/>
      <c r="BW161" s="231"/>
      <c r="BX161" s="231"/>
      <c r="BY161" s="231"/>
      <c r="BZ161" s="231"/>
      <c r="CA161" s="231"/>
      <c r="CB161" s="231"/>
      <c r="CC161" s="231"/>
      <c r="CD161" s="231"/>
      <c r="CE161" s="538"/>
      <c r="CF161" s="538"/>
      <c r="CG161" s="231"/>
      <c r="CH161" s="231"/>
      <c r="CI161" s="231"/>
      <c r="CJ161" s="231"/>
      <c r="CK161" s="231"/>
      <c r="CL161" s="231"/>
    </row>
    <row r="162" spans="2:90" s="14" customFormat="1" ht="24.9" customHeight="1">
      <c r="B162" s="547">
        <f t="shared" si="23"/>
        <v>85</v>
      </c>
      <c r="C162" s="859"/>
      <c r="D162" s="703"/>
      <c r="E162" s="837"/>
      <c r="F162" s="690"/>
      <c r="G162" s="13"/>
      <c r="H162" s="13"/>
      <c r="I162" s="703"/>
      <c r="J162" s="457"/>
      <c r="K162" s="13"/>
      <c r="L162" s="91"/>
      <c r="M162" s="91"/>
      <c r="N162" s="712"/>
      <c r="O162" s="757"/>
      <c r="P162" s="231"/>
      <c r="Q162" s="231"/>
      <c r="R162" s="348"/>
      <c r="S162" s="13"/>
      <c r="T162" s="457"/>
      <c r="U162" s="457"/>
      <c r="V162" s="736"/>
      <c r="W162" s="348"/>
      <c r="X162" s="457"/>
      <c r="Y162" s="457"/>
      <c r="Z162" s="352"/>
      <c r="AA162" s="457"/>
      <c r="AB162" s="457"/>
      <c r="AC162" s="220"/>
      <c r="AD162" s="706"/>
      <c r="AE162" s="395"/>
      <c r="AF162" s="395"/>
      <c r="AG162" s="740"/>
      <c r="AH162" s="707"/>
      <c r="AI162" s="396"/>
      <c r="AJ162" s="91"/>
      <c r="AK162" s="395"/>
      <c r="AL162" s="409"/>
      <c r="AM162" s="701"/>
      <c r="AN162" s="397"/>
      <c r="AO162" s="91"/>
      <c r="AP162" s="395"/>
      <c r="AQ162" s="409"/>
      <c r="AR162" s="701"/>
      <c r="AS162" s="397"/>
      <c r="AT162" s="91"/>
      <c r="AU162" s="395"/>
      <c r="AV162" s="712"/>
      <c r="AW162" s="701"/>
      <c r="AX162" s="397"/>
      <c r="AY162" s="91"/>
      <c r="AZ162" s="395"/>
      <c r="BA162" s="706"/>
      <c r="BB162" s="701"/>
      <c r="BC162" s="397"/>
      <c r="BD162" s="91"/>
      <c r="BE162" s="395"/>
      <c r="BF162" s="395"/>
      <c r="BG162" s="701"/>
      <c r="BH162" s="397"/>
      <c r="BI162" s="91"/>
      <c r="BJ162" s="395"/>
      <c r="BK162" s="395"/>
      <c r="BL162" s="701"/>
      <c r="BM162" s="397"/>
      <c r="BN162" s="91"/>
      <c r="BO162" s="395"/>
      <c r="BP162" s="395"/>
      <c r="BQ162" s="457"/>
      <c r="BR162" s="333"/>
      <c r="BS162" s="332"/>
      <c r="BT162" s="808"/>
      <c r="BU162" s="231"/>
      <c r="BV162" s="457"/>
      <c r="BW162" s="231"/>
      <c r="BX162" s="231"/>
      <c r="BY162" s="231"/>
      <c r="BZ162" s="231"/>
      <c r="CA162" s="231"/>
      <c r="CB162" s="231"/>
      <c r="CC162" s="231"/>
      <c r="CD162" s="231"/>
      <c r="CE162" s="538"/>
      <c r="CF162" s="538"/>
      <c r="CG162" s="231"/>
      <c r="CH162" s="231"/>
      <c r="CI162" s="231"/>
      <c r="CJ162" s="231"/>
      <c r="CK162" s="231"/>
      <c r="CL162" s="231"/>
    </row>
    <row r="163" spans="2:90" s="14" customFormat="1" ht="24.9" customHeight="1">
      <c r="B163" s="547">
        <f t="shared" si="23"/>
        <v>86</v>
      </c>
      <c r="C163" s="859"/>
      <c r="D163" s="703"/>
      <c r="E163" s="837"/>
      <c r="F163" s="690"/>
      <c r="G163" s="13"/>
      <c r="H163" s="13"/>
      <c r="I163" s="703"/>
      <c r="J163" s="457"/>
      <c r="K163" s="13"/>
      <c r="L163" s="91"/>
      <c r="M163" s="91"/>
      <c r="N163" s="712"/>
      <c r="O163" s="757"/>
      <c r="P163" s="231"/>
      <c r="Q163" s="231"/>
      <c r="R163" s="348"/>
      <c r="S163" s="13"/>
      <c r="T163" s="457"/>
      <c r="U163" s="457"/>
      <c r="V163" s="736"/>
      <c r="W163" s="348"/>
      <c r="X163" s="457"/>
      <c r="Y163" s="457"/>
      <c r="Z163" s="352"/>
      <c r="AA163" s="457"/>
      <c r="AB163" s="457"/>
      <c r="AC163" s="220"/>
      <c r="AD163" s="706"/>
      <c r="AE163" s="395"/>
      <c r="AF163" s="395"/>
      <c r="AG163" s="740"/>
      <c r="AH163" s="707"/>
      <c r="AI163" s="396"/>
      <c r="AJ163" s="91"/>
      <c r="AK163" s="395"/>
      <c r="AL163" s="409"/>
      <c r="AM163" s="701"/>
      <c r="AN163" s="397"/>
      <c r="AO163" s="91"/>
      <c r="AP163" s="395"/>
      <c r="AQ163" s="409"/>
      <c r="AR163" s="701"/>
      <c r="AS163" s="397"/>
      <c r="AT163" s="91"/>
      <c r="AU163" s="395"/>
      <c r="AV163" s="712"/>
      <c r="AW163" s="701"/>
      <c r="AX163" s="397"/>
      <c r="AY163" s="91"/>
      <c r="AZ163" s="395"/>
      <c r="BA163" s="706"/>
      <c r="BB163" s="701"/>
      <c r="BC163" s="397"/>
      <c r="BD163" s="91"/>
      <c r="BE163" s="395"/>
      <c r="BF163" s="395"/>
      <c r="BG163" s="701"/>
      <c r="BH163" s="397"/>
      <c r="BI163" s="91"/>
      <c r="BJ163" s="395"/>
      <c r="BK163" s="395"/>
      <c r="BL163" s="701"/>
      <c r="BM163" s="397"/>
      <c r="BN163" s="91"/>
      <c r="BO163" s="395"/>
      <c r="BP163" s="395"/>
      <c r="BQ163" s="457"/>
      <c r="BR163" s="333"/>
      <c r="BS163" s="332"/>
      <c r="BT163" s="808"/>
      <c r="BU163" s="231"/>
      <c r="BV163" s="457"/>
      <c r="BW163" s="231"/>
      <c r="BX163" s="231"/>
      <c r="BY163" s="231"/>
      <c r="BZ163" s="231"/>
      <c r="CA163" s="231"/>
      <c r="CB163" s="231"/>
      <c r="CC163" s="231"/>
      <c r="CD163" s="231"/>
      <c r="CE163" s="538"/>
      <c r="CF163" s="538"/>
      <c r="CG163" s="231"/>
      <c r="CH163" s="231"/>
      <c r="CI163" s="231"/>
      <c r="CJ163" s="231"/>
      <c r="CK163" s="231"/>
      <c r="CL163" s="231"/>
    </row>
    <row r="164" spans="2:90" s="14" customFormat="1" ht="24.9" customHeight="1">
      <c r="B164" s="547">
        <f t="shared" si="23"/>
        <v>87</v>
      </c>
      <c r="C164" s="859"/>
      <c r="D164" s="703"/>
      <c r="E164" s="837"/>
      <c r="F164" s="690"/>
      <c r="G164" s="13"/>
      <c r="H164" s="13"/>
      <c r="I164" s="703"/>
      <c r="J164" s="457"/>
      <c r="K164" s="13"/>
      <c r="L164" s="91"/>
      <c r="M164" s="91"/>
      <c r="N164" s="712"/>
      <c r="O164" s="757"/>
      <c r="P164" s="231"/>
      <c r="Q164" s="231"/>
      <c r="R164" s="348"/>
      <c r="S164" s="13"/>
      <c r="T164" s="457"/>
      <c r="U164" s="457"/>
      <c r="V164" s="736"/>
      <c r="W164" s="348"/>
      <c r="X164" s="457"/>
      <c r="Y164" s="457"/>
      <c r="Z164" s="352"/>
      <c r="AA164" s="457"/>
      <c r="AB164" s="457"/>
      <c r="AC164" s="220"/>
      <c r="AD164" s="706"/>
      <c r="AE164" s="395"/>
      <c r="AF164" s="395"/>
      <c r="AG164" s="740"/>
      <c r="AH164" s="707"/>
      <c r="AI164" s="396"/>
      <c r="AJ164" s="91"/>
      <c r="AK164" s="395"/>
      <c r="AL164" s="409"/>
      <c r="AM164" s="701"/>
      <c r="AN164" s="397"/>
      <c r="AO164" s="91"/>
      <c r="AP164" s="395"/>
      <c r="AQ164" s="409"/>
      <c r="AR164" s="701"/>
      <c r="AS164" s="397"/>
      <c r="AT164" s="91"/>
      <c r="AU164" s="395"/>
      <c r="AV164" s="712"/>
      <c r="AW164" s="701"/>
      <c r="AX164" s="397"/>
      <c r="AY164" s="91"/>
      <c r="AZ164" s="395"/>
      <c r="BA164" s="706"/>
      <c r="BB164" s="701"/>
      <c r="BC164" s="397"/>
      <c r="BD164" s="91"/>
      <c r="BE164" s="395"/>
      <c r="BF164" s="395"/>
      <c r="BG164" s="701"/>
      <c r="BH164" s="397"/>
      <c r="BI164" s="91"/>
      <c r="BJ164" s="395"/>
      <c r="BK164" s="395"/>
      <c r="BL164" s="701"/>
      <c r="BM164" s="397"/>
      <c r="BN164" s="91"/>
      <c r="BO164" s="395"/>
      <c r="BP164" s="395"/>
      <c r="BQ164" s="457"/>
      <c r="BR164" s="333"/>
      <c r="BS164" s="332"/>
      <c r="BT164" s="808"/>
      <c r="BU164" s="231"/>
      <c r="BV164" s="457"/>
      <c r="BW164" s="231"/>
      <c r="BX164" s="231"/>
      <c r="BY164" s="231"/>
      <c r="BZ164" s="231"/>
      <c r="CA164" s="231"/>
      <c r="CB164" s="231"/>
      <c r="CC164" s="231"/>
      <c r="CD164" s="231"/>
      <c r="CE164" s="538"/>
      <c r="CF164" s="538"/>
      <c r="CG164" s="231"/>
      <c r="CH164" s="231"/>
      <c r="CI164" s="231"/>
      <c r="CJ164" s="231"/>
      <c r="CK164" s="231"/>
      <c r="CL164" s="231"/>
    </row>
    <row r="165" spans="2:90" s="14" customFormat="1" ht="24.9" customHeight="1">
      <c r="B165" s="547">
        <f t="shared" si="23"/>
        <v>88</v>
      </c>
      <c r="C165" s="859"/>
      <c r="D165" s="703"/>
      <c r="E165" s="837"/>
      <c r="F165" s="690"/>
      <c r="G165" s="13"/>
      <c r="H165" s="13"/>
      <c r="I165" s="703"/>
      <c r="J165" s="457"/>
      <c r="K165" s="13"/>
      <c r="L165" s="91"/>
      <c r="M165" s="91"/>
      <c r="N165" s="712"/>
      <c r="O165" s="757"/>
      <c r="P165" s="231"/>
      <c r="Q165" s="231"/>
      <c r="R165" s="348"/>
      <c r="S165" s="13"/>
      <c r="T165" s="457"/>
      <c r="U165" s="457"/>
      <c r="V165" s="736"/>
      <c r="W165" s="348"/>
      <c r="X165" s="457"/>
      <c r="Y165" s="457"/>
      <c r="Z165" s="352"/>
      <c r="AA165" s="457"/>
      <c r="AB165" s="457"/>
      <c r="AC165" s="220"/>
      <c r="AD165" s="706"/>
      <c r="AE165" s="395"/>
      <c r="AF165" s="395"/>
      <c r="AG165" s="740"/>
      <c r="AH165" s="707"/>
      <c r="AI165" s="396"/>
      <c r="AJ165" s="91"/>
      <c r="AK165" s="395"/>
      <c r="AL165" s="409"/>
      <c r="AM165" s="701"/>
      <c r="AN165" s="397"/>
      <c r="AO165" s="91"/>
      <c r="AP165" s="395"/>
      <c r="AQ165" s="409"/>
      <c r="AR165" s="701"/>
      <c r="AS165" s="397"/>
      <c r="AT165" s="91"/>
      <c r="AU165" s="395"/>
      <c r="AV165" s="712"/>
      <c r="AW165" s="701"/>
      <c r="AX165" s="397"/>
      <c r="AY165" s="91"/>
      <c r="AZ165" s="395"/>
      <c r="BA165" s="706"/>
      <c r="BB165" s="701"/>
      <c r="BC165" s="397"/>
      <c r="BD165" s="91"/>
      <c r="BE165" s="395"/>
      <c r="BF165" s="395"/>
      <c r="BG165" s="701"/>
      <c r="BH165" s="397"/>
      <c r="BI165" s="91"/>
      <c r="BJ165" s="395"/>
      <c r="BK165" s="395"/>
      <c r="BL165" s="701"/>
      <c r="BM165" s="397"/>
      <c r="BN165" s="91"/>
      <c r="BO165" s="395"/>
      <c r="BP165" s="395"/>
      <c r="BQ165" s="457"/>
      <c r="BR165" s="333"/>
      <c r="BS165" s="332"/>
      <c r="BT165" s="808"/>
      <c r="BU165" s="231"/>
      <c r="BV165" s="457"/>
      <c r="BW165" s="231"/>
      <c r="BX165" s="231"/>
      <c r="BY165" s="231"/>
      <c r="BZ165" s="231"/>
      <c r="CA165" s="231"/>
      <c r="CB165" s="231"/>
      <c r="CC165" s="231"/>
      <c r="CD165" s="231"/>
      <c r="CE165" s="538"/>
      <c r="CF165" s="538"/>
      <c r="CG165" s="231"/>
      <c r="CH165" s="231"/>
      <c r="CI165" s="231"/>
      <c r="CJ165" s="231"/>
      <c r="CK165" s="231"/>
      <c r="CL165" s="231"/>
    </row>
    <row r="166" spans="2:90" s="14" customFormat="1" ht="24.9" customHeight="1">
      <c r="B166" s="547">
        <f t="shared" si="23"/>
        <v>89</v>
      </c>
      <c r="C166" s="859"/>
      <c r="D166" s="703"/>
      <c r="E166" s="837"/>
      <c r="F166" s="690"/>
      <c r="G166" s="13"/>
      <c r="H166" s="13"/>
      <c r="I166" s="703"/>
      <c r="J166" s="457"/>
      <c r="K166" s="13"/>
      <c r="L166" s="91"/>
      <c r="M166" s="91"/>
      <c r="N166" s="712"/>
      <c r="O166" s="757"/>
      <c r="P166" s="231"/>
      <c r="Q166" s="231"/>
      <c r="R166" s="348"/>
      <c r="S166" s="13"/>
      <c r="T166" s="457"/>
      <c r="U166" s="457"/>
      <c r="V166" s="736"/>
      <c r="W166" s="348"/>
      <c r="X166" s="457"/>
      <c r="Y166" s="457"/>
      <c r="Z166" s="352"/>
      <c r="AA166" s="457"/>
      <c r="AB166" s="457"/>
      <c r="AC166" s="220"/>
      <c r="AD166" s="706"/>
      <c r="AE166" s="395"/>
      <c r="AF166" s="395"/>
      <c r="AG166" s="740"/>
      <c r="AH166" s="707"/>
      <c r="AI166" s="396"/>
      <c r="AJ166" s="91"/>
      <c r="AK166" s="395"/>
      <c r="AL166" s="409"/>
      <c r="AM166" s="701"/>
      <c r="AN166" s="397"/>
      <c r="AO166" s="91"/>
      <c r="AP166" s="395"/>
      <c r="AQ166" s="409"/>
      <c r="AR166" s="701"/>
      <c r="AS166" s="397"/>
      <c r="AT166" s="91"/>
      <c r="AU166" s="395"/>
      <c r="AV166" s="712"/>
      <c r="AW166" s="701"/>
      <c r="AX166" s="397"/>
      <c r="AY166" s="91"/>
      <c r="AZ166" s="395"/>
      <c r="BA166" s="706"/>
      <c r="BB166" s="701"/>
      <c r="BC166" s="397"/>
      <c r="BD166" s="91"/>
      <c r="BE166" s="395"/>
      <c r="BF166" s="395"/>
      <c r="BG166" s="701"/>
      <c r="BH166" s="397"/>
      <c r="BI166" s="91"/>
      <c r="BJ166" s="395"/>
      <c r="BK166" s="395"/>
      <c r="BL166" s="701"/>
      <c r="BM166" s="397"/>
      <c r="BN166" s="91"/>
      <c r="BO166" s="395"/>
      <c r="BP166" s="395"/>
      <c r="BQ166" s="457"/>
      <c r="BR166" s="333"/>
      <c r="BS166" s="332"/>
      <c r="BT166" s="808"/>
      <c r="BU166" s="231"/>
      <c r="BV166" s="457"/>
      <c r="BW166" s="231"/>
      <c r="BX166" s="231"/>
      <c r="BY166" s="231"/>
      <c r="BZ166" s="231"/>
      <c r="CA166" s="231"/>
      <c r="CB166" s="231"/>
      <c r="CC166" s="231"/>
      <c r="CD166" s="231"/>
      <c r="CE166" s="538"/>
      <c r="CF166" s="538"/>
      <c r="CG166" s="231"/>
      <c r="CH166" s="231"/>
      <c r="CI166" s="231"/>
      <c r="CJ166" s="231"/>
      <c r="CK166" s="231"/>
      <c r="CL166" s="231"/>
    </row>
    <row r="167" spans="2:90" s="14" customFormat="1" ht="24.9" customHeight="1">
      <c r="B167" s="547">
        <f t="shared" si="23"/>
        <v>90</v>
      </c>
      <c r="C167" s="859"/>
      <c r="D167" s="703"/>
      <c r="E167" s="837"/>
      <c r="F167" s="690"/>
      <c r="G167" s="13"/>
      <c r="H167" s="13"/>
      <c r="I167" s="703"/>
      <c r="J167" s="457"/>
      <c r="K167" s="13"/>
      <c r="L167" s="91"/>
      <c r="M167" s="91"/>
      <c r="N167" s="712"/>
      <c r="O167" s="757"/>
      <c r="P167" s="231"/>
      <c r="Q167" s="231"/>
      <c r="R167" s="348"/>
      <c r="S167" s="13"/>
      <c r="T167" s="457"/>
      <c r="U167" s="457"/>
      <c r="V167" s="736"/>
      <c r="W167" s="348"/>
      <c r="X167" s="457"/>
      <c r="Y167" s="457"/>
      <c r="Z167" s="352"/>
      <c r="AA167" s="457"/>
      <c r="AB167" s="457"/>
      <c r="AC167" s="220"/>
      <c r="AD167" s="706"/>
      <c r="AE167" s="395"/>
      <c r="AF167" s="395"/>
      <c r="AG167" s="740"/>
      <c r="AH167" s="707"/>
      <c r="AI167" s="396"/>
      <c r="AJ167" s="91"/>
      <c r="AK167" s="395"/>
      <c r="AL167" s="409"/>
      <c r="AM167" s="701"/>
      <c r="AN167" s="397"/>
      <c r="AO167" s="91"/>
      <c r="AP167" s="395"/>
      <c r="AQ167" s="409"/>
      <c r="AR167" s="701"/>
      <c r="AS167" s="397"/>
      <c r="AT167" s="91"/>
      <c r="AU167" s="395"/>
      <c r="AV167" s="712"/>
      <c r="AW167" s="701"/>
      <c r="AX167" s="397"/>
      <c r="AY167" s="91"/>
      <c r="AZ167" s="395"/>
      <c r="BA167" s="706"/>
      <c r="BB167" s="701"/>
      <c r="BC167" s="397"/>
      <c r="BD167" s="91"/>
      <c r="BE167" s="395"/>
      <c r="BF167" s="395"/>
      <c r="BG167" s="701"/>
      <c r="BH167" s="397"/>
      <c r="BI167" s="91"/>
      <c r="BJ167" s="395"/>
      <c r="BK167" s="395"/>
      <c r="BL167" s="701"/>
      <c r="BM167" s="397"/>
      <c r="BN167" s="91"/>
      <c r="BO167" s="395"/>
      <c r="BP167" s="395"/>
      <c r="BQ167" s="457"/>
      <c r="BR167" s="333"/>
      <c r="BS167" s="332"/>
      <c r="BT167" s="808"/>
      <c r="BU167" s="231"/>
      <c r="BV167" s="457"/>
      <c r="BW167" s="231"/>
      <c r="BX167" s="231"/>
      <c r="BY167" s="231"/>
      <c r="BZ167" s="231"/>
      <c r="CA167" s="231"/>
      <c r="CB167" s="231"/>
      <c r="CC167" s="231"/>
      <c r="CD167" s="231"/>
      <c r="CE167" s="538"/>
      <c r="CF167" s="538"/>
      <c r="CG167" s="231"/>
      <c r="CH167" s="231"/>
      <c r="CI167" s="231"/>
      <c r="CJ167" s="231"/>
      <c r="CK167" s="231"/>
      <c r="CL167" s="231"/>
    </row>
    <row r="168" spans="2:90" s="14" customFormat="1" ht="24.9" customHeight="1">
      <c r="B168" s="547">
        <f t="shared" si="23"/>
        <v>91</v>
      </c>
      <c r="C168" s="859"/>
      <c r="D168" s="703"/>
      <c r="E168" s="837"/>
      <c r="F168" s="690"/>
      <c r="G168" s="13"/>
      <c r="H168" s="13"/>
      <c r="I168" s="703"/>
      <c r="J168" s="457"/>
      <c r="K168" s="13"/>
      <c r="L168" s="91"/>
      <c r="M168" s="91"/>
      <c r="N168" s="712"/>
      <c r="O168" s="757"/>
      <c r="P168" s="231"/>
      <c r="Q168" s="231"/>
      <c r="R168" s="348"/>
      <c r="S168" s="13"/>
      <c r="T168" s="457"/>
      <c r="U168" s="457"/>
      <c r="V168" s="736"/>
      <c r="W168" s="348"/>
      <c r="X168" s="457"/>
      <c r="Y168" s="457"/>
      <c r="Z168" s="352"/>
      <c r="AA168" s="457"/>
      <c r="AB168" s="457"/>
      <c r="AC168" s="220"/>
      <c r="AD168" s="706"/>
      <c r="AE168" s="395"/>
      <c r="AF168" s="395"/>
      <c r="AG168" s="740"/>
      <c r="AH168" s="707"/>
      <c r="AI168" s="396"/>
      <c r="AJ168" s="91"/>
      <c r="AK168" s="395"/>
      <c r="AL168" s="409"/>
      <c r="AM168" s="701"/>
      <c r="AN168" s="397"/>
      <c r="AO168" s="91"/>
      <c r="AP168" s="395"/>
      <c r="AQ168" s="409"/>
      <c r="AR168" s="701"/>
      <c r="AS168" s="397"/>
      <c r="AT168" s="91"/>
      <c r="AU168" s="395"/>
      <c r="AV168" s="712"/>
      <c r="AW168" s="701"/>
      <c r="AX168" s="397"/>
      <c r="AY168" s="91"/>
      <c r="AZ168" s="395"/>
      <c r="BA168" s="706"/>
      <c r="BB168" s="701"/>
      <c r="BC168" s="397"/>
      <c r="BD168" s="91"/>
      <c r="BE168" s="395"/>
      <c r="BF168" s="395"/>
      <c r="BG168" s="701"/>
      <c r="BH168" s="397"/>
      <c r="BI168" s="91"/>
      <c r="BJ168" s="395"/>
      <c r="BK168" s="395"/>
      <c r="BL168" s="701"/>
      <c r="BM168" s="397"/>
      <c r="BN168" s="91"/>
      <c r="BO168" s="395"/>
      <c r="BP168" s="395"/>
      <c r="BQ168" s="457"/>
      <c r="BR168" s="333"/>
      <c r="BS168" s="332"/>
      <c r="BT168" s="808"/>
      <c r="BU168" s="231"/>
      <c r="BV168" s="457"/>
      <c r="BW168" s="231"/>
      <c r="BX168" s="231"/>
      <c r="BY168" s="231"/>
      <c r="BZ168" s="231"/>
      <c r="CA168" s="231"/>
      <c r="CB168" s="231"/>
      <c r="CC168" s="231"/>
      <c r="CD168" s="231"/>
      <c r="CE168" s="538"/>
      <c r="CF168" s="538"/>
      <c r="CG168" s="231"/>
      <c r="CH168" s="231"/>
      <c r="CI168" s="231"/>
      <c r="CJ168" s="231"/>
      <c r="CK168" s="231"/>
      <c r="CL168" s="231"/>
    </row>
    <row r="169" spans="2:90" s="14" customFormat="1" ht="24.9" customHeight="1">
      <c r="B169" s="547">
        <f t="shared" si="23"/>
        <v>92</v>
      </c>
      <c r="C169" s="859"/>
      <c r="D169" s="703"/>
      <c r="E169" s="837"/>
      <c r="F169" s="690"/>
      <c r="G169" s="13"/>
      <c r="H169" s="13"/>
      <c r="I169" s="703"/>
      <c r="J169" s="457"/>
      <c r="K169" s="13"/>
      <c r="L169" s="91"/>
      <c r="M169" s="91"/>
      <c r="N169" s="712"/>
      <c r="O169" s="757"/>
      <c r="P169" s="231"/>
      <c r="Q169" s="231"/>
      <c r="R169" s="348"/>
      <c r="S169" s="13"/>
      <c r="T169" s="457"/>
      <c r="U169" s="457"/>
      <c r="V169" s="736"/>
      <c r="W169" s="348"/>
      <c r="X169" s="457"/>
      <c r="Y169" s="457"/>
      <c r="Z169" s="352"/>
      <c r="AA169" s="457"/>
      <c r="AB169" s="457"/>
      <c r="AC169" s="220"/>
      <c r="AD169" s="706"/>
      <c r="AE169" s="395"/>
      <c r="AF169" s="395"/>
      <c r="AG169" s="740"/>
      <c r="AH169" s="707"/>
      <c r="AI169" s="396"/>
      <c r="AJ169" s="91"/>
      <c r="AK169" s="395"/>
      <c r="AL169" s="409"/>
      <c r="AM169" s="701"/>
      <c r="AN169" s="397"/>
      <c r="AO169" s="91"/>
      <c r="AP169" s="395"/>
      <c r="AQ169" s="409"/>
      <c r="AR169" s="701"/>
      <c r="AS169" s="397"/>
      <c r="AT169" s="91"/>
      <c r="AU169" s="395"/>
      <c r="AV169" s="712"/>
      <c r="AW169" s="701"/>
      <c r="AX169" s="397"/>
      <c r="AY169" s="91"/>
      <c r="AZ169" s="395"/>
      <c r="BA169" s="706"/>
      <c r="BB169" s="701"/>
      <c r="BC169" s="397"/>
      <c r="BD169" s="91"/>
      <c r="BE169" s="395"/>
      <c r="BF169" s="395"/>
      <c r="BG169" s="701"/>
      <c r="BH169" s="397"/>
      <c r="BI169" s="91"/>
      <c r="BJ169" s="395"/>
      <c r="BK169" s="395"/>
      <c r="BL169" s="701"/>
      <c r="BM169" s="397"/>
      <c r="BN169" s="91"/>
      <c r="BO169" s="395"/>
      <c r="BP169" s="395"/>
      <c r="BQ169" s="457"/>
      <c r="BR169" s="333"/>
      <c r="BS169" s="332"/>
      <c r="BT169" s="808"/>
      <c r="BU169" s="231"/>
      <c r="BV169" s="457"/>
      <c r="BW169" s="231"/>
      <c r="BX169" s="231"/>
      <c r="BY169" s="231"/>
      <c r="BZ169" s="231"/>
      <c r="CA169" s="231"/>
      <c r="CB169" s="231"/>
      <c r="CC169" s="231"/>
      <c r="CD169" s="231"/>
      <c r="CE169" s="538"/>
      <c r="CF169" s="538"/>
      <c r="CG169" s="231"/>
      <c r="CH169" s="231"/>
      <c r="CI169" s="231"/>
      <c r="CJ169" s="231"/>
      <c r="CK169" s="231"/>
      <c r="CL169" s="231"/>
    </row>
    <row r="170" spans="2:90" s="14" customFormat="1" ht="24.9" customHeight="1">
      <c r="B170" s="547">
        <f t="shared" si="23"/>
        <v>93</v>
      </c>
      <c r="C170" s="859"/>
      <c r="D170" s="703"/>
      <c r="E170" s="837"/>
      <c r="F170" s="690"/>
      <c r="G170" s="13"/>
      <c r="H170" s="13"/>
      <c r="I170" s="703"/>
      <c r="J170" s="457"/>
      <c r="K170" s="13"/>
      <c r="L170" s="91"/>
      <c r="M170" s="91"/>
      <c r="N170" s="712"/>
      <c r="O170" s="757"/>
      <c r="P170" s="231"/>
      <c r="Q170" s="231"/>
      <c r="R170" s="348"/>
      <c r="S170" s="13"/>
      <c r="T170" s="457"/>
      <c r="U170" s="457"/>
      <c r="V170" s="736"/>
      <c r="W170" s="348"/>
      <c r="X170" s="457"/>
      <c r="Y170" s="457"/>
      <c r="Z170" s="352"/>
      <c r="AA170" s="457"/>
      <c r="AB170" s="457"/>
      <c r="AC170" s="220"/>
      <c r="AD170" s="706"/>
      <c r="AE170" s="395"/>
      <c r="AF170" s="395"/>
      <c r="AG170" s="740"/>
      <c r="AH170" s="707"/>
      <c r="AI170" s="396"/>
      <c r="AJ170" s="91"/>
      <c r="AK170" s="395"/>
      <c r="AL170" s="409"/>
      <c r="AM170" s="701"/>
      <c r="AN170" s="397"/>
      <c r="AO170" s="91"/>
      <c r="AP170" s="395"/>
      <c r="AQ170" s="409"/>
      <c r="AR170" s="701"/>
      <c r="AS170" s="397"/>
      <c r="AT170" s="91"/>
      <c r="AU170" s="395"/>
      <c r="AV170" s="712"/>
      <c r="AW170" s="701"/>
      <c r="AX170" s="397"/>
      <c r="AY170" s="91"/>
      <c r="AZ170" s="395"/>
      <c r="BA170" s="706"/>
      <c r="BB170" s="701"/>
      <c r="BC170" s="397"/>
      <c r="BD170" s="91"/>
      <c r="BE170" s="395"/>
      <c r="BF170" s="395"/>
      <c r="BG170" s="701"/>
      <c r="BH170" s="397"/>
      <c r="BI170" s="91"/>
      <c r="BJ170" s="395"/>
      <c r="BK170" s="395"/>
      <c r="BL170" s="701"/>
      <c r="BM170" s="397"/>
      <c r="BN170" s="91"/>
      <c r="BO170" s="395"/>
      <c r="BP170" s="395"/>
      <c r="BQ170" s="457"/>
      <c r="BR170" s="333"/>
      <c r="BS170" s="332"/>
      <c r="BT170" s="808"/>
      <c r="BU170" s="231"/>
      <c r="BV170" s="457"/>
      <c r="BW170" s="231"/>
      <c r="BX170" s="231"/>
      <c r="BY170" s="231"/>
      <c r="BZ170" s="231"/>
      <c r="CA170" s="231"/>
      <c r="CB170" s="231"/>
      <c r="CC170" s="231"/>
      <c r="CD170" s="231"/>
      <c r="CE170" s="538"/>
      <c r="CF170" s="538"/>
      <c r="CG170" s="231"/>
      <c r="CH170" s="231"/>
      <c r="CI170" s="231"/>
      <c r="CJ170" s="231"/>
      <c r="CK170" s="231"/>
      <c r="CL170" s="231"/>
    </row>
    <row r="171" spans="2:90" s="14" customFormat="1" ht="24.9" customHeight="1">
      <c r="B171" s="547">
        <f t="shared" si="23"/>
        <v>94</v>
      </c>
      <c r="C171" s="859"/>
      <c r="D171" s="703"/>
      <c r="E171" s="837"/>
      <c r="F171" s="690"/>
      <c r="G171" s="13"/>
      <c r="H171" s="13"/>
      <c r="I171" s="703"/>
      <c r="J171" s="457"/>
      <c r="K171" s="13"/>
      <c r="L171" s="91"/>
      <c r="M171" s="91"/>
      <c r="N171" s="712"/>
      <c r="O171" s="757"/>
      <c r="P171" s="231"/>
      <c r="Q171" s="231"/>
      <c r="R171" s="348"/>
      <c r="S171" s="13"/>
      <c r="T171" s="457"/>
      <c r="U171" s="457"/>
      <c r="V171" s="736"/>
      <c r="W171" s="348"/>
      <c r="X171" s="457"/>
      <c r="Y171" s="457"/>
      <c r="Z171" s="352"/>
      <c r="AA171" s="457"/>
      <c r="AB171" s="457"/>
      <c r="AC171" s="220"/>
      <c r="AD171" s="706"/>
      <c r="AE171" s="395"/>
      <c r="AF171" s="395"/>
      <c r="AG171" s="740"/>
      <c r="AH171" s="707"/>
      <c r="AI171" s="396"/>
      <c r="AJ171" s="91"/>
      <c r="AK171" s="395"/>
      <c r="AL171" s="409"/>
      <c r="AM171" s="701"/>
      <c r="AN171" s="397"/>
      <c r="AO171" s="91"/>
      <c r="AP171" s="395"/>
      <c r="AQ171" s="409"/>
      <c r="AR171" s="701"/>
      <c r="AS171" s="397"/>
      <c r="AT171" s="91"/>
      <c r="AU171" s="395"/>
      <c r="AV171" s="712"/>
      <c r="AW171" s="701"/>
      <c r="AX171" s="397"/>
      <c r="AY171" s="91"/>
      <c r="AZ171" s="395"/>
      <c r="BA171" s="706"/>
      <c r="BB171" s="701"/>
      <c r="BC171" s="397"/>
      <c r="BD171" s="91"/>
      <c r="BE171" s="395"/>
      <c r="BF171" s="395"/>
      <c r="BG171" s="701"/>
      <c r="BH171" s="397"/>
      <c r="BI171" s="91"/>
      <c r="BJ171" s="395"/>
      <c r="BK171" s="395"/>
      <c r="BL171" s="701"/>
      <c r="BM171" s="397"/>
      <c r="BN171" s="91"/>
      <c r="BO171" s="395"/>
      <c r="BP171" s="395"/>
      <c r="BQ171" s="457"/>
      <c r="BR171" s="333"/>
      <c r="BS171" s="332"/>
      <c r="BT171" s="808"/>
      <c r="BU171" s="231"/>
      <c r="BV171" s="457"/>
      <c r="BW171" s="231"/>
      <c r="BX171" s="231"/>
      <c r="BY171" s="231"/>
      <c r="BZ171" s="231"/>
      <c r="CA171" s="231"/>
      <c r="CB171" s="231"/>
      <c r="CC171" s="231"/>
      <c r="CD171" s="231"/>
      <c r="CE171" s="538"/>
      <c r="CF171" s="538"/>
      <c r="CG171" s="231"/>
      <c r="CH171" s="231"/>
      <c r="CI171" s="231"/>
      <c r="CJ171" s="231"/>
      <c r="CK171" s="231"/>
      <c r="CL171" s="231"/>
    </row>
    <row r="172" spans="2:90" s="14" customFormat="1" ht="24.9" customHeight="1">
      <c r="B172" s="547">
        <f t="shared" si="23"/>
        <v>95</v>
      </c>
      <c r="C172" s="859"/>
      <c r="D172" s="703"/>
      <c r="E172" s="837"/>
      <c r="F172" s="690"/>
      <c r="G172" s="13"/>
      <c r="H172" s="13"/>
      <c r="I172" s="703"/>
      <c r="J172" s="457"/>
      <c r="K172" s="13"/>
      <c r="L172" s="91"/>
      <c r="M172" s="91"/>
      <c r="N172" s="712"/>
      <c r="O172" s="757"/>
      <c r="P172" s="231"/>
      <c r="Q172" s="231"/>
      <c r="R172" s="348"/>
      <c r="S172" s="13"/>
      <c r="T172" s="457"/>
      <c r="U172" s="457"/>
      <c r="V172" s="736"/>
      <c r="W172" s="348"/>
      <c r="X172" s="457"/>
      <c r="Y172" s="457"/>
      <c r="Z172" s="352"/>
      <c r="AA172" s="457"/>
      <c r="AB172" s="457"/>
      <c r="AC172" s="220"/>
      <c r="AD172" s="706"/>
      <c r="AE172" s="395"/>
      <c r="AF172" s="395"/>
      <c r="AG172" s="740"/>
      <c r="AH172" s="707"/>
      <c r="AI172" s="396"/>
      <c r="AJ172" s="91"/>
      <c r="AK172" s="395"/>
      <c r="AL172" s="409"/>
      <c r="AM172" s="701"/>
      <c r="AN172" s="397"/>
      <c r="AO172" s="91"/>
      <c r="AP172" s="395"/>
      <c r="AQ172" s="409"/>
      <c r="AR172" s="701"/>
      <c r="AS172" s="397"/>
      <c r="AT172" s="91"/>
      <c r="AU172" s="395"/>
      <c r="AV172" s="712"/>
      <c r="AW172" s="701"/>
      <c r="AX172" s="397"/>
      <c r="AY172" s="91"/>
      <c r="AZ172" s="395"/>
      <c r="BA172" s="706"/>
      <c r="BB172" s="701"/>
      <c r="BC172" s="397"/>
      <c r="BD172" s="91"/>
      <c r="BE172" s="395"/>
      <c r="BF172" s="395"/>
      <c r="BG172" s="701"/>
      <c r="BH172" s="397"/>
      <c r="BI172" s="91"/>
      <c r="BJ172" s="395"/>
      <c r="BK172" s="395"/>
      <c r="BL172" s="701"/>
      <c r="BM172" s="397"/>
      <c r="BN172" s="91"/>
      <c r="BO172" s="395"/>
      <c r="BP172" s="395"/>
      <c r="BQ172" s="457"/>
      <c r="BR172" s="333"/>
      <c r="BS172" s="332"/>
      <c r="BT172" s="808"/>
      <c r="BU172" s="231"/>
      <c r="BV172" s="457"/>
      <c r="BW172" s="231"/>
      <c r="BX172" s="231"/>
      <c r="BY172" s="231"/>
      <c r="BZ172" s="231"/>
      <c r="CA172" s="231"/>
      <c r="CB172" s="231"/>
      <c r="CC172" s="231"/>
      <c r="CD172" s="231"/>
      <c r="CE172" s="538"/>
      <c r="CF172" s="538"/>
      <c r="CG172" s="231"/>
      <c r="CH172" s="231"/>
      <c r="CI172" s="231"/>
      <c r="CJ172" s="231"/>
      <c r="CK172" s="231"/>
      <c r="CL172" s="231"/>
    </row>
    <row r="173" spans="2:90" s="14" customFormat="1" ht="24.9" customHeight="1">
      <c r="B173" s="547">
        <f t="shared" si="23"/>
        <v>96</v>
      </c>
      <c r="C173" s="859"/>
      <c r="D173" s="703"/>
      <c r="E173" s="837"/>
      <c r="F173" s="690"/>
      <c r="G173" s="13"/>
      <c r="H173" s="13"/>
      <c r="I173" s="703"/>
      <c r="J173" s="457"/>
      <c r="K173" s="13"/>
      <c r="L173" s="91"/>
      <c r="M173" s="91"/>
      <c r="N173" s="712"/>
      <c r="O173" s="757"/>
      <c r="P173" s="231"/>
      <c r="Q173" s="231"/>
      <c r="R173" s="348"/>
      <c r="S173" s="13"/>
      <c r="T173" s="457"/>
      <c r="U173" s="457"/>
      <c r="V173" s="736"/>
      <c r="W173" s="348"/>
      <c r="X173" s="457"/>
      <c r="Y173" s="457"/>
      <c r="Z173" s="352"/>
      <c r="AA173" s="457"/>
      <c r="AB173" s="457"/>
      <c r="AC173" s="220"/>
      <c r="AD173" s="706"/>
      <c r="AE173" s="395"/>
      <c r="AF173" s="395"/>
      <c r="AG173" s="740"/>
      <c r="AH173" s="707"/>
      <c r="AI173" s="396"/>
      <c r="AJ173" s="91"/>
      <c r="AK173" s="395"/>
      <c r="AL173" s="409"/>
      <c r="AM173" s="701"/>
      <c r="AN173" s="397"/>
      <c r="AO173" s="91"/>
      <c r="AP173" s="395"/>
      <c r="AQ173" s="409"/>
      <c r="AR173" s="701"/>
      <c r="AS173" s="397"/>
      <c r="AT173" s="91"/>
      <c r="AU173" s="395"/>
      <c r="AV173" s="712"/>
      <c r="AW173" s="701"/>
      <c r="AX173" s="397"/>
      <c r="AY173" s="91"/>
      <c r="AZ173" s="395"/>
      <c r="BA173" s="706"/>
      <c r="BB173" s="701"/>
      <c r="BC173" s="397"/>
      <c r="BD173" s="91"/>
      <c r="BE173" s="395"/>
      <c r="BF173" s="395"/>
      <c r="BG173" s="701"/>
      <c r="BH173" s="397"/>
      <c r="BI173" s="91"/>
      <c r="BJ173" s="395"/>
      <c r="BK173" s="395"/>
      <c r="BL173" s="701"/>
      <c r="BM173" s="397"/>
      <c r="BN173" s="91"/>
      <c r="BO173" s="395"/>
      <c r="BP173" s="395"/>
      <c r="BQ173" s="457"/>
      <c r="BR173" s="333"/>
      <c r="BS173" s="332"/>
      <c r="BT173" s="808"/>
      <c r="BU173" s="231"/>
      <c r="BV173" s="457"/>
      <c r="BW173" s="231"/>
      <c r="BX173" s="231"/>
      <c r="BY173" s="231"/>
      <c r="BZ173" s="231"/>
      <c r="CA173" s="231"/>
      <c r="CB173" s="231"/>
      <c r="CC173" s="231"/>
      <c r="CD173" s="231"/>
      <c r="CE173" s="538"/>
      <c r="CF173" s="538"/>
      <c r="CG173" s="231"/>
      <c r="CH173" s="231"/>
      <c r="CI173" s="231"/>
      <c r="CJ173" s="231"/>
      <c r="CK173" s="231"/>
      <c r="CL173" s="231"/>
    </row>
    <row r="174" spans="2:90" s="14" customFormat="1" ht="24.9" customHeight="1">
      <c r="B174" s="547">
        <f t="shared" si="23"/>
        <v>97</v>
      </c>
      <c r="C174" s="859"/>
      <c r="D174" s="703"/>
      <c r="E174" s="837"/>
      <c r="F174" s="690"/>
      <c r="G174" s="13"/>
      <c r="H174" s="13"/>
      <c r="I174" s="703"/>
      <c r="J174" s="457"/>
      <c r="K174" s="13"/>
      <c r="L174" s="91"/>
      <c r="M174" s="91"/>
      <c r="N174" s="712"/>
      <c r="O174" s="757"/>
      <c r="P174" s="231"/>
      <c r="Q174" s="231"/>
      <c r="R174" s="348"/>
      <c r="S174" s="13"/>
      <c r="T174" s="457"/>
      <c r="U174" s="457"/>
      <c r="V174" s="736"/>
      <c r="W174" s="348"/>
      <c r="X174" s="457"/>
      <c r="Y174" s="457"/>
      <c r="Z174" s="352"/>
      <c r="AA174" s="457"/>
      <c r="AB174" s="457"/>
      <c r="AC174" s="220"/>
      <c r="AD174" s="706"/>
      <c r="AE174" s="395"/>
      <c r="AF174" s="395"/>
      <c r="AG174" s="740"/>
      <c r="AH174" s="707"/>
      <c r="AI174" s="396"/>
      <c r="AJ174" s="91"/>
      <c r="AK174" s="395"/>
      <c r="AL174" s="409"/>
      <c r="AM174" s="701"/>
      <c r="AN174" s="397"/>
      <c r="AO174" s="91"/>
      <c r="AP174" s="395"/>
      <c r="AQ174" s="409"/>
      <c r="AR174" s="701"/>
      <c r="AS174" s="397"/>
      <c r="AT174" s="91"/>
      <c r="AU174" s="395"/>
      <c r="AV174" s="712"/>
      <c r="AW174" s="701"/>
      <c r="AX174" s="397"/>
      <c r="AY174" s="91"/>
      <c r="AZ174" s="395"/>
      <c r="BA174" s="706"/>
      <c r="BB174" s="701"/>
      <c r="BC174" s="397"/>
      <c r="BD174" s="91"/>
      <c r="BE174" s="395"/>
      <c r="BF174" s="395"/>
      <c r="BG174" s="701"/>
      <c r="BH174" s="397"/>
      <c r="BI174" s="91"/>
      <c r="BJ174" s="395"/>
      <c r="BK174" s="395"/>
      <c r="BL174" s="701"/>
      <c r="BM174" s="397"/>
      <c r="BN174" s="91"/>
      <c r="BO174" s="395"/>
      <c r="BP174" s="395"/>
      <c r="BQ174" s="457"/>
      <c r="BR174" s="333"/>
      <c r="BS174" s="332"/>
      <c r="BT174" s="808"/>
      <c r="BU174" s="231"/>
      <c r="BV174" s="457"/>
      <c r="BW174" s="231"/>
      <c r="BX174" s="231"/>
      <c r="BY174" s="231"/>
      <c r="BZ174" s="231"/>
      <c r="CA174" s="231"/>
      <c r="CB174" s="231"/>
      <c r="CC174" s="231"/>
      <c r="CD174" s="231"/>
      <c r="CE174" s="538"/>
      <c r="CF174" s="538"/>
      <c r="CG174" s="231"/>
      <c r="CH174" s="231"/>
      <c r="CI174" s="231"/>
      <c r="CJ174" s="231"/>
      <c r="CK174" s="231"/>
      <c r="CL174" s="231"/>
    </row>
    <row r="175" spans="2:90" s="14" customFormat="1" ht="24.9" customHeight="1">
      <c r="B175" s="547">
        <f t="shared" si="23"/>
        <v>98</v>
      </c>
      <c r="C175" s="859"/>
      <c r="D175" s="703"/>
      <c r="E175" s="837"/>
      <c r="F175" s="690"/>
      <c r="G175" s="13"/>
      <c r="H175" s="13"/>
      <c r="I175" s="703"/>
      <c r="J175" s="457"/>
      <c r="K175" s="13"/>
      <c r="L175" s="91"/>
      <c r="M175" s="91"/>
      <c r="N175" s="712"/>
      <c r="O175" s="757"/>
      <c r="P175" s="231"/>
      <c r="Q175" s="231"/>
      <c r="R175" s="348"/>
      <c r="S175" s="13"/>
      <c r="T175" s="457"/>
      <c r="U175" s="457"/>
      <c r="V175" s="736"/>
      <c r="W175" s="348"/>
      <c r="X175" s="457"/>
      <c r="Y175" s="457"/>
      <c r="Z175" s="352"/>
      <c r="AA175" s="457"/>
      <c r="AB175" s="457"/>
      <c r="AC175" s="220"/>
      <c r="AD175" s="706"/>
      <c r="AE175" s="395"/>
      <c r="AF175" s="395"/>
      <c r="AG175" s="740"/>
      <c r="AH175" s="707"/>
      <c r="AI175" s="396"/>
      <c r="AJ175" s="91"/>
      <c r="AK175" s="395"/>
      <c r="AL175" s="409"/>
      <c r="AM175" s="701"/>
      <c r="AN175" s="397"/>
      <c r="AO175" s="91"/>
      <c r="AP175" s="395"/>
      <c r="AQ175" s="409"/>
      <c r="AR175" s="701"/>
      <c r="AS175" s="397"/>
      <c r="AT175" s="91"/>
      <c r="AU175" s="395"/>
      <c r="AV175" s="712"/>
      <c r="AW175" s="701"/>
      <c r="AX175" s="397"/>
      <c r="AY175" s="91"/>
      <c r="AZ175" s="395"/>
      <c r="BA175" s="706"/>
      <c r="BB175" s="701"/>
      <c r="BC175" s="397"/>
      <c r="BD175" s="91"/>
      <c r="BE175" s="395"/>
      <c r="BF175" s="395"/>
      <c r="BG175" s="701"/>
      <c r="BH175" s="397"/>
      <c r="BI175" s="91"/>
      <c r="BJ175" s="395"/>
      <c r="BK175" s="395"/>
      <c r="BL175" s="701"/>
      <c r="BM175" s="397"/>
      <c r="BN175" s="91"/>
      <c r="BO175" s="395"/>
      <c r="BP175" s="395"/>
      <c r="BQ175" s="457"/>
      <c r="BR175" s="333"/>
      <c r="BS175" s="332"/>
      <c r="BT175" s="808"/>
      <c r="BU175" s="231"/>
      <c r="BV175" s="457"/>
      <c r="BW175" s="231"/>
      <c r="BX175" s="231"/>
      <c r="BY175" s="231"/>
      <c r="BZ175" s="231"/>
      <c r="CA175" s="231"/>
      <c r="CB175" s="231"/>
      <c r="CC175" s="231"/>
      <c r="CD175" s="231"/>
      <c r="CE175" s="538"/>
      <c r="CF175" s="538"/>
      <c r="CG175" s="231"/>
      <c r="CH175" s="231"/>
      <c r="CI175" s="231"/>
      <c r="CJ175" s="231"/>
      <c r="CK175" s="231"/>
      <c r="CL175" s="231"/>
    </row>
    <row r="176" spans="2:90" s="14" customFormat="1" ht="24.9" customHeight="1">
      <c r="B176" s="547">
        <f t="shared" si="23"/>
        <v>99</v>
      </c>
      <c r="C176" s="859"/>
      <c r="D176" s="703"/>
      <c r="E176" s="837"/>
      <c r="F176" s="690"/>
      <c r="G176" s="13"/>
      <c r="H176" s="13"/>
      <c r="I176" s="703"/>
      <c r="J176" s="457"/>
      <c r="K176" s="13"/>
      <c r="L176" s="91"/>
      <c r="M176" s="91"/>
      <c r="N176" s="712"/>
      <c r="O176" s="757"/>
      <c r="P176" s="231"/>
      <c r="Q176" s="231"/>
      <c r="R176" s="348"/>
      <c r="S176" s="13"/>
      <c r="T176" s="457"/>
      <c r="U176" s="457"/>
      <c r="V176" s="736"/>
      <c r="W176" s="348"/>
      <c r="X176" s="457"/>
      <c r="Y176" s="457"/>
      <c r="Z176" s="352"/>
      <c r="AA176" s="457"/>
      <c r="AB176" s="457"/>
      <c r="AC176" s="220"/>
      <c r="AD176" s="706"/>
      <c r="AE176" s="395"/>
      <c r="AF176" s="395"/>
      <c r="AG176" s="740"/>
      <c r="AH176" s="707"/>
      <c r="AI176" s="396"/>
      <c r="AJ176" s="91"/>
      <c r="AK176" s="395"/>
      <c r="AL176" s="409"/>
      <c r="AM176" s="701"/>
      <c r="AN176" s="397"/>
      <c r="AO176" s="91"/>
      <c r="AP176" s="395"/>
      <c r="AQ176" s="409"/>
      <c r="AR176" s="701"/>
      <c r="AS176" s="397"/>
      <c r="AT176" s="91"/>
      <c r="AU176" s="395"/>
      <c r="AV176" s="712"/>
      <c r="AW176" s="701"/>
      <c r="AX176" s="397"/>
      <c r="AY176" s="91"/>
      <c r="AZ176" s="395"/>
      <c r="BA176" s="706"/>
      <c r="BB176" s="701"/>
      <c r="BC176" s="397"/>
      <c r="BD176" s="91"/>
      <c r="BE176" s="395"/>
      <c r="BF176" s="395"/>
      <c r="BG176" s="701"/>
      <c r="BH176" s="397"/>
      <c r="BI176" s="91"/>
      <c r="BJ176" s="395"/>
      <c r="BK176" s="395"/>
      <c r="BL176" s="701"/>
      <c r="BM176" s="397"/>
      <c r="BN176" s="91"/>
      <c r="BO176" s="395"/>
      <c r="BP176" s="395"/>
      <c r="BQ176" s="457"/>
      <c r="BR176" s="333"/>
      <c r="BS176" s="332"/>
      <c r="BT176" s="808"/>
      <c r="BU176" s="231"/>
      <c r="BV176" s="457"/>
      <c r="BW176" s="231"/>
      <c r="BX176" s="231"/>
      <c r="BY176" s="231"/>
      <c r="BZ176" s="231"/>
      <c r="CA176" s="231"/>
      <c r="CB176" s="231"/>
      <c r="CC176" s="231"/>
      <c r="CD176" s="231"/>
      <c r="CE176" s="538"/>
      <c r="CF176" s="538"/>
      <c r="CG176" s="231"/>
      <c r="CH176" s="231"/>
      <c r="CI176" s="231"/>
      <c r="CJ176" s="231"/>
      <c r="CK176" s="231"/>
      <c r="CL176" s="231"/>
    </row>
    <row r="177" spans="2:90" s="14" customFormat="1" ht="24.9" customHeight="1">
      <c r="B177" s="547">
        <f t="shared" si="23"/>
        <v>100</v>
      </c>
      <c r="C177" s="859"/>
      <c r="D177" s="703"/>
      <c r="E177" s="837"/>
      <c r="F177" s="690"/>
      <c r="G177" s="13"/>
      <c r="H177" s="13"/>
      <c r="I177" s="703"/>
      <c r="J177" s="457"/>
      <c r="K177" s="13"/>
      <c r="L177" s="91"/>
      <c r="M177" s="91"/>
      <c r="N177" s="712"/>
      <c r="O177" s="757"/>
      <c r="P177" s="231"/>
      <c r="Q177" s="231"/>
      <c r="R177" s="348"/>
      <c r="S177" s="13"/>
      <c r="T177" s="457"/>
      <c r="U177" s="457"/>
      <c r="V177" s="736"/>
      <c r="W177" s="348"/>
      <c r="X177" s="457"/>
      <c r="Y177" s="457"/>
      <c r="Z177" s="352"/>
      <c r="AA177" s="457"/>
      <c r="AB177" s="457"/>
      <c r="AC177" s="220"/>
      <c r="AD177" s="706"/>
      <c r="AE177" s="395"/>
      <c r="AF177" s="395"/>
      <c r="AG177" s="740"/>
      <c r="AH177" s="707"/>
      <c r="AI177" s="396"/>
      <c r="AJ177" s="91"/>
      <c r="AK177" s="395"/>
      <c r="AL177" s="409"/>
      <c r="AM177" s="701"/>
      <c r="AN177" s="397"/>
      <c r="AO177" s="91"/>
      <c r="AP177" s="395"/>
      <c r="AQ177" s="409"/>
      <c r="AR177" s="701"/>
      <c r="AS177" s="397"/>
      <c r="AT177" s="91"/>
      <c r="AU177" s="395"/>
      <c r="AV177" s="712"/>
      <c r="AW177" s="701"/>
      <c r="AX177" s="397"/>
      <c r="AY177" s="91"/>
      <c r="AZ177" s="395"/>
      <c r="BA177" s="706"/>
      <c r="BB177" s="701"/>
      <c r="BC177" s="397"/>
      <c r="BD177" s="91"/>
      <c r="BE177" s="395"/>
      <c r="BF177" s="395"/>
      <c r="BG177" s="701"/>
      <c r="BH177" s="397"/>
      <c r="BI177" s="91"/>
      <c r="BJ177" s="395"/>
      <c r="BK177" s="395"/>
      <c r="BL177" s="701"/>
      <c r="BM177" s="397"/>
      <c r="BN177" s="91"/>
      <c r="BO177" s="395"/>
      <c r="BP177" s="395"/>
      <c r="BQ177" s="457"/>
      <c r="BR177" s="333"/>
      <c r="BS177" s="332"/>
      <c r="BT177" s="808"/>
      <c r="BU177" s="231"/>
      <c r="BV177" s="457"/>
      <c r="BW177" s="231"/>
      <c r="BX177" s="231"/>
      <c r="BY177" s="231"/>
      <c r="BZ177" s="231"/>
      <c r="CA177" s="231"/>
      <c r="CB177" s="231"/>
      <c r="CC177" s="231"/>
      <c r="CD177" s="231"/>
      <c r="CE177" s="538"/>
      <c r="CF177" s="538"/>
      <c r="CG177" s="231"/>
      <c r="CH177" s="231"/>
      <c r="CI177" s="231"/>
      <c r="CJ177" s="231"/>
      <c r="CK177" s="231"/>
      <c r="CL177" s="231"/>
    </row>
    <row r="178" spans="2:90" ht="24.9" customHeight="1">
      <c r="B178" s="547">
        <f t="shared" si="23"/>
        <v>101</v>
      </c>
      <c r="C178" s="860"/>
      <c r="D178" s="484"/>
      <c r="E178" s="844"/>
      <c r="F178" s="690"/>
      <c r="G178" s="784"/>
      <c r="H178" s="784"/>
      <c r="I178" s="484"/>
      <c r="J178" s="382"/>
      <c r="K178" s="784"/>
      <c r="L178" s="91"/>
      <c r="M178" s="91"/>
      <c r="N178" s="739"/>
      <c r="O178" s="758"/>
      <c r="P178" s="483"/>
      <c r="Q178" s="483"/>
      <c r="R178" s="883"/>
      <c r="S178" s="13"/>
      <c r="T178" s="382"/>
      <c r="U178" s="382"/>
      <c r="V178" s="794"/>
      <c r="W178" s="883"/>
      <c r="X178" s="382"/>
      <c r="Y178" s="382"/>
      <c r="Z178" s="887"/>
      <c r="AA178" s="382"/>
      <c r="AB178" s="382"/>
      <c r="AC178" s="485"/>
      <c r="AD178" s="486"/>
      <c r="AE178" s="487"/>
      <c r="AF178" s="487"/>
      <c r="AG178" s="742"/>
      <c r="AH178" s="488"/>
      <c r="AI178" s="489"/>
      <c r="AJ178" s="91"/>
      <c r="AK178" s="487"/>
      <c r="AL178" s="743"/>
      <c r="AM178" s="491"/>
      <c r="AN178" s="492"/>
      <c r="AO178" s="91"/>
      <c r="AP178" s="487"/>
      <c r="AQ178" s="743"/>
      <c r="AR178" s="491"/>
      <c r="AS178" s="492"/>
      <c r="AT178" s="91"/>
      <c r="AU178" s="487"/>
      <c r="AV178" s="739"/>
      <c r="AW178" s="491"/>
      <c r="AX178" s="492"/>
      <c r="AY178" s="91"/>
      <c r="AZ178" s="487"/>
      <c r="BA178" s="486"/>
      <c r="BB178" s="491"/>
      <c r="BC178" s="492"/>
      <c r="BD178" s="91"/>
      <c r="BE178" s="487"/>
      <c r="BF178" s="487"/>
      <c r="BG178" s="491"/>
      <c r="BH178" s="492"/>
      <c r="BI178" s="91"/>
      <c r="BJ178" s="487"/>
      <c r="BK178" s="487"/>
      <c r="BL178" s="491"/>
      <c r="BM178" s="492"/>
      <c r="BN178" s="91"/>
      <c r="BO178" s="487"/>
      <c r="BP178" s="487"/>
      <c r="BQ178" s="382"/>
      <c r="BR178" s="333"/>
      <c r="BS178" s="332"/>
      <c r="BT178" s="810"/>
      <c r="BU178" s="483"/>
      <c r="BV178" s="382"/>
      <c r="BW178" s="483"/>
      <c r="BX178" s="483"/>
      <c r="BY178" s="483"/>
      <c r="BZ178" s="483"/>
      <c r="CA178" s="483"/>
      <c r="CB178" s="483"/>
      <c r="CC178" s="483"/>
      <c r="CD178" s="483"/>
      <c r="CE178" s="539"/>
      <c r="CF178" s="539"/>
      <c r="CG178" s="483"/>
      <c r="CH178" s="483"/>
      <c r="CI178" s="483"/>
      <c r="CJ178" s="483"/>
      <c r="CK178" s="483"/>
      <c r="CL178" s="483"/>
    </row>
    <row r="179" spans="2:90" ht="24.9" customHeight="1">
      <c r="B179" s="547">
        <f t="shared" si="23"/>
        <v>102</v>
      </c>
      <c r="C179" s="860"/>
      <c r="D179" s="484"/>
      <c r="E179" s="844"/>
      <c r="F179" s="690"/>
      <c r="G179" s="784"/>
      <c r="H179" s="784"/>
      <c r="I179" s="484"/>
      <c r="J179" s="382"/>
      <c r="K179" s="784"/>
      <c r="L179" s="91"/>
      <c r="M179" s="91"/>
      <c r="N179" s="739"/>
      <c r="O179" s="758"/>
      <c r="P179" s="483"/>
      <c r="Q179" s="483"/>
      <c r="R179" s="883"/>
      <c r="S179" s="13"/>
      <c r="T179" s="382"/>
      <c r="U179" s="382"/>
      <c r="V179" s="794"/>
      <c r="W179" s="883"/>
      <c r="X179" s="382"/>
      <c r="Y179" s="382"/>
      <c r="Z179" s="887"/>
      <c r="AA179" s="382"/>
      <c r="AB179" s="382"/>
      <c r="AC179" s="485"/>
      <c r="AD179" s="486"/>
      <c r="AE179" s="487"/>
      <c r="AF179" s="487"/>
      <c r="AG179" s="742"/>
      <c r="AH179" s="488"/>
      <c r="AI179" s="489"/>
      <c r="AJ179" s="91"/>
      <c r="AK179" s="487"/>
      <c r="AL179" s="743"/>
      <c r="AM179" s="491"/>
      <c r="AN179" s="492"/>
      <c r="AO179" s="91"/>
      <c r="AP179" s="487"/>
      <c r="AQ179" s="743"/>
      <c r="AR179" s="491"/>
      <c r="AS179" s="492"/>
      <c r="AT179" s="91"/>
      <c r="AU179" s="487"/>
      <c r="AV179" s="739"/>
      <c r="AW179" s="491"/>
      <c r="AX179" s="492"/>
      <c r="AY179" s="91"/>
      <c r="AZ179" s="487"/>
      <c r="BA179" s="486"/>
      <c r="BB179" s="491"/>
      <c r="BC179" s="492"/>
      <c r="BD179" s="91"/>
      <c r="BE179" s="487"/>
      <c r="BF179" s="487"/>
      <c r="BG179" s="491"/>
      <c r="BH179" s="492"/>
      <c r="BI179" s="91"/>
      <c r="BJ179" s="487"/>
      <c r="BK179" s="487"/>
      <c r="BL179" s="491"/>
      <c r="BM179" s="492"/>
      <c r="BN179" s="91"/>
      <c r="BO179" s="487"/>
      <c r="BP179" s="487"/>
      <c r="BQ179" s="382"/>
      <c r="BR179" s="333"/>
      <c r="BS179" s="332"/>
      <c r="BT179" s="810"/>
      <c r="BU179" s="483"/>
      <c r="BV179" s="382"/>
      <c r="BW179" s="483"/>
      <c r="BX179" s="483"/>
      <c r="BY179" s="483"/>
      <c r="BZ179" s="483"/>
      <c r="CA179" s="483"/>
      <c r="CB179" s="483"/>
      <c r="CC179" s="483"/>
      <c r="CD179" s="483"/>
      <c r="CE179" s="539"/>
      <c r="CF179" s="539"/>
      <c r="CG179" s="483"/>
      <c r="CH179" s="483"/>
      <c r="CI179" s="483"/>
      <c r="CJ179" s="483"/>
      <c r="CK179" s="483"/>
      <c r="CL179" s="483"/>
    </row>
    <row r="180" spans="2:90" ht="24.9" customHeight="1">
      <c r="B180" s="547">
        <f t="shared" si="23"/>
        <v>103</v>
      </c>
      <c r="C180" s="860"/>
      <c r="D180" s="484"/>
      <c r="E180" s="844"/>
      <c r="F180" s="472"/>
      <c r="G180" s="784"/>
      <c r="H180" s="784"/>
      <c r="I180" s="484"/>
      <c r="J180" s="382"/>
      <c r="K180" s="784"/>
      <c r="L180" s="91"/>
      <c r="M180" s="91"/>
      <c r="N180" s="739"/>
      <c r="O180" s="758"/>
      <c r="P180" s="483"/>
      <c r="Q180" s="483"/>
      <c r="R180" s="883"/>
      <c r="S180" s="13"/>
      <c r="T180" s="382"/>
      <c r="U180" s="382"/>
      <c r="V180" s="794"/>
      <c r="W180" s="883"/>
      <c r="X180" s="382"/>
      <c r="Y180" s="382"/>
      <c r="Z180" s="887"/>
      <c r="AA180" s="382"/>
      <c r="AB180" s="382"/>
      <c r="AC180" s="485"/>
      <c r="AD180" s="486"/>
      <c r="AE180" s="487"/>
      <c r="AF180" s="487"/>
      <c r="AG180" s="742"/>
      <c r="AH180" s="488"/>
      <c r="AI180" s="489"/>
      <c r="AJ180" s="91"/>
      <c r="AK180" s="487"/>
      <c r="AL180" s="743"/>
      <c r="AM180" s="491"/>
      <c r="AN180" s="492"/>
      <c r="AO180" s="91"/>
      <c r="AP180" s="487"/>
      <c r="AQ180" s="743"/>
      <c r="AR180" s="491"/>
      <c r="AS180" s="492"/>
      <c r="AT180" s="91"/>
      <c r="AU180" s="487"/>
      <c r="AV180" s="739"/>
      <c r="AW180" s="491"/>
      <c r="AX180" s="492"/>
      <c r="AY180" s="91"/>
      <c r="AZ180" s="487"/>
      <c r="BA180" s="486"/>
      <c r="BB180" s="491"/>
      <c r="BC180" s="492"/>
      <c r="BD180" s="91"/>
      <c r="BE180" s="487"/>
      <c r="BF180" s="487"/>
      <c r="BG180" s="491"/>
      <c r="BH180" s="492"/>
      <c r="BI180" s="91"/>
      <c r="BJ180" s="487"/>
      <c r="BK180" s="487"/>
      <c r="BL180" s="491"/>
      <c r="BM180" s="492"/>
      <c r="BN180" s="91"/>
      <c r="BO180" s="487"/>
      <c r="BP180" s="487"/>
      <c r="BQ180" s="382"/>
      <c r="BR180" s="333"/>
      <c r="BS180" s="332"/>
      <c r="BT180" s="810"/>
      <c r="BU180" s="483"/>
      <c r="BV180" s="382"/>
      <c r="BW180" s="483"/>
      <c r="BX180" s="483"/>
      <c r="BY180" s="483"/>
      <c r="BZ180" s="483"/>
      <c r="CA180" s="483"/>
      <c r="CB180" s="483"/>
      <c r="CC180" s="483"/>
      <c r="CD180" s="483"/>
      <c r="CE180" s="539"/>
      <c r="CF180" s="539"/>
      <c r="CG180" s="483"/>
      <c r="CH180" s="483"/>
      <c r="CI180" s="483"/>
      <c r="CJ180" s="483"/>
      <c r="CK180" s="483"/>
      <c r="CL180" s="483"/>
    </row>
    <row r="181" spans="2:90" ht="24.9" customHeight="1">
      <c r="B181" s="547">
        <f t="shared" si="23"/>
        <v>104</v>
      </c>
      <c r="C181" s="860"/>
      <c r="D181" s="484"/>
      <c r="E181" s="844"/>
      <c r="F181" s="472"/>
      <c r="G181" s="784"/>
      <c r="H181" s="784"/>
      <c r="I181" s="484"/>
      <c r="J181" s="382"/>
      <c r="K181" s="784"/>
      <c r="L181" s="91"/>
      <c r="M181" s="91"/>
      <c r="N181" s="739"/>
      <c r="O181" s="758"/>
      <c r="P181" s="483"/>
      <c r="Q181" s="483"/>
      <c r="R181" s="883"/>
      <c r="S181" s="13"/>
      <c r="T181" s="382"/>
      <c r="U181" s="382"/>
      <c r="V181" s="794"/>
      <c r="W181" s="883"/>
      <c r="X181" s="382"/>
      <c r="Y181" s="382"/>
      <c r="Z181" s="887"/>
      <c r="AA181" s="382"/>
      <c r="AB181" s="382"/>
      <c r="AC181" s="485"/>
      <c r="AD181" s="486"/>
      <c r="AE181" s="487"/>
      <c r="AF181" s="487"/>
      <c r="AG181" s="742"/>
      <c r="AH181" s="488"/>
      <c r="AI181" s="489"/>
      <c r="AJ181" s="91"/>
      <c r="AK181" s="487"/>
      <c r="AL181" s="743"/>
      <c r="AM181" s="491"/>
      <c r="AN181" s="492"/>
      <c r="AO181" s="91"/>
      <c r="AP181" s="487"/>
      <c r="AQ181" s="743"/>
      <c r="AR181" s="491"/>
      <c r="AS181" s="492"/>
      <c r="AT181" s="91"/>
      <c r="AU181" s="487"/>
      <c r="AV181" s="739"/>
      <c r="AW181" s="491"/>
      <c r="AX181" s="492"/>
      <c r="AY181" s="91"/>
      <c r="AZ181" s="487"/>
      <c r="BA181" s="486"/>
      <c r="BB181" s="491"/>
      <c r="BC181" s="492"/>
      <c r="BD181" s="91"/>
      <c r="BE181" s="487"/>
      <c r="BF181" s="487"/>
      <c r="BG181" s="491"/>
      <c r="BH181" s="492"/>
      <c r="BI181" s="91"/>
      <c r="BJ181" s="487"/>
      <c r="BK181" s="487"/>
      <c r="BL181" s="491"/>
      <c r="BM181" s="492"/>
      <c r="BN181" s="91"/>
      <c r="BO181" s="487"/>
      <c r="BP181" s="487"/>
      <c r="BQ181" s="382"/>
      <c r="BR181" s="333"/>
      <c r="BS181" s="332"/>
      <c r="BT181" s="810"/>
      <c r="BU181" s="483"/>
      <c r="BV181" s="382"/>
      <c r="BW181" s="483"/>
      <c r="BX181" s="483"/>
      <c r="BY181" s="483"/>
      <c r="BZ181" s="483"/>
      <c r="CA181" s="483"/>
      <c r="CB181" s="483"/>
      <c r="CC181" s="483"/>
      <c r="CD181" s="483"/>
      <c r="CE181" s="539"/>
      <c r="CF181" s="539"/>
      <c r="CG181" s="483"/>
      <c r="CH181" s="483"/>
      <c r="CI181" s="483"/>
      <c r="CJ181" s="483"/>
      <c r="CK181" s="483"/>
      <c r="CL181" s="483"/>
    </row>
    <row r="182" spans="2:90" ht="24.9" customHeight="1">
      <c r="B182" s="547">
        <f t="shared" ref="B182:B183" si="24">B181+1</f>
        <v>105</v>
      </c>
      <c r="C182" s="860"/>
      <c r="D182" s="484"/>
      <c r="E182" s="844"/>
      <c r="F182" s="472"/>
      <c r="G182" s="784"/>
      <c r="H182" s="784"/>
      <c r="I182" s="484"/>
      <c r="J182" s="382"/>
      <c r="K182" s="784"/>
      <c r="L182" s="91"/>
      <c r="M182" s="91"/>
      <c r="N182" s="739"/>
      <c r="O182" s="758"/>
      <c r="P182" s="483"/>
      <c r="Q182" s="483"/>
      <c r="R182" s="883"/>
      <c r="S182" s="13"/>
      <c r="T182" s="382"/>
      <c r="U182" s="382"/>
      <c r="V182" s="794"/>
      <c r="W182" s="883"/>
      <c r="X182" s="382"/>
      <c r="Y182" s="382"/>
      <c r="Z182" s="887"/>
      <c r="AA182" s="382"/>
      <c r="AB182" s="382"/>
      <c r="AC182" s="485"/>
      <c r="AD182" s="486"/>
      <c r="AE182" s="487"/>
      <c r="AF182" s="487"/>
      <c r="AG182" s="742"/>
      <c r="AH182" s="488"/>
      <c r="AI182" s="489"/>
      <c r="AJ182" s="91"/>
      <c r="AK182" s="487"/>
      <c r="AL182" s="743"/>
      <c r="AM182" s="491"/>
      <c r="AN182" s="492"/>
      <c r="AO182" s="91"/>
      <c r="AP182" s="487"/>
      <c r="AQ182" s="743"/>
      <c r="AR182" s="491"/>
      <c r="AS182" s="492"/>
      <c r="AT182" s="91"/>
      <c r="AU182" s="487"/>
      <c r="AV182" s="739"/>
      <c r="AW182" s="491"/>
      <c r="AX182" s="492"/>
      <c r="AY182" s="91"/>
      <c r="AZ182" s="487"/>
      <c r="BA182" s="486"/>
      <c r="BB182" s="491"/>
      <c r="BC182" s="492"/>
      <c r="BD182" s="91"/>
      <c r="BE182" s="487"/>
      <c r="BF182" s="487"/>
      <c r="BG182" s="491"/>
      <c r="BH182" s="492"/>
      <c r="BI182" s="91"/>
      <c r="BJ182" s="487"/>
      <c r="BK182" s="487"/>
      <c r="BL182" s="491"/>
      <c r="BM182" s="492"/>
      <c r="BN182" s="91"/>
      <c r="BO182" s="487"/>
      <c r="BP182" s="487"/>
      <c r="BQ182" s="382"/>
      <c r="BR182" s="333"/>
      <c r="BS182" s="332"/>
      <c r="BT182" s="810"/>
      <c r="BU182" s="483"/>
      <c r="BV182" s="382"/>
      <c r="BW182" s="483"/>
      <c r="BX182" s="483"/>
      <c r="BY182" s="483"/>
      <c r="BZ182" s="483"/>
      <c r="CA182" s="483"/>
      <c r="CB182" s="483"/>
      <c r="CC182" s="483"/>
      <c r="CD182" s="483"/>
      <c r="CE182" s="539"/>
      <c r="CF182" s="539"/>
      <c r="CG182" s="483"/>
      <c r="CH182" s="483"/>
      <c r="CI182" s="483"/>
      <c r="CJ182" s="483"/>
      <c r="CK182" s="483"/>
      <c r="CL182" s="483"/>
    </row>
    <row r="183" spans="2:90" ht="24.9" customHeight="1">
      <c r="B183" s="547">
        <f t="shared" si="24"/>
        <v>106</v>
      </c>
      <c r="C183" s="860"/>
      <c r="D183" s="484"/>
      <c r="E183" s="844"/>
      <c r="F183" s="472"/>
      <c r="G183" s="784"/>
      <c r="H183" s="784"/>
      <c r="I183" s="484"/>
      <c r="J183" s="382"/>
      <c r="K183" s="784"/>
      <c r="L183" s="91"/>
      <c r="M183" s="91"/>
      <c r="N183" s="739"/>
      <c r="O183" s="758"/>
      <c r="P183" s="483"/>
      <c r="Q183" s="483"/>
      <c r="R183" s="883"/>
      <c r="S183" s="13"/>
      <c r="T183" s="382"/>
      <c r="U183" s="382"/>
      <c r="V183" s="794"/>
      <c r="W183" s="883"/>
      <c r="X183" s="382"/>
      <c r="Y183" s="382"/>
      <c r="Z183" s="887"/>
      <c r="AA183" s="382"/>
      <c r="AB183" s="382"/>
      <c r="AC183" s="485"/>
      <c r="AD183" s="486"/>
      <c r="AE183" s="487"/>
      <c r="AF183" s="487"/>
      <c r="AG183" s="742"/>
      <c r="AH183" s="488"/>
      <c r="AI183" s="489"/>
      <c r="AJ183" s="91"/>
      <c r="AK183" s="487"/>
      <c r="AL183" s="743"/>
      <c r="AM183" s="491"/>
      <c r="AN183" s="492"/>
      <c r="AO183" s="91"/>
      <c r="AP183" s="487"/>
      <c r="AQ183" s="743"/>
      <c r="AR183" s="491"/>
      <c r="AS183" s="492"/>
      <c r="AT183" s="91"/>
      <c r="AU183" s="487"/>
      <c r="AV183" s="739"/>
      <c r="AW183" s="491"/>
      <c r="AX183" s="492"/>
      <c r="AY183" s="91"/>
      <c r="AZ183" s="487"/>
      <c r="BA183" s="486"/>
      <c r="BB183" s="491"/>
      <c r="BC183" s="492"/>
      <c r="BD183" s="91"/>
      <c r="BE183" s="487"/>
      <c r="BF183" s="487"/>
      <c r="BG183" s="491"/>
      <c r="BH183" s="492"/>
      <c r="BI183" s="91"/>
      <c r="BJ183" s="487"/>
      <c r="BK183" s="487"/>
      <c r="BL183" s="491"/>
      <c r="BM183" s="492"/>
      <c r="BN183" s="91"/>
      <c r="BO183" s="487"/>
      <c r="BP183" s="487"/>
      <c r="BQ183" s="382"/>
      <c r="BR183" s="333"/>
      <c r="BS183" s="332"/>
      <c r="BT183" s="810"/>
      <c r="BU183" s="483"/>
      <c r="BV183" s="382"/>
      <c r="BW183" s="483"/>
      <c r="BX183" s="483"/>
      <c r="BY183" s="483"/>
      <c r="BZ183" s="483"/>
      <c r="CA183" s="483"/>
      <c r="CB183" s="483"/>
      <c r="CC183" s="483"/>
      <c r="CD183" s="483"/>
      <c r="CE183" s="539"/>
      <c r="CF183" s="539"/>
      <c r="CG183" s="483"/>
      <c r="CH183" s="483"/>
      <c r="CI183" s="483"/>
      <c r="CJ183" s="483"/>
      <c r="CK183" s="483"/>
      <c r="CL183" s="483"/>
    </row>
  </sheetData>
  <sheetProtection selectLockedCells="1" selectUnlockedCells="1"/>
  <sortState xmlns:xlrd2="http://schemas.microsoft.com/office/spreadsheetml/2017/richdata2" ref="C19:CL37">
    <sortCondition ref="C19:C37"/>
  </sortState>
  <mergeCells count="42">
    <mergeCell ref="AQ4:AU4"/>
    <mergeCell ref="AQ6:AU6"/>
    <mergeCell ref="AQ5:AU5"/>
    <mergeCell ref="AQ3:AU3"/>
    <mergeCell ref="AI2:AU2"/>
    <mergeCell ref="AL4:AM4"/>
    <mergeCell ref="AL5:AM5"/>
    <mergeCell ref="C2:K2"/>
    <mergeCell ref="BG17:BK17"/>
    <mergeCell ref="BL17:BP17"/>
    <mergeCell ref="AH17:AL17"/>
    <mergeCell ref="AM17:AQ17"/>
    <mergeCell ref="AR17:AV17"/>
    <mergeCell ref="AW17:BA17"/>
    <mergeCell ref="BB17:BF17"/>
    <mergeCell ref="AN8:AO8"/>
    <mergeCell ref="AN5:AO5"/>
    <mergeCell ref="AL3:AM3"/>
    <mergeCell ref="AN3:AO3"/>
    <mergeCell ref="AN4:AO4"/>
    <mergeCell ref="AN6:AO6"/>
    <mergeCell ref="AN7:AO7"/>
    <mergeCell ref="E10:F10"/>
    <mergeCell ref="G10:I10"/>
    <mergeCell ref="C8:K8"/>
    <mergeCell ref="J3:K3"/>
    <mergeCell ref="J4:K4"/>
    <mergeCell ref="J5:K5"/>
    <mergeCell ref="D9:K9"/>
    <mergeCell ref="F14:G14"/>
    <mergeCell ref="C13:K13"/>
    <mergeCell ref="H14:I14"/>
    <mergeCell ref="C17:K17"/>
    <mergeCell ref="D11:E11"/>
    <mergeCell ref="BU17:CL17"/>
    <mergeCell ref="AN9:AO9"/>
    <mergeCell ref="AN10:AO10"/>
    <mergeCell ref="AN12:AO12"/>
    <mergeCell ref="W17:Z17"/>
    <mergeCell ref="AN13:AO13"/>
    <mergeCell ref="AN14:AO14"/>
    <mergeCell ref="AC17:AG17"/>
  </mergeCells>
  <dataValidations count="7">
    <dataValidation type="list" allowBlank="1" showInputMessage="1" showErrorMessage="1" sqref="M85:M183 M81:M82 M19:M79" xr:uid="{00000000-0002-0000-0000-000000000000}">
      <formula1>$BW$4:$BW$14</formula1>
    </dataValidation>
    <dataValidation type="list" allowBlank="1" showInputMessage="1" showErrorMessage="1" sqref="CC4 BR19:BR183" xr:uid="{00000000-0002-0000-0000-000001000000}">
      <formula1>$CD$4:$CD$14</formula1>
    </dataValidation>
    <dataValidation type="list" allowBlank="1" showInputMessage="1" showErrorMessage="1" sqref="S85:S183 S81:S82 S19:S79" xr:uid="{00000000-0002-0000-0000-000002000000}">
      <formula1>$CB$4:$CB$7</formula1>
    </dataValidation>
    <dataValidation type="list" allowBlank="1" showInputMessage="1" showErrorMessage="1" sqref="L85:L183 BN82:BN183 AE80 BI82:BI183 BD82:BD183 AY82:AY183 AT82:AT183 AO82:AO183 AJ82:AJ183 AE82:AE106 L78:L79 L81:L82 BN80 BI80 BD80 AY80 AT80 AO80 AJ80 L19:L76" xr:uid="{00000000-0002-0000-0000-000003000000}">
      <formula1>$CA$4:$CA$5</formula1>
    </dataValidation>
    <dataValidation type="list" allowBlank="1" showInputMessage="1" showErrorMessage="1" sqref="M83:M84 M80" xr:uid="{00000000-0002-0000-0000-000004000000}">
      <formula1>$BR$11:$BR$20</formula1>
    </dataValidation>
    <dataValidation type="list" allowBlank="1" showInputMessage="1" showErrorMessage="1" sqref="S83:S84 S80" xr:uid="{00000000-0002-0000-0000-000005000000}">
      <formula1>$BS$11:$BS$14</formula1>
    </dataValidation>
    <dataValidation type="list" allowBlank="1" showInputMessage="1" showErrorMessage="1" sqref="BS19:BS183" xr:uid="{00000000-0002-0000-0000-000006000000}">
      <formula1>$CE$4:$CE$6</formula1>
    </dataValidation>
  </dataValidations>
  <hyperlinks>
    <hyperlink ref="BQ19" r:id="rId1" xr:uid="{00000000-0004-0000-0000-000000000000}"/>
  </hyperlinks>
  <pageMargins left="0.17" right="0.19" top="0.74803149606299213" bottom="0.74803149606299213" header="0.31496062992125984" footer="0.31496062992125984"/>
  <pageSetup scale="80" orientation="portrait" horizontalDpi="300" verticalDpi="300"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7000000}">
          <x14:formula1>
            <xm:f>'E:\DataJJROSMIL\Procedimiento de Trabajo\B&amp;V Proyect-Inversiones, C.A\Relaciones Labrales\NBC\[Adm-Balces.xlsx]RG'!#REF!</xm:f>
          </x14:formula1>
          <xm:sqref>C25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3"/>
  <dimension ref="B1:AW310"/>
  <sheetViews>
    <sheetView showGridLines="0" topLeftCell="A6" zoomScale="75" zoomScaleNormal="75" workbookViewId="0">
      <selection activeCell="Q17" sqref="Q17:W18"/>
    </sheetView>
  </sheetViews>
  <sheetFormatPr baseColWidth="10" defaultRowHeight="13.2"/>
  <cols>
    <col min="1" max="1" width="0.88671875" style="257" customWidth="1"/>
    <col min="2" max="5" width="2.88671875" style="257" customWidth="1"/>
    <col min="6" max="6" width="3.44140625" style="257" customWidth="1"/>
    <col min="7" max="8" width="2.88671875" style="257" customWidth="1"/>
    <col min="9" max="9" width="2.109375" style="257" customWidth="1"/>
    <col min="10" max="10" width="2.88671875" style="257" customWidth="1"/>
    <col min="11" max="11" width="1.33203125" style="257" customWidth="1"/>
    <col min="12" max="12" width="2.109375" style="257" customWidth="1"/>
    <col min="13" max="13" width="1.6640625" style="257" customWidth="1"/>
    <col min="14" max="15" width="2.88671875" style="257" customWidth="1"/>
    <col min="16" max="16" width="3.88671875" style="257" customWidth="1"/>
    <col min="17" max="17" width="2.88671875" style="257" customWidth="1"/>
    <col min="18" max="18" width="1.88671875" style="257" customWidth="1"/>
    <col min="19" max="22" width="2.88671875" style="257" customWidth="1"/>
    <col min="23" max="23" width="6.44140625" style="257" customWidth="1"/>
    <col min="24" max="26" width="2.6640625" style="257" customWidth="1"/>
    <col min="27" max="27" width="2.33203125" style="257" customWidth="1"/>
    <col min="28" max="28" width="3.33203125" style="257" customWidth="1"/>
    <col min="29" max="34" width="2.33203125" style="257" customWidth="1"/>
    <col min="35" max="35" width="2.5546875" style="257" customWidth="1"/>
    <col min="36" max="38" width="2.33203125" style="257" customWidth="1"/>
    <col min="39" max="39" width="1.109375" style="257" customWidth="1"/>
    <col min="40" max="40" width="1.33203125" style="257" customWidth="1"/>
    <col min="41" max="41" width="3" style="257" customWidth="1"/>
    <col min="42" max="42" width="36" style="257" customWidth="1"/>
    <col min="43" max="43" width="17.33203125" style="257" customWidth="1"/>
    <col min="44" max="44" width="17" style="257" customWidth="1"/>
    <col min="45" max="45" width="30.5546875" style="257" customWidth="1"/>
    <col min="46" max="46" width="16.33203125" style="257" customWidth="1"/>
    <col min="47" max="47" width="10.6640625" style="257" customWidth="1"/>
    <col min="48" max="229" width="11.44140625" style="257"/>
    <col min="230" max="230" width="0.88671875" style="257" customWidth="1"/>
    <col min="231" max="237" width="2.88671875" style="257" customWidth="1"/>
    <col min="238" max="238" width="2.109375" style="257" customWidth="1"/>
    <col min="239" max="239" width="2.88671875" style="257" customWidth="1"/>
    <col min="240" max="240" width="1.33203125" style="257" customWidth="1"/>
    <col min="241" max="241" width="2.109375" style="257" customWidth="1"/>
    <col min="242" max="242" width="1.6640625" style="257" customWidth="1"/>
    <col min="243" max="244" width="2.88671875" style="257" customWidth="1"/>
    <col min="245" max="245" width="3.88671875" style="257" customWidth="1"/>
    <col min="246" max="246" width="2.88671875" style="257" customWidth="1"/>
    <col min="247" max="247" width="1.88671875" style="257" customWidth="1"/>
    <col min="248" max="251" width="2.88671875" style="257" customWidth="1"/>
    <col min="252" max="252" width="6.44140625" style="257" customWidth="1"/>
    <col min="253" max="255" width="2.6640625" style="257" customWidth="1"/>
    <col min="256" max="263" width="2.33203125" style="257" customWidth="1"/>
    <col min="264" max="264" width="2.5546875" style="257" customWidth="1"/>
    <col min="265" max="269" width="2.33203125" style="257" customWidth="1"/>
    <col min="270" max="270" width="3" style="257" customWidth="1"/>
    <col min="271" max="271" width="25.5546875" style="257" customWidth="1"/>
    <col min="272" max="272" width="17.33203125" style="257" customWidth="1"/>
    <col min="273" max="273" width="17" style="257" customWidth="1"/>
    <col min="274" max="274" width="4.6640625" style="257" customWidth="1"/>
    <col min="275" max="275" width="36.5546875" style="257" customWidth="1"/>
    <col min="276" max="276" width="15.33203125" style="257" customWidth="1"/>
    <col min="277" max="277" width="17.5546875" style="257" customWidth="1"/>
    <col min="278" max="278" width="15.33203125" style="257" customWidth="1"/>
    <col min="279" max="279" width="15.109375" style="257" customWidth="1"/>
    <col min="280" max="485" width="11.44140625" style="257"/>
    <col min="486" max="486" width="0.88671875" style="257" customWidth="1"/>
    <col min="487" max="493" width="2.88671875" style="257" customWidth="1"/>
    <col min="494" max="494" width="2.109375" style="257" customWidth="1"/>
    <col min="495" max="495" width="2.88671875" style="257" customWidth="1"/>
    <col min="496" max="496" width="1.33203125" style="257" customWidth="1"/>
    <col min="497" max="497" width="2.109375" style="257" customWidth="1"/>
    <col min="498" max="498" width="1.6640625" style="257" customWidth="1"/>
    <col min="499" max="500" width="2.88671875" style="257" customWidth="1"/>
    <col min="501" max="501" width="3.88671875" style="257" customWidth="1"/>
    <col min="502" max="502" width="2.88671875" style="257" customWidth="1"/>
    <col min="503" max="503" width="1.88671875" style="257" customWidth="1"/>
    <col min="504" max="507" width="2.88671875" style="257" customWidth="1"/>
    <col min="508" max="508" width="6.44140625" style="257" customWidth="1"/>
    <col min="509" max="511" width="2.6640625" style="257" customWidth="1"/>
    <col min="512" max="519" width="2.33203125" style="257" customWidth="1"/>
    <col min="520" max="520" width="2.5546875" style="257" customWidth="1"/>
    <col min="521" max="525" width="2.33203125" style="257" customWidth="1"/>
    <col min="526" max="526" width="3" style="257" customWidth="1"/>
    <col min="527" max="527" width="25.5546875" style="257" customWidth="1"/>
    <col min="528" max="528" width="17.33203125" style="257" customWidth="1"/>
    <col min="529" max="529" width="17" style="257" customWidth="1"/>
    <col min="530" max="530" width="4.6640625" style="257" customWidth="1"/>
    <col min="531" max="531" width="36.5546875" style="257" customWidth="1"/>
    <col min="532" max="532" width="15.33203125" style="257" customWidth="1"/>
    <col min="533" max="533" width="17.5546875" style="257" customWidth="1"/>
    <col min="534" max="534" width="15.33203125" style="257" customWidth="1"/>
    <col min="535" max="535" width="15.109375" style="257" customWidth="1"/>
    <col min="536" max="741" width="11.44140625" style="257"/>
    <col min="742" max="742" width="0.88671875" style="257" customWidth="1"/>
    <col min="743" max="749" width="2.88671875" style="257" customWidth="1"/>
    <col min="750" max="750" width="2.109375" style="257" customWidth="1"/>
    <col min="751" max="751" width="2.88671875" style="257" customWidth="1"/>
    <col min="752" max="752" width="1.33203125" style="257" customWidth="1"/>
    <col min="753" max="753" width="2.109375" style="257" customWidth="1"/>
    <col min="754" max="754" width="1.6640625" style="257" customWidth="1"/>
    <col min="755" max="756" width="2.88671875" style="257" customWidth="1"/>
    <col min="757" max="757" width="3.88671875" style="257" customWidth="1"/>
    <col min="758" max="758" width="2.88671875" style="257" customWidth="1"/>
    <col min="759" max="759" width="1.88671875" style="257" customWidth="1"/>
    <col min="760" max="763" width="2.88671875" style="257" customWidth="1"/>
    <col min="764" max="764" width="6.44140625" style="257" customWidth="1"/>
    <col min="765" max="767" width="2.6640625" style="257" customWidth="1"/>
    <col min="768" max="775" width="2.33203125" style="257" customWidth="1"/>
    <col min="776" max="776" width="2.5546875" style="257" customWidth="1"/>
    <col min="777" max="781" width="2.33203125" style="257" customWidth="1"/>
    <col min="782" max="782" width="3" style="257" customWidth="1"/>
    <col min="783" max="783" width="25.5546875" style="257" customWidth="1"/>
    <col min="784" max="784" width="17.33203125" style="257" customWidth="1"/>
    <col min="785" max="785" width="17" style="257" customWidth="1"/>
    <col min="786" max="786" width="4.6640625" style="257" customWidth="1"/>
    <col min="787" max="787" width="36.5546875" style="257" customWidth="1"/>
    <col min="788" max="788" width="15.33203125" style="257" customWidth="1"/>
    <col min="789" max="789" width="17.5546875" style="257" customWidth="1"/>
    <col min="790" max="790" width="15.33203125" style="257" customWidth="1"/>
    <col min="791" max="791" width="15.109375" style="257" customWidth="1"/>
    <col min="792" max="997" width="11.44140625" style="257"/>
    <col min="998" max="998" width="0.88671875" style="257" customWidth="1"/>
    <col min="999" max="1005" width="2.88671875" style="257" customWidth="1"/>
    <col min="1006" max="1006" width="2.109375" style="257" customWidth="1"/>
    <col min="1007" max="1007" width="2.88671875" style="257" customWidth="1"/>
    <col min="1008" max="1008" width="1.33203125" style="257" customWidth="1"/>
    <col min="1009" max="1009" width="2.109375" style="257" customWidth="1"/>
    <col min="1010" max="1010" width="1.6640625" style="257" customWidth="1"/>
    <col min="1011" max="1012" width="2.88671875" style="257" customWidth="1"/>
    <col min="1013" max="1013" width="3.88671875" style="257" customWidth="1"/>
    <col min="1014" max="1014" width="2.88671875" style="257" customWidth="1"/>
    <col min="1015" max="1015" width="1.88671875" style="257" customWidth="1"/>
    <col min="1016" max="1019" width="2.88671875" style="257" customWidth="1"/>
    <col min="1020" max="1020" width="6.44140625" style="257" customWidth="1"/>
    <col min="1021" max="1023" width="2.6640625" style="257" customWidth="1"/>
    <col min="1024" max="1031" width="2.33203125" style="257" customWidth="1"/>
    <col min="1032" max="1032" width="2.5546875" style="257" customWidth="1"/>
    <col min="1033" max="1037" width="2.33203125" style="257" customWidth="1"/>
    <col min="1038" max="1038" width="3" style="257" customWidth="1"/>
    <col min="1039" max="1039" width="25.5546875" style="257" customWidth="1"/>
    <col min="1040" max="1040" width="17.33203125" style="257" customWidth="1"/>
    <col min="1041" max="1041" width="17" style="257" customWidth="1"/>
    <col min="1042" max="1042" width="4.6640625" style="257" customWidth="1"/>
    <col min="1043" max="1043" width="36.5546875" style="257" customWidth="1"/>
    <col min="1044" max="1044" width="15.33203125" style="257" customWidth="1"/>
    <col min="1045" max="1045" width="17.5546875" style="257" customWidth="1"/>
    <col min="1046" max="1046" width="15.33203125" style="257" customWidth="1"/>
    <col min="1047" max="1047" width="15.109375" style="257" customWidth="1"/>
    <col min="1048" max="1253" width="11.44140625" style="257"/>
    <col min="1254" max="1254" width="0.88671875" style="257" customWidth="1"/>
    <col min="1255" max="1261" width="2.88671875" style="257" customWidth="1"/>
    <col min="1262" max="1262" width="2.109375" style="257" customWidth="1"/>
    <col min="1263" max="1263" width="2.88671875" style="257" customWidth="1"/>
    <col min="1264" max="1264" width="1.33203125" style="257" customWidth="1"/>
    <col min="1265" max="1265" width="2.109375" style="257" customWidth="1"/>
    <col min="1266" max="1266" width="1.6640625" style="257" customWidth="1"/>
    <col min="1267" max="1268" width="2.88671875" style="257" customWidth="1"/>
    <col min="1269" max="1269" width="3.88671875" style="257" customWidth="1"/>
    <col min="1270" max="1270" width="2.88671875" style="257" customWidth="1"/>
    <col min="1271" max="1271" width="1.88671875" style="257" customWidth="1"/>
    <col min="1272" max="1275" width="2.88671875" style="257" customWidth="1"/>
    <col min="1276" max="1276" width="6.44140625" style="257" customWidth="1"/>
    <col min="1277" max="1279" width="2.6640625" style="257" customWidth="1"/>
    <col min="1280" max="1287" width="2.33203125" style="257" customWidth="1"/>
    <col min="1288" max="1288" width="2.5546875" style="257" customWidth="1"/>
    <col min="1289" max="1293" width="2.33203125" style="257" customWidth="1"/>
    <col min="1294" max="1294" width="3" style="257" customWidth="1"/>
    <col min="1295" max="1295" width="25.5546875" style="257" customWidth="1"/>
    <col min="1296" max="1296" width="17.33203125" style="257" customWidth="1"/>
    <col min="1297" max="1297" width="17" style="257" customWidth="1"/>
    <col min="1298" max="1298" width="4.6640625" style="257" customWidth="1"/>
    <col min="1299" max="1299" width="36.5546875" style="257" customWidth="1"/>
    <col min="1300" max="1300" width="15.33203125" style="257" customWidth="1"/>
    <col min="1301" max="1301" width="17.5546875" style="257" customWidth="1"/>
    <col min="1302" max="1302" width="15.33203125" style="257" customWidth="1"/>
    <col min="1303" max="1303" width="15.109375" style="257" customWidth="1"/>
    <col min="1304" max="1509" width="11.44140625" style="257"/>
    <col min="1510" max="1510" width="0.88671875" style="257" customWidth="1"/>
    <col min="1511" max="1517" width="2.88671875" style="257" customWidth="1"/>
    <col min="1518" max="1518" width="2.109375" style="257" customWidth="1"/>
    <col min="1519" max="1519" width="2.88671875" style="257" customWidth="1"/>
    <col min="1520" max="1520" width="1.33203125" style="257" customWidth="1"/>
    <col min="1521" max="1521" width="2.109375" style="257" customWidth="1"/>
    <col min="1522" max="1522" width="1.6640625" style="257" customWidth="1"/>
    <col min="1523" max="1524" width="2.88671875" style="257" customWidth="1"/>
    <col min="1525" max="1525" width="3.88671875" style="257" customWidth="1"/>
    <col min="1526" max="1526" width="2.88671875" style="257" customWidth="1"/>
    <col min="1527" max="1527" width="1.88671875" style="257" customWidth="1"/>
    <col min="1528" max="1531" width="2.88671875" style="257" customWidth="1"/>
    <col min="1532" max="1532" width="6.44140625" style="257" customWidth="1"/>
    <col min="1533" max="1535" width="2.6640625" style="257" customWidth="1"/>
    <col min="1536" max="1543" width="2.33203125" style="257" customWidth="1"/>
    <col min="1544" max="1544" width="2.5546875" style="257" customWidth="1"/>
    <col min="1545" max="1549" width="2.33203125" style="257" customWidth="1"/>
    <col min="1550" max="1550" width="3" style="257" customWidth="1"/>
    <col min="1551" max="1551" width="25.5546875" style="257" customWidth="1"/>
    <col min="1552" max="1552" width="17.33203125" style="257" customWidth="1"/>
    <col min="1553" max="1553" width="17" style="257" customWidth="1"/>
    <col min="1554" max="1554" width="4.6640625" style="257" customWidth="1"/>
    <col min="1555" max="1555" width="36.5546875" style="257" customWidth="1"/>
    <col min="1556" max="1556" width="15.33203125" style="257" customWidth="1"/>
    <col min="1557" max="1557" width="17.5546875" style="257" customWidth="1"/>
    <col min="1558" max="1558" width="15.33203125" style="257" customWidth="1"/>
    <col min="1559" max="1559" width="15.109375" style="257" customWidth="1"/>
    <col min="1560" max="1765" width="11.44140625" style="257"/>
    <col min="1766" max="1766" width="0.88671875" style="257" customWidth="1"/>
    <col min="1767" max="1773" width="2.88671875" style="257" customWidth="1"/>
    <col min="1774" max="1774" width="2.109375" style="257" customWidth="1"/>
    <col min="1775" max="1775" width="2.88671875" style="257" customWidth="1"/>
    <col min="1776" max="1776" width="1.33203125" style="257" customWidth="1"/>
    <col min="1777" max="1777" width="2.109375" style="257" customWidth="1"/>
    <col min="1778" max="1778" width="1.6640625" style="257" customWidth="1"/>
    <col min="1779" max="1780" width="2.88671875" style="257" customWidth="1"/>
    <col min="1781" max="1781" width="3.88671875" style="257" customWidth="1"/>
    <col min="1782" max="1782" width="2.88671875" style="257" customWidth="1"/>
    <col min="1783" max="1783" width="1.88671875" style="257" customWidth="1"/>
    <col min="1784" max="1787" width="2.88671875" style="257" customWidth="1"/>
    <col min="1788" max="1788" width="6.44140625" style="257" customWidth="1"/>
    <col min="1789" max="1791" width="2.6640625" style="257" customWidth="1"/>
    <col min="1792" max="1799" width="2.33203125" style="257" customWidth="1"/>
    <col min="1800" max="1800" width="2.5546875" style="257" customWidth="1"/>
    <col min="1801" max="1805" width="2.33203125" style="257" customWidth="1"/>
    <col min="1806" max="1806" width="3" style="257" customWidth="1"/>
    <col min="1807" max="1807" width="25.5546875" style="257" customWidth="1"/>
    <col min="1808" max="1808" width="17.33203125" style="257" customWidth="1"/>
    <col min="1809" max="1809" width="17" style="257" customWidth="1"/>
    <col min="1810" max="1810" width="4.6640625" style="257" customWidth="1"/>
    <col min="1811" max="1811" width="36.5546875" style="257" customWidth="1"/>
    <col min="1812" max="1812" width="15.33203125" style="257" customWidth="1"/>
    <col min="1813" max="1813" width="17.5546875" style="257" customWidth="1"/>
    <col min="1814" max="1814" width="15.33203125" style="257" customWidth="1"/>
    <col min="1815" max="1815" width="15.109375" style="257" customWidth="1"/>
    <col min="1816" max="2021" width="11.44140625" style="257"/>
    <col min="2022" max="2022" width="0.88671875" style="257" customWidth="1"/>
    <col min="2023" max="2029" width="2.88671875" style="257" customWidth="1"/>
    <col min="2030" max="2030" width="2.109375" style="257" customWidth="1"/>
    <col min="2031" max="2031" width="2.88671875" style="257" customWidth="1"/>
    <col min="2032" max="2032" width="1.33203125" style="257" customWidth="1"/>
    <col min="2033" max="2033" width="2.109375" style="257" customWidth="1"/>
    <col min="2034" max="2034" width="1.6640625" style="257" customWidth="1"/>
    <col min="2035" max="2036" width="2.88671875" style="257" customWidth="1"/>
    <col min="2037" max="2037" width="3.88671875" style="257" customWidth="1"/>
    <col min="2038" max="2038" width="2.88671875" style="257" customWidth="1"/>
    <col min="2039" max="2039" width="1.88671875" style="257" customWidth="1"/>
    <col min="2040" max="2043" width="2.88671875" style="257" customWidth="1"/>
    <col min="2044" max="2044" width="6.44140625" style="257" customWidth="1"/>
    <col min="2045" max="2047" width="2.6640625" style="257" customWidth="1"/>
    <col min="2048" max="2055" width="2.33203125" style="257" customWidth="1"/>
    <col min="2056" max="2056" width="2.5546875" style="257" customWidth="1"/>
    <col min="2057" max="2061" width="2.33203125" style="257" customWidth="1"/>
    <col min="2062" max="2062" width="3" style="257" customWidth="1"/>
    <col min="2063" max="2063" width="25.5546875" style="257" customWidth="1"/>
    <col min="2064" max="2064" width="17.33203125" style="257" customWidth="1"/>
    <col min="2065" max="2065" width="17" style="257" customWidth="1"/>
    <col min="2066" max="2066" width="4.6640625" style="257" customWidth="1"/>
    <col min="2067" max="2067" width="36.5546875" style="257" customWidth="1"/>
    <col min="2068" max="2068" width="15.33203125" style="257" customWidth="1"/>
    <col min="2069" max="2069" width="17.5546875" style="257" customWidth="1"/>
    <col min="2070" max="2070" width="15.33203125" style="257" customWidth="1"/>
    <col min="2071" max="2071" width="15.109375" style="257" customWidth="1"/>
    <col min="2072" max="2277" width="11.44140625" style="257"/>
    <col min="2278" max="2278" width="0.88671875" style="257" customWidth="1"/>
    <col min="2279" max="2285" width="2.88671875" style="257" customWidth="1"/>
    <col min="2286" max="2286" width="2.109375" style="257" customWidth="1"/>
    <col min="2287" max="2287" width="2.88671875" style="257" customWidth="1"/>
    <col min="2288" max="2288" width="1.33203125" style="257" customWidth="1"/>
    <col min="2289" max="2289" width="2.109375" style="257" customWidth="1"/>
    <col min="2290" max="2290" width="1.6640625" style="257" customWidth="1"/>
    <col min="2291" max="2292" width="2.88671875" style="257" customWidth="1"/>
    <col min="2293" max="2293" width="3.88671875" style="257" customWidth="1"/>
    <col min="2294" max="2294" width="2.88671875" style="257" customWidth="1"/>
    <col min="2295" max="2295" width="1.88671875" style="257" customWidth="1"/>
    <col min="2296" max="2299" width="2.88671875" style="257" customWidth="1"/>
    <col min="2300" max="2300" width="6.44140625" style="257" customWidth="1"/>
    <col min="2301" max="2303" width="2.6640625" style="257" customWidth="1"/>
    <col min="2304" max="2311" width="2.33203125" style="257" customWidth="1"/>
    <col min="2312" max="2312" width="2.5546875" style="257" customWidth="1"/>
    <col min="2313" max="2317" width="2.33203125" style="257" customWidth="1"/>
    <col min="2318" max="2318" width="3" style="257" customWidth="1"/>
    <col min="2319" max="2319" width="25.5546875" style="257" customWidth="1"/>
    <col min="2320" max="2320" width="17.33203125" style="257" customWidth="1"/>
    <col min="2321" max="2321" width="17" style="257" customWidth="1"/>
    <col min="2322" max="2322" width="4.6640625" style="257" customWidth="1"/>
    <col min="2323" max="2323" width="36.5546875" style="257" customWidth="1"/>
    <col min="2324" max="2324" width="15.33203125" style="257" customWidth="1"/>
    <col min="2325" max="2325" width="17.5546875" style="257" customWidth="1"/>
    <col min="2326" max="2326" width="15.33203125" style="257" customWidth="1"/>
    <col min="2327" max="2327" width="15.109375" style="257" customWidth="1"/>
    <col min="2328" max="2533" width="11.44140625" style="257"/>
    <col min="2534" max="2534" width="0.88671875" style="257" customWidth="1"/>
    <col min="2535" max="2541" width="2.88671875" style="257" customWidth="1"/>
    <col min="2542" max="2542" width="2.109375" style="257" customWidth="1"/>
    <col min="2543" max="2543" width="2.88671875" style="257" customWidth="1"/>
    <col min="2544" max="2544" width="1.33203125" style="257" customWidth="1"/>
    <col min="2545" max="2545" width="2.109375" style="257" customWidth="1"/>
    <col min="2546" max="2546" width="1.6640625" style="257" customWidth="1"/>
    <col min="2547" max="2548" width="2.88671875" style="257" customWidth="1"/>
    <col min="2549" max="2549" width="3.88671875" style="257" customWidth="1"/>
    <col min="2550" max="2550" width="2.88671875" style="257" customWidth="1"/>
    <col min="2551" max="2551" width="1.88671875" style="257" customWidth="1"/>
    <col min="2552" max="2555" width="2.88671875" style="257" customWidth="1"/>
    <col min="2556" max="2556" width="6.44140625" style="257" customWidth="1"/>
    <col min="2557" max="2559" width="2.6640625" style="257" customWidth="1"/>
    <col min="2560" max="2567" width="2.33203125" style="257" customWidth="1"/>
    <col min="2568" max="2568" width="2.5546875" style="257" customWidth="1"/>
    <col min="2569" max="2573" width="2.33203125" style="257" customWidth="1"/>
    <col min="2574" max="2574" width="3" style="257" customWidth="1"/>
    <col min="2575" max="2575" width="25.5546875" style="257" customWidth="1"/>
    <col min="2576" max="2576" width="17.33203125" style="257" customWidth="1"/>
    <col min="2577" max="2577" width="17" style="257" customWidth="1"/>
    <col min="2578" max="2578" width="4.6640625" style="257" customWidth="1"/>
    <col min="2579" max="2579" width="36.5546875" style="257" customWidth="1"/>
    <col min="2580" max="2580" width="15.33203125" style="257" customWidth="1"/>
    <col min="2581" max="2581" width="17.5546875" style="257" customWidth="1"/>
    <col min="2582" max="2582" width="15.33203125" style="257" customWidth="1"/>
    <col min="2583" max="2583" width="15.109375" style="257" customWidth="1"/>
    <col min="2584" max="2789" width="11.44140625" style="257"/>
    <col min="2790" max="2790" width="0.88671875" style="257" customWidth="1"/>
    <col min="2791" max="2797" width="2.88671875" style="257" customWidth="1"/>
    <col min="2798" max="2798" width="2.109375" style="257" customWidth="1"/>
    <col min="2799" max="2799" width="2.88671875" style="257" customWidth="1"/>
    <col min="2800" max="2800" width="1.33203125" style="257" customWidth="1"/>
    <col min="2801" max="2801" width="2.109375" style="257" customWidth="1"/>
    <col min="2802" max="2802" width="1.6640625" style="257" customWidth="1"/>
    <col min="2803" max="2804" width="2.88671875" style="257" customWidth="1"/>
    <col min="2805" max="2805" width="3.88671875" style="257" customWidth="1"/>
    <col min="2806" max="2806" width="2.88671875" style="257" customWidth="1"/>
    <col min="2807" max="2807" width="1.88671875" style="257" customWidth="1"/>
    <col min="2808" max="2811" width="2.88671875" style="257" customWidth="1"/>
    <col min="2812" max="2812" width="6.44140625" style="257" customWidth="1"/>
    <col min="2813" max="2815" width="2.6640625" style="257" customWidth="1"/>
    <col min="2816" max="2823" width="2.33203125" style="257" customWidth="1"/>
    <col min="2824" max="2824" width="2.5546875" style="257" customWidth="1"/>
    <col min="2825" max="2829" width="2.33203125" style="257" customWidth="1"/>
    <col min="2830" max="2830" width="3" style="257" customWidth="1"/>
    <col min="2831" max="2831" width="25.5546875" style="257" customWidth="1"/>
    <col min="2832" max="2832" width="17.33203125" style="257" customWidth="1"/>
    <col min="2833" max="2833" width="17" style="257" customWidth="1"/>
    <col min="2834" max="2834" width="4.6640625" style="257" customWidth="1"/>
    <col min="2835" max="2835" width="36.5546875" style="257" customWidth="1"/>
    <col min="2836" max="2836" width="15.33203125" style="257" customWidth="1"/>
    <col min="2837" max="2837" width="17.5546875" style="257" customWidth="1"/>
    <col min="2838" max="2838" width="15.33203125" style="257" customWidth="1"/>
    <col min="2839" max="2839" width="15.109375" style="257" customWidth="1"/>
    <col min="2840" max="3045" width="11.44140625" style="257"/>
    <col min="3046" max="3046" width="0.88671875" style="257" customWidth="1"/>
    <col min="3047" max="3053" width="2.88671875" style="257" customWidth="1"/>
    <col min="3054" max="3054" width="2.109375" style="257" customWidth="1"/>
    <col min="3055" max="3055" width="2.88671875" style="257" customWidth="1"/>
    <col min="3056" max="3056" width="1.33203125" style="257" customWidth="1"/>
    <col min="3057" max="3057" width="2.109375" style="257" customWidth="1"/>
    <col min="3058" max="3058" width="1.6640625" style="257" customWidth="1"/>
    <col min="3059" max="3060" width="2.88671875" style="257" customWidth="1"/>
    <col min="3061" max="3061" width="3.88671875" style="257" customWidth="1"/>
    <col min="3062" max="3062" width="2.88671875" style="257" customWidth="1"/>
    <col min="3063" max="3063" width="1.88671875" style="257" customWidth="1"/>
    <col min="3064" max="3067" width="2.88671875" style="257" customWidth="1"/>
    <col min="3068" max="3068" width="6.44140625" style="257" customWidth="1"/>
    <col min="3069" max="3071" width="2.6640625" style="257" customWidth="1"/>
    <col min="3072" max="3079" width="2.33203125" style="257" customWidth="1"/>
    <col min="3080" max="3080" width="2.5546875" style="257" customWidth="1"/>
    <col min="3081" max="3085" width="2.33203125" style="257" customWidth="1"/>
    <col min="3086" max="3086" width="3" style="257" customWidth="1"/>
    <col min="3087" max="3087" width="25.5546875" style="257" customWidth="1"/>
    <col min="3088" max="3088" width="17.33203125" style="257" customWidth="1"/>
    <col min="3089" max="3089" width="17" style="257" customWidth="1"/>
    <col min="3090" max="3090" width="4.6640625" style="257" customWidth="1"/>
    <col min="3091" max="3091" width="36.5546875" style="257" customWidth="1"/>
    <col min="3092" max="3092" width="15.33203125" style="257" customWidth="1"/>
    <col min="3093" max="3093" width="17.5546875" style="257" customWidth="1"/>
    <col min="3094" max="3094" width="15.33203125" style="257" customWidth="1"/>
    <col min="3095" max="3095" width="15.109375" style="257" customWidth="1"/>
    <col min="3096" max="3301" width="11.44140625" style="257"/>
    <col min="3302" max="3302" width="0.88671875" style="257" customWidth="1"/>
    <col min="3303" max="3309" width="2.88671875" style="257" customWidth="1"/>
    <col min="3310" max="3310" width="2.109375" style="257" customWidth="1"/>
    <col min="3311" max="3311" width="2.88671875" style="257" customWidth="1"/>
    <col min="3312" max="3312" width="1.33203125" style="257" customWidth="1"/>
    <col min="3313" max="3313" width="2.109375" style="257" customWidth="1"/>
    <col min="3314" max="3314" width="1.6640625" style="257" customWidth="1"/>
    <col min="3315" max="3316" width="2.88671875" style="257" customWidth="1"/>
    <col min="3317" max="3317" width="3.88671875" style="257" customWidth="1"/>
    <col min="3318" max="3318" width="2.88671875" style="257" customWidth="1"/>
    <col min="3319" max="3319" width="1.88671875" style="257" customWidth="1"/>
    <col min="3320" max="3323" width="2.88671875" style="257" customWidth="1"/>
    <col min="3324" max="3324" width="6.44140625" style="257" customWidth="1"/>
    <col min="3325" max="3327" width="2.6640625" style="257" customWidth="1"/>
    <col min="3328" max="3335" width="2.33203125" style="257" customWidth="1"/>
    <col min="3336" max="3336" width="2.5546875" style="257" customWidth="1"/>
    <col min="3337" max="3341" width="2.33203125" style="257" customWidth="1"/>
    <col min="3342" max="3342" width="3" style="257" customWidth="1"/>
    <col min="3343" max="3343" width="25.5546875" style="257" customWidth="1"/>
    <col min="3344" max="3344" width="17.33203125" style="257" customWidth="1"/>
    <col min="3345" max="3345" width="17" style="257" customWidth="1"/>
    <col min="3346" max="3346" width="4.6640625" style="257" customWidth="1"/>
    <col min="3347" max="3347" width="36.5546875" style="257" customWidth="1"/>
    <col min="3348" max="3348" width="15.33203125" style="257" customWidth="1"/>
    <col min="3349" max="3349" width="17.5546875" style="257" customWidth="1"/>
    <col min="3350" max="3350" width="15.33203125" style="257" customWidth="1"/>
    <col min="3351" max="3351" width="15.109375" style="257" customWidth="1"/>
    <col min="3352" max="3557" width="11.44140625" style="257"/>
    <col min="3558" max="3558" width="0.88671875" style="257" customWidth="1"/>
    <col min="3559" max="3565" width="2.88671875" style="257" customWidth="1"/>
    <col min="3566" max="3566" width="2.109375" style="257" customWidth="1"/>
    <col min="3567" max="3567" width="2.88671875" style="257" customWidth="1"/>
    <col min="3568" max="3568" width="1.33203125" style="257" customWidth="1"/>
    <col min="3569" max="3569" width="2.109375" style="257" customWidth="1"/>
    <col min="3570" max="3570" width="1.6640625" style="257" customWidth="1"/>
    <col min="3571" max="3572" width="2.88671875" style="257" customWidth="1"/>
    <col min="3573" max="3573" width="3.88671875" style="257" customWidth="1"/>
    <col min="3574" max="3574" width="2.88671875" style="257" customWidth="1"/>
    <col min="3575" max="3575" width="1.88671875" style="257" customWidth="1"/>
    <col min="3576" max="3579" width="2.88671875" style="257" customWidth="1"/>
    <col min="3580" max="3580" width="6.44140625" style="257" customWidth="1"/>
    <col min="3581" max="3583" width="2.6640625" style="257" customWidth="1"/>
    <col min="3584" max="3591" width="2.33203125" style="257" customWidth="1"/>
    <col min="3592" max="3592" width="2.5546875" style="257" customWidth="1"/>
    <col min="3593" max="3597" width="2.33203125" style="257" customWidth="1"/>
    <col min="3598" max="3598" width="3" style="257" customWidth="1"/>
    <col min="3599" max="3599" width="25.5546875" style="257" customWidth="1"/>
    <col min="3600" max="3600" width="17.33203125" style="257" customWidth="1"/>
    <col min="3601" max="3601" width="17" style="257" customWidth="1"/>
    <col min="3602" max="3602" width="4.6640625" style="257" customWidth="1"/>
    <col min="3603" max="3603" width="36.5546875" style="257" customWidth="1"/>
    <col min="3604" max="3604" width="15.33203125" style="257" customWidth="1"/>
    <col min="3605" max="3605" width="17.5546875" style="257" customWidth="1"/>
    <col min="3606" max="3606" width="15.33203125" style="257" customWidth="1"/>
    <col min="3607" max="3607" width="15.109375" style="257" customWidth="1"/>
    <col min="3608" max="3813" width="11.44140625" style="257"/>
    <col min="3814" max="3814" width="0.88671875" style="257" customWidth="1"/>
    <col min="3815" max="3821" width="2.88671875" style="257" customWidth="1"/>
    <col min="3822" max="3822" width="2.109375" style="257" customWidth="1"/>
    <col min="3823" max="3823" width="2.88671875" style="257" customWidth="1"/>
    <col min="3824" max="3824" width="1.33203125" style="257" customWidth="1"/>
    <col min="3825" max="3825" width="2.109375" style="257" customWidth="1"/>
    <col min="3826" max="3826" width="1.6640625" style="257" customWidth="1"/>
    <col min="3827" max="3828" width="2.88671875" style="257" customWidth="1"/>
    <col min="3829" max="3829" width="3.88671875" style="257" customWidth="1"/>
    <col min="3830" max="3830" width="2.88671875" style="257" customWidth="1"/>
    <col min="3831" max="3831" width="1.88671875" style="257" customWidth="1"/>
    <col min="3832" max="3835" width="2.88671875" style="257" customWidth="1"/>
    <col min="3836" max="3836" width="6.44140625" style="257" customWidth="1"/>
    <col min="3837" max="3839" width="2.6640625" style="257" customWidth="1"/>
    <col min="3840" max="3847" width="2.33203125" style="257" customWidth="1"/>
    <col min="3848" max="3848" width="2.5546875" style="257" customWidth="1"/>
    <col min="3849" max="3853" width="2.33203125" style="257" customWidth="1"/>
    <col min="3854" max="3854" width="3" style="257" customWidth="1"/>
    <col min="3855" max="3855" width="25.5546875" style="257" customWidth="1"/>
    <col min="3856" max="3856" width="17.33203125" style="257" customWidth="1"/>
    <col min="3857" max="3857" width="17" style="257" customWidth="1"/>
    <col min="3858" max="3858" width="4.6640625" style="257" customWidth="1"/>
    <col min="3859" max="3859" width="36.5546875" style="257" customWidth="1"/>
    <col min="3860" max="3860" width="15.33203125" style="257" customWidth="1"/>
    <col min="3861" max="3861" width="17.5546875" style="257" customWidth="1"/>
    <col min="3862" max="3862" width="15.33203125" style="257" customWidth="1"/>
    <col min="3863" max="3863" width="15.109375" style="257" customWidth="1"/>
    <col min="3864" max="4069" width="11.44140625" style="257"/>
    <col min="4070" max="4070" width="0.88671875" style="257" customWidth="1"/>
    <col min="4071" max="4077" width="2.88671875" style="257" customWidth="1"/>
    <col min="4078" max="4078" width="2.109375" style="257" customWidth="1"/>
    <col min="4079" max="4079" width="2.88671875" style="257" customWidth="1"/>
    <col min="4080" max="4080" width="1.33203125" style="257" customWidth="1"/>
    <col min="4081" max="4081" width="2.109375" style="257" customWidth="1"/>
    <col min="4082" max="4082" width="1.6640625" style="257" customWidth="1"/>
    <col min="4083" max="4084" width="2.88671875" style="257" customWidth="1"/>
    <col min="4085" max="4085" width="3.88671875" style="257" customWidth="1"/>
    <col min="4086" max="4086" width="2.88671875" style="257" customWidth="1"/>
    <col min="4087" max="4087" width="1.88671875" style="257" customWidth="1"/>
    <col min="4088" max="4091" width="2.88671875" style="257" customWidth="1"/>
    <col min="4092" max="4092" width="6.44140625" style="257" customWidth="1"/>
    <col min="4093" max="4095" width="2.6640625" style="257" customWidth="1"/>
    <col min="4096" max="4103" width="2.33203125" style="257" customWidth="1"/>
    <col min="4104" max="4104" width="2.5546875" style="257" customWidth="1"/>
    <col min="4105" max="4109" width="2.33203125" style="257" customWidth="1"/>
    <col min="4110" max="4110" width="3" style="257" customWidth="1"/>
    <col min="4111" max="4111" width="25.5546875" style="257" customWidth="1"/>
    <col min="4112" max="4112" width="17.33203125" style="257" customWidth="1"/>
    <col min="4113" max="4113" width="17" style="257" customWidth="1"/>
    <col min="4114" max="4114" width="4.6640625" style="257" customWidth="1"/>
    <col min="4115" max="4115" width="36.5546875" style="257" customWidth="1"/>
    <col min="4116" max="4116" width="15.33203125" style="257" customWidth="1"/>
    <col min="4117" max="4117" width="17.5546875" style="257" customWidth="1"/>
    <col min="4118" max="4118" width="15.33203125" style="257" customWidth="1"/>
    <col min="4119" max="4119" width="15.109375" style="257" customWidth="1"/>
    <col min="4120" max="4325" width="11.44140625" style="257"/>
    <col min="4326" max="4326" width="0.88671875" style="257" customWidth="1"/>
    <col min="4327" max="4333" width="2.88671875" style="257" customWidth="1"/>
    <col min="4334" max="4334" width="2.109375" style="257" customWidth="1"/>
    <col min="4335" max="4335" width="2.88671875" style="257" customWidth="1"/>
    <col min="4336" max="4336" width="1.33203125" style="257" customWidth="1"/>
    <col min="4337" max="4337" width="2.109375" style="257" customWidth="1"/>
    <col min="4338" max="4338" width="1.6640625" style="257" customWidth="1"/>
    <col min="4339" max="4340" width="2.88671875" style="257" customWidth="1"/>
    <col min="4341" max="4341" width="3.88671875" style="257" customWidth="1"/>
    <col min="4342" max="4342" width="2.88671875" style="257" customWidth="1"/>
    <col min="4343" max="4343" width="1.88671875" style="257" customWidth="1"/>
    <col min="4344" max="4347" width="2.88671875" style="257" customWidth="1"/>
    <col min="4348" max="4348" width="6.44140625" style="257" customWidth="1"/>
    <col min="4349" max="4351" width="2.6640625" style="257" customWidth="1"/>
    <col min="4352" max="4359" width="2.33203125" style="257" customWidth="1"/>
    <col min="4360" max="4360" width="2.5546875" style="257" customWidth="1"/>
    <col min="4361" max="4365" width="2.33203125" style="257" customWidth="1"/>
    <col min="4366" max="4366" width="3" style="257" customWidth="1"/>
    <col min="4367" max="4367" width="25.5546875" style="257" customWidth="1"/>
    <col min="4368" max="4368" width="17.33203125" style="257" customWidth="1"/>
    <col min="4369" max="4369" width="17" style="257" customWidth="1"/>
    <col min="4370" max="4370" width="4.6640625" style="257" customWidth="1"/>
    <col min="4371" max="4371" width="36.5546875" style="257" customWidth="1"/>
    <col min="4372" max="4372" width="15.33203125" style="257" customWidth="1"/>
    <col min="4373" max="4373" width="17.5546875" style="257" customWidth="1"/>
    <col min="4374" max="4374" width="15.33203125" style="257" customWidth="1"/>
    <col min="4375" max="4375" width="15.109375" style="257" customWidth="1"/>
    <col min="4376" max="4581" width="11.44140625" style="257"/>
    <col min="4582" max="4582" width="0.88671875" style="257" customWidth="1"/>
    <col min="4583" max="4589" width="2.88671875" style="257" customWidth="1"/>
    <col min="4590" max="4590" width="2.109375" style="257" customWidth="1"/>
    <col min="4591" max="4591" width="2.88671875" style="257" customWidth="1"/>
    <col min="4592" max="4592" width="1.33203125" style="257" customWidth="1"/>
    <col min="4593" max="4593" width="2.109375" style="257" customWidth="1"/>
    <col min="4594" max="4594" width="1.6640625" style="257" customWidth="1"/>
    <col min="4595" max="4596" width="2.88671875" style="257" customWidth="1"/>
    <col min="4597" max="4597" width="3.88671875" style="257" customWidth="1"/>
    <col min="4598" max="4598" width="2.88671875" style="257" customWidth="1"/>
    <col min="4599" max="4599" width="1.88671875" style="257" customWidth="1"/>
    <col min="4600" max="4603" width="2.88671875" style="257" customWidth="1"/>
    <col min="4604" max="4604" width="6.44140625" style="257" customWidth="1"/>
    <col min="4605" max="4607" width="2.6640625" style="257" customWidth="1"/>
    <col min="4608" max="4615" width="2.33203125" style="257" customWidth="1"/>
    <col min="4616" max="4616" width="2.5546875" style="257" customWidth="1"/>
    <col min="4617" max="4621" width="2.33203125" style="257" customWidth="1"/>
    <col min="4622" max="4622" width="3" style="257" customWidth="1"/>
    <col min="4623" max="4623" width="25.5546875" style="257" customWidth="1"/>
    <col min="4624" max="4624" width="17.33203125" style="257" customWidth="1"/>
    <col min="4625" max="4625" width="17" style="257" customWidth="1"/>
    <col min="4626" max="4626" width="4.6640625" style="257" customWidth="1"/>
    <col min="4627" max="4627" width="36.5546875" style="257" customWidth="1"/>
    <col min="4628" max="4628" width="15.33203125" style="257" customWidth="1"/>
    <col min="4629" max="4629" width="17.5546875" style="257" customWidth="1"/>
    <col min="4630" max="4630" width="15.33203125" style="257" customWidth="1"/>
    <col min="4631" max="4631" width="15.109375" style="257" customWidth="1"/>
    <col min="4632" max="4837" width="11.44140625" style="257"/>
    <col min="4838" max="4838" width="0.88671875" style="257" customWidth="1"/>
    <col min="4839" max="4845" width="2.88671875" style="257" customWidth="1"/>
    <col min="4846" max="4846" width="2.109375" style="257" customWidth="1"/>
    <col min="4847" max="4847" width="2.88671875" style="257" customWidth="1"/>
    <col min="4848" max="4848" width="1.33203125" style="257" customWidth="1"/>
    <col min="4849" max="4849" width="2.109375" style="257" customWidth="1"/>
    <col min="4850" max="4850" width="1.6640625" style="257" customWidth="1"/>
    <col min="4851" max="4852" width="2.88671875" style="257" customWidth="1"/>
    <col min="4853" max="4853" width="3.88671875" style="257" customWidth="1"/>
    <col min="4854" max="4854" width="2.88671875" style="257" customWidth="1"/>
    <col min="4855" max="4855" width="1.88671875" style="257" customWidth="1"/>
    <col min="4856" max="4859" width="2.88671875" style="257" customWidth="1"/>
    <col min="4860" max="4860" width="6.44140625" style="257" customWidth="1"/>
    <col min="4861" max="4863" width="2.6640625" style="257" customWidth="1"/>
    <col min="4864" max="4871" width="2.33203125" style="257" customWidth="1"/>
    <col min="4872" max="4872" width="2.5546875" style="257" customWidth="1"/>
    <col min="4873" max="4877" width="2.33203125" style="257" customWidth="1"/>
    <col min="4878" max="4878" width="3" style="257" customWidth="1"/>
    <col min="4879" max="4879" width="25.5546875" style="257" customWidth="1"/>
    <col min="4880" max="4880" width="17.33203125" style="257" customWidth="1"/>
    <col min="4881" max="4881" width="17" style="257" customWidth="1"/>
    <col min="4882" max="4882" width="4.6640625" style="257" customWidth="1"/>
    <col min="4883" max="4883" width="36.5546875" style="257" customWidth="1"/>
    <col min="4884" max="4884" width="15.33203125" style="257" customWidth="1"/>
    <col min="4885" max="4885" width="17.5546875" style="257" customWidth="1"/>
    <col min="4886" max="4886" width="15.33203125" style="257" customWidth="1"/>
    <col min="4887" max="4887" width="15.109375" style="257" customWidth="1"/>
    <col min="4888" max="5093" width="11.44140625" style="257"/>
    <col min="5094" max="5094" width="0.88671875" style="257" customWidth="1"/>
    <col min="5095" max="5101" width="2.88671875" style="257" customWidth="1"/>
    <col min="5102" max="5102" width="2.109375" style="257" customWidth="1"/>
    <col min="5103" max="5103" width="2.88671875" style="257" customWidth="1"/>
    <col min="5104" max="5104" width="1.33203125" style="257" customWidth="1"/>
    <col min="5105" max="5105" width="2.109375" style="257" customWidth="1"/>
    <col min="5106" max="5106" width="1.6640625" style="257" customWidth="1"/>
    <col min="5107" max="5108" width="2.88671875" style="257" customWidth="1"/>
    <col min="5109" max="5109" width="3.88671875" style="257" customWidth="1"/>
    <col min="5110" max="5110" width="2.88671875" style="257" customWidth="1"/>
    <col min="5111" max="5111" width="1.88671875" style="257" customWidth="1"/>
    <col min="5112" max="5115" width="2.88671875" style="257" customWidth="1"/>
    <col min="5116" max="5116" width="6.44140625" style="257" customWidth="1"/>
    <col min="5117" max="5119" width="2.6640625" style="257" customWidth="1"/>
    <col min="5120" max="5127" width="2.33203125" style="257" customWidth="1"/>
    <col min="5128" max="5128" width="2.5546875" style="257" customWidth="1"/>
    <col min="5129" max="5133" width="2.33203125" style="257" customWidth="1"/>
    <col min="5134" max="5134" width="3" style="257" customWidth="1"/>
    <col min="5135" max="5135" width="25.5546875" style="257" customWidth="1"/>
    <col min="5136" max="5136" width="17.33203125" style="257" customWidth="1"/>
    <col min="5137" max="5137" width="17" style="257" customWidth="1"/>
    <col min="5138" max="5138" width="4.6640625" style="257" customWidth="1"/>
    <col min="5139" max="5139" width="36.5546875" style="257" customWidth="1"/>
    <col min="5140" max="5140" width="15.33203125" style="257" customWidth="1"/>
    <col min="5141" max="5141" width="17.5546875" style="257" customWidth="1"/>
    <col min="5142" max="5142" width="15.33203125" style="257" customWidth="1"/>
    <col min="5143" max="5143" width="15.109375" style="257" customWidth="1"/>
    <col min="5144" max="5349" width="11.44140625" style="257"/>
    <col min="5350" max="5350" width="0.88671875" style="257" customWidth="1"/>
    <col min="5351" max="5357" width="2.88671875" style="257" customWidth="1"/>
    <col min="5358" max="5358" width="2.109375" style="257" customWidth="1"/>
    <col min="5359" max="5359" width="2.88671875" style="257" customWidth="1"/>
    <col min="5360" max="5360" width="1.33203125" style="257" customWidth="1"/>
    <col min="5361" max="5361" width="2.109375" style="257" customWidth="1"/>
    <col min="5362" max="5362" width="1.6640625" style="257" customWidth="1"/>
    <col min="5363" max="5364" width="2.88671875" style="257" customWidth="1"/>
    <col min="5365" max="5365" width="3.88671875" style="257" customWidth="1"/>
    <col min="5366" max="5366" width="2.88671875" style="257" customWidth="1"/>
    <col min="5367" max="5367" width="1.88671875" style="257" customWidth="1"/>
    <col min="5368" max="5371" width="2.88671875" style="257" customWidth="1"/>
    <col min="5372" max="5372" width="6.44140625" style="257" customWidth="1"/>
    <col min="5373" max="5375" width="2.6640625" style="257" customWidth="1"/>
    <col min="5376" max="5383" width="2.33203125" style="257" customWidth="1"/>
    <col min="5384" max="5384" width="2.5546875" style="257" customWidth="1"/>
    <col min="5385" max="5389" width="2.33203125" style="257" customWidth="1"/>
    <col min="5390" max="5390" width="3" style="257" customWidth="1"/>
    <col min="5391" max="5391" width="25.5546875" style="257" customWidth="1"/>
    <col min="5392" max="5392" width="17.33203125" style="257" customWidth="1"/>
    <col min="5393" max="5393" width="17" style="257" customWidth="1"/>
    <col min="5394" max="5394" width="4.6640625" style="257" customWidth="1"/>
    <col min="5395" max="5395" width="36.5546875" style="257" customWidth="1"/>
    <col min="5396" max="5396" width="15.33203125" style="257" customWidth="1"/>
    <col min="5397" max="5397" width="17.5546875" style="257" customWidth="1"/>
    <col min="5398" max="5398" width="15.33203125" style="257" customWidth="1"/>
    <col min="5399" max="5399" width="15.109375" style="257" customWidth="1"/>
    <col min="5400" max="5605" width="11.44140625" style="257"/>
    <col min="5606" max="5606" width="0.88671875" style="257" customWidth="1"/>
    <col min="5607" max="5613" width="2.88671875" style="257" customWidth="1"/>
    <col min="5614" max="5614" width="2.109375" style="257" customWidth="1"/>
    <col min="5615" max="5615" width="2.88671875" style="257" customWidth="1"/>
    <col min="5616" max="5616" width="1.33203125" style="257" customWidth="1"/>
    <col min="5617" max="5617" width="2.109375" style="257" customWidth="1"/>
    <col min="5618" max="5618" width="1.6640625" style="257" customWidth="1"/>
    <col min="5619" max="5620" width="2.88671875" style="257" customWidth="1"/>
    <col min="5621" max="5621" width="3.88671875" style="257" customWidth="1"/>
    <col min="5622" max="5622" width="2.88671875" style="257" customWidth="1"/>
    <col min="5623" max="5623" width="1.88671875" style="257" customWidth="1"/>
    <col min="5624" max="5627" width="2.88671875" style="257" customWidth="1"/>
    <col min="5628" max="5628" width="6.44140625" style="257" customWidth="1"/>
    <col min="5629" max="5631" width="2.6640625" style="257" customWidth="1"/>
    <col min="5632" max="5639" width="2.33203125" style="257" customWidth="1"/>
    <col min="5640" max="5640" width="2.5546875" style="257" customWidth="1"/>
    <col min="5641" max="5645" width="2.33203125" style="257" customWidth="1"/>
    <col min="5646" max="5646" width="3" style="257" customWidth="1"/>
    <col min="5647" max="5647" width="25.5546875" style="257" customWidth="1"/>
    <col min="5648" max="5648" width="17.33203125" style="257" customWidth="1"/>
    <col min="5649" max="5649" width="17" style="257" customWidth="1"/>
    <col min="5650" max="5650" width="4.6640625" style="257" customWidth="1"/>
    <col min="5651" max="5651" width="36.5546875" style="257" customWidth="1"/>
    <col min="5652" max="5652" width="15.33203125" style="257" customWidth="1"/>
    <col min="5653" max="5653" width="17.5546875" style="257" customWidth="1"/>
    <col min="5654" max="5654" width="15.33203125" style="257" customWidth="1"/>
    <col min="5655" max="5655" width="15.109375" style="257" customWidth="1"/>
    <col min="5656" max="5861" width="11.44140625" style="257"/>
    <col min="5862" max="5862" width="0.88671875" style="257" customWidth="1"/>
    <col min="5863" max="5869" width="2.88671875" style="257" customWidth="1"/>
    <col min="5870" max="5870" width="2.109375" style="257" customWidth="1"/>
    <col min="5871" max="5871" width="2.88671875" style="257" customWidth="1"/>
    <col min="5872" max="5872" width="1.33203125" style="257" customWidth="1"/>
    <col min="5873" max="5873" width="2.109375" style="257" customWidth="1"/>
    <col min="5874" max="5874" width="1.6640625" style="257" customWidth="1"/>
    <col min="5875" max="5876" width="2.88671875" style="257" customWidth="1"/>
    <col min="5877" max="5877" width="3.88671875" style="257" customWidth="1"/>
    <col min="5878" max="5878" width="2.88671875" style="257" customWidth="1"/>
    <col min="5879" max="5879" width="1.88671875" style="257" customWidth="1"/>
    <col min="5880" max="5883" width="2.88671875" style="257" customWidth="1"/>
    <col min="5884" max="5884" width="6.44140625" style="257" customWidth="1"/>
    <col min="5885" max="5887" width="2.6640625" style="257" customWidth="1"/>
    <col min="5888" max="5895" width="2.33203125" style="257" customWidth="1"/>
    <col min="5896" max="5896" width="2.5546875" style="257" customWidth="1"/>
    <col min="5897" max="5901" width="2.33203125" style="257" customWidth="1"/>
    <col min="5902" max="5902" width="3" style="257" customWidth="1"/>
    <col min="5903" max="5903" width="25.5546875" style="257" customWidth="1"/>
    <col min="5904" max="5904" width="17.33203125" style="257" customWidth="1"/>
    <col min="5905" max="5905" width="17" style="257" customWidth="1"/>
    <col min="5906" max="5906" width="4.6640625" style="257" customWidth="1"/>
    <col min="5907" max="5907" width="36.5546875" style="257" customWidth="1"/>
    <col min="5908" max="5908" width="15.33203125" style="257" customWidth="1"/>
    <col min="5909" max="5909" width="17.5546875" style="257" customWidth="1"/>
    <col min="5910" max="5910" width="15.33203125" style="257" customWidth="1"/>
    <col min="5911" max="5911" width="15.109375" style="257" customWidth="1"/>
    <col min="5912" max="6117" width="11.44140625" style="257"/>
    <col min="6118" max="6118" width="0.88671875" style="257" customWidth="1"/>
    <col min="6119" max="6125" width="2.88671875" style="257" customWidth="1"/>
    <col min="6126" max="6126" width="2.109375" style="257" customWidth="1"/>
    <col min="6127" max="6127" width="2.88671875" style="257" customWidth="1"/>
    <col min="6128" max="6128" width="1.33203125" style="257" customWidth="1"/>
    <col min="6129" max="6129" width="2.109375" style="257" customWidth="1"/>
    <col min="6130" max="6130" width="1.6640625" style="257" customWidth="1"/>
    <col min="6131" max="6132" width="2.88671875" style="257" customWidth="1"/>
    <col min="6133" max="6133" width="3.88671875" style="257" customWidth="1"/>
    <col min="6134" max="6134" width="2.88671875" style="257" customWidth="1"/>
    <col min="6135" max="6135" width="1.88671875" style="257" customWidth="1"/>
    <col min="6136" max="6139" width="2.88671875" style="257" customWidth="1"/>
    <col min="6140" max="6140" width="6.44140625" style="257" customWidth="1"/>
    <col min="6141" max="6143" width="2.6640625" style="257" customWidth="1"/>
    <col min="6144" max="6151" width="2.33203125" style="257" customWidth="1"/>
    <col min="6152" max="6152" width="2.5546875" style="257" customWidth="1"/>
    <col min="6153" max="6157" width="2.33203125" style="257" customWidth="1"/>
    <col min="6158" max="6158" width="3" style="257" customWidth="1"/>
    <col min="6159" max="6159" width="25.5546875" style="257" customWidth="1"/>
    <col min="6160" max="6160" width="17.33203125" style="257" customWidth="1"/>
    <col min="6161" max="6161" width="17" style="257" customWidth="1"/>
    <col min="6162" max="6162" width="4.6640625" style="257" customWidth="1"/>
    <col min="6163" max="6163" width="36.5546875" style="257" customWidth="1"/>
    <col min="6164" max="6164" width="15.33203125" style="257" customWidth="1"/>
    <col min="6165" max="6165" width="17.5546875" style="257" customWidth="1"/>
    <col min="6166" max="6166" width="15.33203125" style="257" customWidth="1"/>
    <col min="6167" max="6167" width="15.109375" style="257" customWidth="1"/>
    <col min="6168" max="6373" width="11.44140625" style="257"/>
    <col min="6374" max="6374" width="0.88671875" style="257" customWidth="1"/>
    <col min="6375" max="6381" width="2.88671875" style="257" customWidth="1"/>
    <col min="6382" max="6382" width="2.109375" style="257" customWidth="1"/>
    <col min="6383" max="6383" width="2.88671875" style="257" customWidth="1"/>
    <col min="6384" max="6384" width="1.33203125" style="257" customWidth="1"/>
    <col min="6385" max="6385" width="2.109375" style="257" customWidth="1"/>
    <col min="6386" max="6386" width="1.6640625" style="257" customWidth="1"/>
    <col min="6387" max="6388" width="2.88671875" style="257" customWidth="1"/>
    <col min="6389" max="6389" width="3.88671875" style="257" customWidth="1"/>
    <col min="6390" max="6390" width="2.88671875" style="257" customWidth="1"/>
    <col min="6391" max="6391" width="1.88671875" style="257" customWidth="1"/>
    <col min="6392" max="6395" width="2.88671875" style="257" customWidth="1"/>
    <col min="6396" max="6396" width="6.44140625" style="257" customWidth="1"/>
    <col min="6397" max="6399" width="2.6640625" style="257" customWidth="1"/>
    <col min="6400" max="6407" width="2.33203125" style="257" customWidth="1"/>
    <col min="6408" max="6408" width="2.5546875" style="257" customWidth="1"/>
    <col min="6409" max="6413" width="2.33203125" style="257" customWidth="1"/>
    <col min="6414" max="6414" width="3" style="257" customWidth="1"/>
    <col min="6415" max="6415" width="25.5546875" style="257" customWidth="1"/>
    <col min="6416" max="6416" width="17.33203125" style="257" customWidth="1"/>
    <col min="6417" max="6417" width="17" style="257" customWidth="1"/>
    <col min="6418" max="6418" width="4.6640625" style="257" customWidth="1"/>
    <col min="6419" max="6419" width="36.5546875" style="257" customWidth="1"/>
    <col min="6420" max="6420" width="15.33203125" style="257" customWidth="1"/>
    <col min="6421" max="6421" width="17.5546875" style="257" customWidth="1"/>
    <col min="6422" max="6422" width="15.33203125" style="257" customWidth="1"/>
    <col min="6423" max="6423" width="15.109375" style="257" customWidth="1"/>
    <col min="6424" max="6629" width="11.44140625" style="257"/>
    <col min="6630" max="6630" width="0.88671875" style="257" customWidth="1"/>
    <col min="6631" max="6637" width="2.88671875" style="257" customWidth="1"/>
    <col min="6638" max="6638" width="2.109375" style="257" customWidth="1"/>
    <col min="6639" max="6639" width="2.88671875" style="257" customWidth="1"/>
    <col min="6640" max="6640" width="1.33203125" style="257" customWidth="1"/>
    <col min="6641" max="6641" width="2.109375" style="257" customWidth="1"/>
    <col min="6642" max="6642" width="1.6640625" style="257" customWidth="1"/>
    <col min="6643" max="6644" width="2.88671875" style="257" customWidth="1"/>
    <col min="6645" max="6645" width="3.88671875" style="257" customWidth="1"/>
    <col min="6646" max="6646" width="2.88671875" style="257" customWidth="1"/>
    <col min="6647" max="6647" width="1.88671875" style="257" customWidth="1"/>
    <col min="6648" max="6651" width="2.88671875" style="257" customWidth="1"/>
    <col min="6652" max="6652" width="6.44140625" style="257" customWidth="1"/>
    <col min="6653" max="6655" width="2.6640625" style="257" customWidth="1"/>
    <col min="6656" max="6663" width="2.33203125" style="257" customWidth="1"/>
    <col min="6664" max="6664" width="2.5546875" style="257" customWidth="1"/>
    <col min="6665" max="6669" width="2.33203125" style="257" customWidth="1"/>
    <col min="6670" max="6670" width="3" style="257" customWidth="1"/>
    <col min="6671" max="6671" width="25.5546875" style="257" customWidth="1"/>
    <col min="6672" max="6672" width="17.33203125" style="257" customWidth="1"/>
    <col min="6673" max="6673" width="17" style="257" customWidth="1"/>
    <col min="6674" max="6674" width="4.6640625" style="257" customWidth="1"/>
    <col min="6675" max="6675" width="36.5546875" style="257" customWidth="1"/>
    <col min="6676" max="6676" width="15.33203125" style="257" customWidth="1"/>
    <col min="6677" max="6677" width="17.5546875" style="257" customWidth="1"/>
    <col min="6678" max="6678" width="15.33203125" style="257" customWidth="1"/>
    <col min="6679" max="6679" width="15.109375" style="257" customWidth="1"/>
    <col min="6680" max="6885" width="11.44140625" style="257"/>
    <col min="6886" max="6886" width="0.88671875" style="257" customWidth="1"/>
    <col min="6887" max="6893" width="2.88671875" style="257" customWidth="1"/>
    <col min="6894" max="6894" width="2.109375" style="257" customWidth="1"/>
    <col min="6895" max="6895" width="2.88671875" style="257" customWidth="1"/>
    <col min="6896" max="6896" width="1.33203125" style="257" customWidth="1"/>
    <col min="6897" max="6897" width="2.109375" style="257" customWidth="1"/>
    <col min="6898" max="6898" width="1.6640625" style="257" customWidth="1"/>
    <col min="6899" max="6900" width="2.88671875" style="257" customWidth="1"/>
    <col min="6901" max="6901" width="3.88671875" style="257" customWidth="1"/>
    <col min="6902" max="6902" width="2.88671875" style="257" customWidth="1"/>
    <col min="6903" max="6903" width="1.88671875" style="257" customWidth="1"/>
    <col min="6904" max="6907" width="2.88671875" style="257" customWidth="1"/>
    <col min="6908" max="6908" width="6.44140625" style="257" customWidth="1"/>
    <col min="6909" max="6911" width="2.6640625" style="257" customWidth="1"/>
    <col min="6912" max="6919" width="2.33203125" style="257" customWidth="1"/>
    <col min="6920" max="6920" width="2.5546875" style="257" customWidth="1"/>
    <col min="6921" max="6925" width="2.33203125" style="257" customWidth="1"/>
    <col min="6926" max="6926" width="3" style="257" customWidth="1"/>
    <col min="6927" max="6927" width="25.5546875" style="257" customWidth="1"/>
    <col min="6928" max="6928" width="17.33203125" style="257" customWidth="1"/>
    <col min="6929" max="6929" width="17" style="257" customWidth="1"/>
    <col min="6930" max="6930" width="4.6640625" style="257" customWidth="1"/>
    <col min="6931" max="6931" width="36.5546875" style="257" customWidth="1"/>
    <col min="6932" max="6932" width="15.33203125" style="257" customWidth="1"/>
    <col min="6933" max="6933" width="17.5546875" style="257" customWidth="1"/>
    <col min="6934" max="6934" width="15.33203125" style="257" customWidth="1"/>
    <col min="6935" max="6935" width="15.109375" style="257" customWidth="1"/>
    <col min="6936" max="7141" width="11.44140625" style="257"/>
    <col min="7142" max="7142" width="0.88671875" style="257" customWidth="1"/>
    <col min="7143" max="7149" width="2.88671875" style="257" customWidth="1"/>
    <col min="7150" max="7150" width="2.109375" style="257" customWidth="1"/>
    <col min="7151" max="7151" width="2.88671875" style="257" customWidth="1"/>
    <col min="7152" max="7152" width="1.33203125" style="257" customWidth="1"/>
    <col min="7153" max="7153" width="2.109375" style="257" customWidth="1"/>
    <col min="7154" max="7154" width="1.6640625" style="257" customWidth="1"/>
    <col min="7155" max="7156" width="2.88671875" style="257" customWidth="1"/>
    <col min="7157" max="7157" width="3.88671875" style="257" customWidth="1"/>
    <col min="7158" max="7158" width="2.88671875" style="257" customWidth="1"/>
    <col min="7159" max="7159" width="1.88671875" style="257" customWidth="1"/>
    <col min="7160" max="7163" width="2.88671875" style="257" customWidth="1"/>
    <col min="7164" max="7164" width="6.44140625" style="257" customWidth="1"/>
    <col min="7165" max="7167" width="2.6640625" style="257" customWidth="1"/>
    <col min="7168" max="7175" width="2.33203125" style="257" customWidth="1"/>
    <col min="7176" max="7176" width="2.5546875" style="257" customWidth="1"/>
    <col min="7177" max="7181" width="2.33203125" style="257" customWidth="1"/>
    <col min="7182" max="7182" width="3" style="257" customWidth="1"/>
    <col min="7183" max="7183" width="25.5546875" style="257" customWidth="1"/>
    <col min="7184" max="7184" width="17.33203125" style="257" customWidth="1"/>
    <col min="7185" max="7185" width="17" style="257" customWidth="1"/>
    <col min="7186" max="7186" width="4.6640625" style="257" customWidth="1"/>
    <col min="7187" max="7187" width="36.5546875" style="257" customWidth="1"/>
    <col min="7188" max="7188" width="15.33203125" style="257" customWidth="1"/>
    <col min="7189" max="7189" width="17.5546875" style="257" customWidth="1"/>
    <col min="7190" max="7190" width="15.33203125" style="257" customWidth="1"/>
    <col min="7191" max="7191" width="15.109375" style="257" customWidth="1"/>
    <col min="7192" max="7397" width="11.44140625" style="257"/>
    <col min="7398" max="7398" width="0.88671875" style="257" customWidth="1"/>
    <col min="7399" max="7405" width="2.88671875" style="257" customWidth="1"/>
    <col min="7406" max="7406" width="2.109375" style="257" customWidth="1"/>
    <col min="7407" max="7407" width="2.88671875" style="257" customWidth="1"/>
    <col min="7408" max="7408" width="1.33203125" style="257" customWidth="1"/>
    <col min="7409" max="7409" width="2.109375" style="257" customWidth="1"/>
    <col min="7410" max="7410" width="1.6640625" style="257" customWidth="1"/>
    <col min="7411" max="7412" width="2.88671875" style="257" customWidth="1"/>
    <col min="7413" max="7413" width="3.88671875" style="257" customWidth="1"/>
    <col min="7414" max="7414" width="2.88671875" style="257" customWidth="1"/>
    <col min="7415" max="7415" width="1.88671875" style="257" customWidth="1"/>
    <col min="7416" max="7419" width="2.88671875" style="257" customWidth="1"/>
    <col min="7420" max="7420" width="6.44140625" style="257" customWidth="1"/>
    <col min="7421" max="7423" width="2.6640625" style="257" customWidth="1"/>
    <col min="7424" max="7431" width="2.33203125" style="257" customWidth="1"/>
    <col min="7432" max="7432" width="2.5546875" style="257" customWidth="1"/>
    <col min="7433" max="7437" width="2.33203125" style="257" customWidth="1"/>
    <col min="7438" max="7438" width="3" style="257" customWidth="1"/>
    <col min="7439" max="7439" width="25.5546875" style="257" customWidth="1"/>
    <col min="7440" max="7440" width="17.33203125" style="257" customWidth="1"/>
    <col min="7441" max="7441" width="17" style="257" customWidth="1"/>
    <col min="7442" max="7442" width="4.6640625" style="257" customWidth="1"/>
    <col min="7443" max="7443" width="36.5546875" style="257" customWidth="1"/>
    <col min="7444" max="7444" width="15.33203125" style="257" customWidth="1"/>
    <col min="7445" max="7445" width="17.5546875" style="257" customWidth="1"/>
    <col min="7446" max="7446" width="15.33203125" style="257" customWidth="1"/>
    <col min="7447" max="7447" width="15.109375" style="257" customWidth="1"/>
    <col min="7448" max="7653" width="11.44140625" style="257"/>
    <col min="7654" max="7654" width="0.88671875" style="257" customWidth="1"/>
    <col min="7655" max="7661" width="2.88671875" style="257" customWidth="1"/>
    <col min="7662" max="7662" width="2.109375" style="257" customWidth="1"/>
    <col min="7663" max="7663" width="2.88671875" style="257" customWidth="1"/>
    <col min="7664" max="7664" width="1.33203125" style="257" customWidth="1"/>
    <col min="7665" max="7665" width="2.109375" style="257" customWidth="1"/>
    <col min="7666" max="7666" width="1.6640625" style="257" customWidth="1"/>
    <col min="7667" max="7668" width="2.88671875" style="257" customWidth="1"/>
    <col min="7669" max="7669" width="3.88671875" style="257" customWidth="1"/>
    <col min="7670" max="7670" width="2.88671875" style="257" customWidth="1"/>
    <col min="7671" max="7671" width="1.88671875" style="257" customWidth="1"/>
    <col min="7672" max="7675" width="2.88671875" style="257" customWidth="1"/>
    <col min="7676" max="7676" width="6.44140625" style="257" customWidth="1"/>
    <col min="7677" max="7679" width="2.6640625" style="257" customWidth="1"/>
    <col min="7680" max="7687" width="2.33203125" style="257" customWidth="1"/>
    <col min="7688" max="7688" width="2.5546875" style="257" customWidth="1"/>
    <col min="7689" max="7693" width="2.33203125" style="257" customWidth="1"/>
    <col min="7694" max="7694" width="3" style="257" customWidth="1"/>
    <col min="7695" max="7695" width="25.5546875" style="257" customWidth="1"/>
    <col min="7696" max="7696" width="17.33203125" style="257" customWidth="1"/>
    <col min="7697" max="7697" width="17" style="257" customWidth="1"/>
    <col min="7698" max="7698" width="4.6640625" style="257" customWidth="1"/>
    <col min="7699" max="7699" width="36.5546875" style="257" customWidth="1"/>
    <col min="7700" max="7700" width="15.33203125" style="257" customWidth="1"/>
    <col min="7701" max="7701" width="17.5546875" style="257" customWidth="1"/>
    <col min="7702" max="7702" width="15.33203125" style="257" customWidth="1"/>
    <col min="7703" max="7703" width="15.109375" style="257" customWidth="1"/>
    <col min="7704" max="7909" width="11.44140625" style="257"/>
    <col min="7910" max="7910" width="0.88671875" style="257" customWidth="1"/>
    <col min="7911" max="7917" width="2.88671875" style="257" customWidth="1"/>
    <col min="7918" max="7918" width="2.109375" style="257" customWidth="1"/>
    <col min="7919" max="7919" width="2.88671875" style="257" customWidth="1"/>
    <col min="7920" max="7920" width="1.33203125" style="257" customWidth="1"/>
    <col min="7921" max="7921" width="2.109375" style="257" customWidth="1"/>
    <col min="7922" max="7922" width="1.6640625" style="257" customWidth="1"/>
    <col min="7923" max="7924" width="2.88671875" style="257" customWidth="1"/>
    <col min="7925" max="7925" width="3.88671875" style="257" customWidth="1"/>
    <col min="7926" max="7926" width="2.88671875" style="257" customWidth="1"/>
    <col min="7927" max="7927" width="1.88671875" style="257" customWidth="1"/>
    <col min="7928" max="7931" width="2.88671875" style="257" customWidth="1"/>
    <col min="7932" max="7932" width="6.44140625" style="257" customWidth="1"/>
    <col min="7933" max="7935" width="2.6640625" style="257" customWidth="1"/>
    <col min="7936" max="7943" width="2.33203125" style="257" customWidth="1"/>
    <col min="7944" max="7944" width="2.5546875" style="257" customWidth="1"/>
    <col min="7945" max="7949" width="2.33203125" style="257" customWidth="1"/>
    <col min="7950" max="7950" width="3" style="257" customWidth="1"/>
    <col min="7951" max="7951" width="25.5546875" style="257" customWidth="1"/>
    <col min="7952" max="7952" width="17.33203125" style="257" customWidth="1"/>
    <col min="7953" max="7953" width="17" style="257" customWidth="1"/>
    <col min="7954" max="7954" width="4.6640625" style="257" customWidth="1"/>
    <col min="7955" max="7955" width="36.5546875" style="257" customWidth="1"/>
    <col min="7956" max="7956" width="15.33203125" style="257" customWidth="1"/>
    <col min="7957" max="7957" width="17.5546875" style="257" customWidth="1"/>
    <col min="7958" max="7958" width="15.33203125" style="257" customWidth="1"/>
    <col min="7959" max="7959" width="15.109375" style="257" customWidth="1"/>
    <col min="7960" max="8165" width="11.44140625" style="257"/>
    <col min="8166" max="8166" width="0.88671875" style="257" customWidth="1"/>
    <col min="8167" max="8173" width="2.88671875" style="257" customWidth="1"/>
    <col min="8174" max="8174" width="2.109375" style="257" customWidth="1"/>
    <col min="8175" max="8175" width="2.88671875" style="257" customWidth="1"/>
    <col min="8176" max="8176" width="1.33203125" style="257" customWidth="1"/>
    <col min="8177" max="8177" width="2.109375" style="257" customWidth="1"/>
    <col min="8178" max="8178" width="1.6640625" style="257" customWidth="1"/>
    <col min="8179" max="8180" width="2.88671875" style="257" customWidth="1"/>
    <col min="8181" max="8181" width="3.88671875" style="257" customWidth="1"/>
    <col min="8182" max="8182" width="2.88671875" style="257" customWidth="1"/>
    <col min="8183" max="8183" width="1.88671875" style="257" customWidth="1"/>
    <col min="8184" max="8187" width="2.88671875" style="257" customWidth="1"/>
    <col min="8188" max="8188" width="6.44140625" style="257" customWidth="1"/>
    <col min="8189" max="8191" width="2.6640625" style="257" customWidth="1"/>
    <col min="8192" max="8199" width="2.33203125" style="257" customWidth="1"/>
    <col min="8200" max="8200" width="2.5546875" style="257" customWidth="1"/>
    <col min="8201" max="8205" width="2.33203125" style="257" customWidth="1"/>
    <col min="8206" max="8206" width="3" style="257" customWidth="1"/>
    <col min="8207" max="8207" width="25.5546875" style="257" customWidth="1"/>
    <col min="8208" max="8208" width="17.33203125" style="257" customWidth="1"/>
    <col min="8209" max="8209" width="17" style="257" customWidth="1"/>
    <col min="8210" max="8210" width="4.6640625" style="257" customWidth="1"/>
    <col min="8211" max="8211" width="36.5546875" style="257" customWidth="1"/>
    <col min="8212" max="8212" width="15.33203125" style="257" customWidth="1"/>
    <col min="8213" max="8213" width="17.5546875" style="257" customWidth="1"/>
    <col min="8214" max="8214" width="15.33203125" style="257" customWidth="1"/>
    <col min="8215" max="8215" width="15.109375" style="257" customWidth="1"/>
    <col min="8216" max="8421" width="11.44140625" style="257"/>
    <col min="8422" max="8422" width="0.88671875" style="257" customWidth="1"/>
    <col min="8423" max="8429" width="2.88671875" style="257" customWidth="1"/>
    <col min="8430" max="8430" width="2.109375" style="257" customWidth="1"/>
    <col min="8431" max="8431" width="2.88671875" style="257" customWidth="1"/>
    <col min="8432" max="8432" width="1.33203125" style="257" customWidth="1"/>
    <col min="8433" max="8433" width="2.109375" style="257" customWidth="1"/>
    <col min="8434" max="8434" width="1.6640625" style="257" customWidth="1"/>
    <col min="8435" max="8436" width="2.88671875" style="257" customWidth="1"/>
    <col min="8437" max="8437" width="3.88671875" style="257" customWidth="1"/>
    <col min="8438" max="8438" width="2.88671875" style="257" customWidth="1"/>
    <col min="8439" max="8439" width="1.88671875" style="257" customWidth="1"/>
    <col min="8440" max="8443" width="2.88671875" style="257" customWidth="1"/>
    <col min="8444" max="8444" width="6.44140625" style="257" customWidth="1"/>
    <col min="8445" max="8447" width="2.6640625" style="257" customWidth="1"/>
    <col min="8448" max="8455" width="2.33203125" style="257" customWidth="1"/>
    <col min="8456" max="8456" width="2.5546875" style="257" customWidth="1"/>
    <col min="8457" max="8461" width="2.33203125" style="257" customWidth="1"/>
    <col min="8462" max="8462" width="3" style="257" customWidth="1"/>
    <col min="8463" max="8463" width="25.5546875" style="257" customWidth="1"/>
    <col min="8464" max="8464" width="17.33203125" style="257" customWidth="1"/>
    <col min="8465" max="8465" width="17" style="257" customWidth="1"/>
    <col min="8466" max="8466" width="4.6640625" style="257" customWidth="1"/>
    <col min="8467" max="8467" width="36.5546875" style="257" customWidth="1"/>
    <col min="8468" max="8468" width="15.33203125" style="257" customWidth="1"/>
    <col min="8469" max="8469" width="17.5546875" style="257" customWidth="1"/>
    <col min="8470" max="8470" width="15.33203125" style="257" customWidth="1"/>
    <col min="8471" max="8471" width="15.109375" style="257" customWidth="1"/>
    <col min="8472" max="8677" width="11.44140625" style="257"/>
    <col min="8678" max="8678" width="0.88671875" style="257" customWidth="1"/>
    <col min="8679" max="8685" width="2.88671875" style="257" customWidth="1"/>
    <col min="8686" max="8686" width="2.109375" style="257" customWidth="1"/>
    <col min="8687" max="8687" width="2.88671875" style="257" customWidth="1"/>
    <col min="8688" max="8688" width="1.33203125" style="257" customWidth="1"/>
    <col min="8689" max="8689" width="2.109375" style="257" customWidth="1"/>
    <col min="8690" max="8690" width="1.6640625" style="257" customWidth="1"/>
    <col min="8691" max="8692" width="2.88671875" style="257" customWidth="1"/>
    <col min="8693" max="8693" width="3.88671875" style="257" customWidth="1"/>
    <col min="8694" max="8694" width="2.88671875" style="257" customWidth="1"/>
    <col min="8695" max="8695" width="1.88671875" style="257" customWidth="1"/>
    <col min="8696" max="8699" width="2.88671875" style="257" customWidth="1"/>
    <col min="8700" max="8700" width="6.44140625" style="257" customWidth="1"/>
    <col min="8701" max="8703" width="2.6640625" style="257" customWidth="1"/>
    <col min="8704" max="8711" width="2.33203125" style="257" customWidth="1"/>
    <col min="8712" max="8712" width="2.5546875" style="257" customWidth="1"/>
    <col min="8713" max="8717" width="2.33203125" style="257" customWidth="1"/>
    <col min="8718" max="8718" width="3" style="257" customWidth="1"/>
    <col min="8719" max="8719" width="25.5546875" style="257" customWidth="1"/>
    <col min="8720" max="8720" width="17.33203125" style="257" customWidth="1"/>
    <col min="8721" max="8721" width="17" style="257" customWidth="1"/>
    <col min="8722" max="8722" width="4.6640625" style="257" customWidth="1"/>
    <col min="8723" max="8723" width="36.5546875" style="257" customWidth="1"/>
    <col min="8724" max="8724" width="15.33203125" style="257" customWidth="1"/>
    <col min="8725" max="8725" width="17.5546875" style="257" customWidth="1"/>
    <col min="8726" max="8726" width="15.33203125" style="257" customWidth="1"/>
    <col min="8727" max="8727" width="15.109375" style="257" customWidth="1"/>
    <col min="8728" max="8933" width="11.44140625" style="257"/>
    <col min="8934" max="8934" width="0.88671875" style="257" customWidth="1"/>
    <col min="8935" max="8941" width="2.88671875" style="257" customWidth="1"/>
    <col min="8942" max="8942" width="2.109375" style="257" customWidth="1"/>
    <col min="8943" max="8943" width="2.88671875" style="257" customWidth="1"/>
    <col min="8944" max="8944" width="1.33203125" style="257" customWidth="1"/>
    <col min="8945" max="8945" width="2.109375" style="257" customWidth="1"/>
    <col min="8946" max="8946" width="1.6640625" style="257" customWidth="1"/>
    <col min="8947" max="8948" width="2.88671875" style="257" customWidth="1"/>
    <col min="8949" max="8949" width="3.88671875" style="257" customWidth="1"/>
    <col min="8950" max="8950" width="2.88671875" style="257" customWidth="1"/>
    <col min="8951" max="8951" width="1.88671875" style="257" customWidth="1"/>
    <col min="8952" max="8955" width="2.88671875" style="257" customWidth="1"/>
    <col min="8956" max="8956" width="6.44140625" style="257" customWidth="1"/>
    <col min="8957" max="8959" width="2.6640625" style="257" customWidth="1"/>
    <col min="8960" max="8967" width="2.33203125" style="257" customWidth="1"/>
    <col min="8968" max="8968" width="2.5546875" style="257" customWidth="1"/>
    <col min="8969" max="8973" width="2.33203125" style="257" customWidth="1"/>
    <col min="8974" max="8974" width="3" style="257" customWidth="1"/>
    <col min="8975" max="8975" width="25.5546875" style="257" customWidth="1"/>
    <col min="8976" max="8976" width="17.33203125" style="257" customWidth="1"/>
    <col min="8977" max="8977" width="17" style="257" customWidth="1"/>
    <col min="8978" max="8978" width="4.6640625" style="257" customWidth="1"/>
    <col min="8979" max="8979" width="36.5546875" style="257" customWidth="1"/>
    <col min="8980" max="8980" width="15.33203125" style="257" customWidth="1"/>
    <col min="8981" max="8981" width="17.5546875" style="257" customWidth="1"/>
    <col min="8982" max="8982" width="15.33203125" style="257" customWidth="1"/>
    <col min="8983" max="8983" width="15.109375" style="257" customWidth="1"/>
    <col min="8984" max="9189" width="11.44140625" style="257"/>
    <col min="9190" max="9190" width="0.88671875" style="257" customWidth="1"/>
    <col min="9191" max="9197" width="2.88671875" style="257" customWidth="1"/>
    <col min="9198" max="9198" width="2.109375" style="257" customWidth="1"/>
    <col min="9199" max="9199" width="2.88671875" style="257" customWidth="1"/>
    <col min="9200" max="9200" width="1.33203125" style="257" customWidth="1"/>
    <col min="9201" max="9201" width="2.109375" style="257" customWidth="1"/>
    <col min="9202" max="9202" width="1.6640625" style="257" customWidth="1"/>
    <col min="9203" max="9204" width="2.88671875" style="257" customWidth="1"/>
    <col min="9205" max="9205" width="3.88671875" style="257" customWidth="1"/>
    <col min="9206" max="9206" width="2.88671875" style="257" customWidth="1"/>
    <col min="9207" max="9207" width="1.88671875" style="257" customWidth="1"/>
    <col min="9208" max="9211" width="2.88671875" style="257" customWidth="1"/>
    <col min="9212" max="9212" width="6.44140625" style="257" customWidth="1"/>
    <col min="9213" max="9215" width="2.6640625" style="257" customWidth="1"/>
    <col min="9216" max="9223" width="2.33203125" style="257" customWidth="1"/>
    <col min="9224" max="9224" width="2.5546875" style="257" customWidth="1"/>
    <col min="9225" max="9229" width="2.33203125" style="257" customWidth="1"/>
    <col min="9230" max="9230" width="3" style="257" customWidth="1"/>
    <col min="9231" max="9231" width="25.5546875" style="257" customWidth="1"/>
    <col min="9232" max="9232" width="17.33203125" style="257" customWidth="1"/>
    <col min="9233" max="9233" width="17" style="257" customWidth="1"/>
    <col min="9234" max="9234" width="4.6640625" style="257" customWidth="1"/>
    <col min="9235" max="9235" width="36.5546875" style="257" customWidth="1"/>
    <col min="9236" max="9236" width="15.33203125" style="257" customWidth="1"/>
    <col min="9237" max="9237" width="17.5546875" style="257" customWidth="1"/>
    <col min="9238" max="9238" width="15.33203125" style="257" customWidth="1"/>
    <col min="9239" max="9239" width="15.109375" style="257" customWidth="1"/>
    <col min="9240" max="9445" width="11.44140625" style="257"/>
    <col min="9446" max="9446" width="0.88671875" style="257" customWidth="1"/>
    <col min="9447" max="9453" width="2.88671875" style="257" customWidth="1"/>
    <col min="9454" max="9454" width="2.109375" style="257" customWidth="1"/>
    <col min="9455" max="9455" width="2.88671875" style="257" customWidth="1"/>
    <col min="9456" max="9456" width="1.33203125" style="257" customWidth="1"/>
    <col min="9457" max="9457" width="2.109375" style="257" customWidth="1"/>
    <col min="9458" max="9458" width="1.6640625" style="257" customWidth="1"/>
    <col min="9459" max="9460" width="2.88671875" style="257" customWidth="1"/>
    <col min="9461" max="9461" width="3.88671875" style="257" customWidth="1"/>
    <col min="9462" max="9462" width="2.88671875" style="257" customWidth="1"/>
    <col min="9463" max="9463" width="1.88671875" style="257" customWidth="1"/>
    <col min="9464" max="9467" width="2.88671875" style="257" customWidth="1"/>
    <col min="9468" max="9468" width="6.44140625" style="257" customWidth="1"/>
    <col min="9469" max="9471" width="2.6640625" style="257" customWidth="1"/>
    <col min="9472" max="9479" width="2.33203125" style="257" customWidth="1"/>
    <col min="9480" max="9480" width="2.5546875" style="257" customWidth="1"/>
    <col min="9481" max="9485" width="2.33203125" style="257" customWidth="1"/>
    <col min="9486" max="9486" width="3" style="257" customWidth="1"/>
    <col min="9487" max="9487" width="25.5546875" style="257" customWidth="1"/>
    <col min="9488" max="9488" width="17.33203125" style="257" customWidth="1"/>
    <col min="9489" max="9489" width="17" style="257" customWidth="1"/>
    <col min="9490" max="9490" width="4.6640625" style="257" customWidth="1"/>
    <col min="9491" max="9491" width="36.5546875" style="257" customWidth="1"/>
    <col min="9492" max="9492" width="15.33203125" style="257" customWidth="1"/>
    <col min="9493" max="9493" width="17.5546875" style="257" customWidth="1"/>
    <col min="9494" max="9494" width="15.33203125" style="257" customWidth="1"/>
    <col min="9495" max="9495" width="15.109375" style="257" customWidth="1"/>
    <col min="9496" max="9701" width="11.44140625" style="257"/>
    <col min="9702" max="9702" width="0.88671875" style="257" customWidth="1"/>
    <col min="9703" max="9709" width="2.88671875" style="257" customWidth="1"/>
    <col min="9710" max="9710" width="2.109375" style="257" customWidth="1"/>
    <col min="9711" max="9711" width="2.88671875" style="257" customWidth="1"/>
    <col min="9712" max="9712" width="1.33203125" style="257" customWidth="1"/>
    <col min="9713" max="9713" width="2.109375" style="257" customWidth="1"/>
    <col min="9714" max="9714" width="1.6640625" style="257" customWidth="1"/>
    <col min="9715" max="9716" width="2.88671875" style="257" customWidth="1"/>
    <col min="9717" max="9717" width="3.88671875" style="257" customWidth="1"/>
    <col min="9718" max="9718" width="2.88671875" style="257" customWidth="1"/>
    <col min="9719" max="9719" width="1.88671875" style="257" customWidth="1"/>
    <col min="9720" max="9723" width="2.88671875" style="257" customWidth="1"/>
    <col min="9724" max="9724" width="6.44140625" style="257" customWidth="1"/>
    <col min="9725" max="9727" width="2.6640625" style="257" customWidth="1"/>
    <col min="9728" max="9735" width="2.33203125" style="257" customWidth="1"/>
    <col min="9736" max="9736" width="2.5546875" style="257" customWidth="1"/>
    <col min="9737" max="9741" width="2.33203125" style="257" customWidth="1"/>
    <col min="9742" max="9742" width="3" style="257" customWidth="1"/>
    <col min="9743" max="9743" width="25.5546875" style="257" customWidth="1"/>
    <col min="9744" max="9744" width="17.33203125" style="257" customWidth="1"/>
    <col min="9745" max="9745" width="17" style="257" customWidth="1"/>
    <col min="9746" max="9746" width="4.6640625" style="257" customWidth="1"/>
    <col min="9747" max="9747" width="36.5546875" style="257" customWidth="1"/>
    <col min="9748" max="9748" width="15.33203125" style="257" customWidth="1"/>
    <col min="9749" max="9749" width="17.5546875" style="257" customWidth="1"/>
    <col min="9750" max="9750" width="15.33203125" style="257" customWidth="1"/>
    <col min="9751" max="9751" width="15.109375" style="257" customWidth="1"/>
    <col min="9752" max="9957" width="11.44140625" style="257"/>
    <col min="9958" max="9958" width="0.88671875" style="257" customWidth="1"/>
    <col min="9959" max="9965" width="2.88671875" style="257" customWidth="1"/>
    <col min="9966" max="9966" width="2.109375" style="257" customWidth="1"/>
    <col min="9967" max="9967" width="2.88671875" style="257" customWidth="1"/>
    <col min="9968" max="9968" width="1.33203125" style="257" customWidth="1"/>
    <col min="9969" max="9969" width="2.109375" style="257" customWidth="1"/>
    <col min="9970" max="9970" width="1.6640625" style="257" customWidth="1"/>
    <col min="9971" max="9972" width="2.88671875" style="257" customWidth="1"/>
    <col min="9973" max="9973" width="3.88671875" style="257" customWidth="1"/>
    <col min="9974" max="9974" width="2.88671875" style="257" customWidth="1"/>
    <col min="9975" max="9975" width="1.88671875" style="257" customWidth="1"/>
    <col min="9976" max="9979" width="2.88671875" style="257" customWidth="1"/>
    <col min="9980" max="9980" width="6.44140625" style="257" customWidth="1"/>
    <col min="9981" max="9983" width="2.6640625" style="257" customWidth="1"/>
    <col min="9984" max="9991" width="2.33203125" style="257" customWidth="1"/>
    <col min="9992" max="9992" width="2.5546875" style="257" customWidth="1"/>
    <col min="9993" max="9997" width="2.33203125" style="257" customWidth="1"/>
    <col min="9998" max="9998" width="3" style="257" customWidth="1"/>
    <col min="9999" max="9999" width="25.5546875" style="257" customWidth="1"/>
    <col min="10000" max="10000" width="17.33203125" style="257" customWidth="1"/>
    <col min="10001" max="10001" width="17" style="257" customWidth="1"/>
    <col min="10002" max="10002" width="4.6640625" style="257" customWidth="1"/>
    <col min="10003" max="10003" width="36.5546875" style="257" customWidth="1"/>
    <col min="10004" max="10004" width="15.33203125" style="257" customWidth="1"/>
    <col min="10005" max="10005" width="17.5546875" style="257" customWidth="1"/>
    <col min="10006" max="10006" width="15.33203125" style="257" customWidth="1"/>
    <col min="10007" max="10007" width="15.109375" style="257" customWidth="1"/>
    <col min="10008" max="10213" width="11.44140625" style="257"/>
    <col min="10214" max="10214" width="0.88671875" style="257" customWidth="1"/>
    <col min="10215" max="10221" width="2.88671875" style="257" customWidth="1"/>
    <col min="10222" max="10222" width="2.109375" style="257" customWidth="1"/>
    <col min="10223" max="10223" width="2.88671875" style="257" customWidth="1"/>
    <col min="10224" max="10224" width="1.33203125" style="257" customWidth="1"/>
    <col min="10225" max="10225" width="2.109375" style="257" customWidth="1"/>
    <col min="10226" max="10226" width="1.6640625" style="257" customWidth="1"/>
    <col min="10227" max="10228" width="2.88671875" style="257" customWidth="1"/>
    <col min="10229" max="10229" width="3.88671875" style="257" customWidth="1"/>
    <col min="10230" max="10230" width="2.88671875" style="257" customWidth="1"/>
    <col min="10231" max="10231" width="1.88671875" style="257" customWidth="1"/>
    <col min="10232" max="10235" width="2.88671875" style="257" customWidth="1"/>
    <col min="10236" max="10236" width="6.44140625" style="257" customWidth="1"/>
    <col min="10237" max="10239" width="2.6640625" style="257" customWidth="1"/>
    <col min="10240" max="10247" width="2.33203125" style="257" customWidth="1"/>
    <col min="10248" max="10248" width="2.5546875" style="257" customWidth="1"/>
    <col min="10249" max="10253" width="2.33203125" style="257" customWidth="1"/>
    <col min="10254" max="10254" width="3" style="257" customWidth="1"/>
    <col min="10255" max="10255" width="25.5546875" style="257" customWidth="1"/>
    <col min="10256" max="10256" width="17.33203125" style="257" customWidth="1"/>
    <col min="10257" max="10257" width="17" style="257" customWidth="1"/>
    <col min="10258" max="10258" width="4.6640625" style="257" customWidth="1"/>
    <col min="10259" max="10259" width="36.5546875" style="257" customWidth="1"/>
    <col min="10260" max="10260" width="15.33203125" style="257" customWidth="1"/>
    <col min="10261" max="10261" width="17.5546875" style="257" customWidth="1"/>
    <col min="10262" max="10262" width="15.33203125" style="257" customWidth="1"/>
    <col min="10263" max="10263" width="15.109375" style="257" customWidth="1"/>
    <col min="10264" max="10469" width="11.44140625" style="257"/>
    <col min="10470" max="10470" width="0.88671875" style="257" customWidth="1"/>
    <col min="10471" max="10477" width="2.88671875" style="257" customWidth="1"/>
    <col min="10478" max="10478" width="2.109375" style="257" customWidth="1"/>
    <col min="10479" max="10479" width="2.88671875" style="257" customWidth="1"/>
    <col min="10480" max="10480" width="1.33203125" style="257" customWidth="1"/>
    <col min="10481" max="10481" width="2.109375" style="257" customWidth="1"/>
    <col min="10482" max="10482" width="1.6640625" style="257" customWidth="1"/>
    <col min="10483" max="10484" width="2.88671875" style="257" customWidth="1"/>
    <col min="10485" max="10485" width="3.88671875" style="257" customWidth="1"/>
    <col min="10486" max="10486" width="2.88671875" style="257" customWidth="1"/>
    <col min="10487" max="10487" width="1.88671875" style="257" customWidth="1"/>
    <col min="10488" max="10491" width="2.88671875" style="257" customWidth="1"/>
    <col min="10492" max="10492" width="6.44140625" style="257" customWidth="1"/>
    <col min="10493" max="10495" width="2.6640625" style="257" customWidth="1"/>
    <col min="10496" max="10503" width="2.33203125" style="257" customWidth="1"/>
    <col min="10504" max="10504" width="2.5546875" style="257" customWidth="1"/>
    <col min="10505" max="10509" width="2.33203125" style="257" customWidth="1"/>
    <col min="10510" max="10510" width="3" style="257" customWidth="1"/>
    <col min="10511" max="10511" width="25.5546875" style="257" customWidth="1"/>
    <col min="10512" max="10512" width="17.33203125" style="257" customWidth="1"/>
    <col min="10513" max="10513" width="17" style="257" customWidth="1"/>
    <col min="10514" max="10514" width="4.6640625" style="257" customWidth="1"/>
    <col min="10515" max="10515" width="36.5546875" style="257" customWidth="1"/>
    <col min="10516" max="10516" width="15.33203125" style="257" customWidth="1"/>
    <col min="10517" max="10517" width="17.5546875" style="257" customWidth="1"/>
    <col min="10518" max="10518" width="15.33203125" style="257" customWidth="1"/>
    <col min="10519" max="10519" width="15.109375" style="257" customWidth="1"/>
    <col min="10520" max="10725" width="11.44140625" style="257"/>
    <col min="10726" max="10726" width="0.88671875" style="257" customWidth="1"/>
    <col min="10727" max="10733" width="2.88671875" style="257" customWidth="1"/>
    <col min="10734" max="10734" width="2.109375" style="257" customWidth="1"/>
    <col min="10735" max="10735" width="2.88671875" style="257" customWidth="1"/>
    <col min="10736" max="10736" width="1.33203125" style="257" customWidth="1"/>
    <col min="10737" max="10737" width="2.109375" style="257" customWidth="1"/>
    <col min="10738" max="10738" width="1.6640625" style="257" customWidth="1"/>
    <col min="10739" max="10740" width="2.88671875" style="257" customWidth="1"/>
    <col min="10741" max="10741" width="3.88671875" style="257" customWidth="1"/>
    <col min="10742" max="10742" width="2.88671875" style="257" customWidth="1"/>
    <col min="10743" max="10743" width="1.88671875" style="257" customWidth="1"/>
    <col min="10744" max="10747" width="2.88671875" style="257" customWidth="1"/>
    <col min="10748" max="10748" width="6.44140625" style="257" customWidth="1"/>
    <col min="10749" max="10751" width="2.6640625" style="257" customWidth="1"/>
    <col min="10752" max="10759" width="2.33203125" style="257" customWidth="1"/>
    <col min="10760" max="10760" width="2.5546875" style="257" customWidth="1"/>
    <col min="10761" max="10765" width="2.33203125" style="257" customWidth="1"/>
    <col min="10766" max="10766" width="3" style="257" customWidth="1"/>
    <col min="10767" max="10767" width="25.5546875" style="257" customWidth="1"/>
    <col min="10768" max="10768" width="17.33203125" style="257" customWidth="1"/>
    <col min="10769" max="10769" width="17" style="257" customWidth="1"/>
    <col min="10770" max="10770" width="4.6640625" style="257" customWidth="1"/>
    <col min="10771" max="10771" width="36.5546875" style="257" customWidth="1"/>
    <col min="10772" max="10772" width="15.33203125" style="257" customWidth="1"/>
    <col min="10773" max="10773" width="17.5546875" style="257" customWidth="1"/>
    <col min="10774" max="10774" width="15.33203125" style="257" customWidth="1"/>
    <col min="10775" max="10775" width="15.109375" style="257" customWidth="1"/>
    <col min="10776" max="10981" width="11.44140625" style="257"/>
    <col min="10982" max="10982" width="0.88671875" style="257" customWidth="1"/>
    <col min="10983" max="10989" width="2.88671875" style="257" customWidth="1"/>
    <col min="10990" max="10990" width="2.109375" style="257" customWidth="1"/>
    <col min="10991" max="10991" width="2.88671875" style="257" customWidth="1"/>
    <col min="10992" max="10992" width="1.33203125" style="257" customWidth="1"/>
    <col min="10993" max="10993" width="2.109375" style="257" customWidth="1"/>
    <col min="10994" max="10994" width="1.6640625" style="257" customWidth="1"/>
    <col min="10995" max="10996" width="2.88671875" style="257" customWidth="1"/>
    <col min="10997" max="10997" width="3.88671875" style="257" customWidth="1"/>
    <col min="10998" max="10998" width="2.88671875" style="257" customWidth="1"/>
    <col min="10999" max="10999" width="1.88671875" style="257" customWidth="1"/>
    <col min="11000" max="11003" width="2.88671875" style="257" customWidth="1"/>
    <col min="11004" max="11004" width="6.44140625" style="257" customWidth="1"/>
    <col min="11005" max="11007" width="2.6640625" style="257" customWidth="1"/>
    <col min="11008" max="11015" width="2.33203125" style="257" customWidth="1"/>
    <col min="11016" max="11016" width="2.5546875" style="257" customWidth="1"/>
    <col min="11017" max="11021" width="2.33203125" style="257" customWidth="1"/>
    <col min="11022" max="11022" width="3" style="257" customWidth="1"/>
    <col min="11023" max="11023" width="25.5546875" style="257" customWidth="1"/>
    <col min="11024" max="11024" width="17.33203125" style="257" customWidth="1"/>
    <col min="11025" max="11025" width="17" style="257" customWidth="1"/>
    <col min="11026" max="11026" width="4.6640625" style="257" customWidth="1"/>
    <col min="11027" max="11027" width="36.5546875" style="257" customWidth="1"/>
    <col min="11028" max="11028" width="15.33203125" style="257" customWidth="1"/>
    <col min="11029" max="11029" width="17.5546875" style="257" customWidth="1"/>
    <col min="11030" max="11030" width="15.33203125" style="257" customWidth="1"/>
    <col min="11031" max="11031" width="15.109375" style="257" customWidth="1"/>
    <col min="11032" max="11237" width="11.44140625" style="257"/>
    <col min="11238" max="11238" width="0.88671875" style="257" customWidth="1"/>
    <col min="11239" max="11245" width="2.88671875" style="257" customWidth="1"/>
    <col min="11246" max="11246" width="2.109375" style="257" customWidth="1"/>
    <col min="11247" max="11247" width="2.88671875" style="257" customWidth="1"/>
    <col min="11248" max="11248" width="1.33203125" style="257" customWidth="1"/>
    <col min="11249" max="11249" width="2.109375" style="257" customWidth="1"/>
    <col min="11250" max="11250" width="1.6640625" style="257" customWidth="1"/>
    <col min="11251" max="11252" width="2.88671875" style="257" customWidth="1"/>
    <col min="11253" max="11253" width="3.88671875" style="257" customWidth="1"/>
    <col min="11254" max="11254" width="2.88671875" style="257" customWidth="1"/>
    <col min="11255" max="11255" width="1.88671875" style="257" customWidth="1"/>
    <col min="11256" max="11259" width="2.88671875" style="257" customWidth="1"/>
    <col min="11260" max="11260" width="6.44140625" style="257" customWidth="1"/>
    <col min="11261" max="11263" width="2.6640625" style="257" customWidth="1"/>
    <col min="11264" max="11271" width="2.33203125" style="257" customWidth="1"/>
    <col min="11272" max="11272" width="2.5546875" style="257" customWidth="1"/>
    <col min="11273" max="11277" width="2.33203125" style="257" customWidth="1"/>
    <col min="11278" max="11278" width="3" style="257" customWidth="1"/>
    <col min="11279" max="11279" width="25.5546875" style="257" customWidth="1"/>
    <col min="11280" max="11280" width="17.33203125" style="257" customWidth="1"/>
    <col min="11281" max="11281" width="17" style="257" customWidth="1"/>
    <col min="11282" max="11282" width="4.6640625" style="257" customWidth="1"/>
    <col min="11283" max="11283" width="36.5546875" style="257" customWidth="1"/>
    <col min="11284" max="11284" width="15.33203125" style="257" customWidth="1"/>
    <col min="11285" max="11285" width="17.5546875" style="257" customWidth="1"/>
    <col min="11286" max="11286" width="15.33203125" style="257" customWidth="1"/>
    <col min="11287" max="11287" width="15.109375" style="257" customWidth="1"/>
    <col min="11288" max="11493" width="11.44140625" style="257"/>
    <col min="11494" max="11494" width="0.88671875" style="257" customWidth="1"/>
    <col min="11495" max="11501" width="2.88671875" style="257" customWidth="1"/>
    <col min="11502" max="11502" width="2.109375" style="257" customWidth="1"/>
    <col min="11503" max="11503" width="2.88671875" style="257" customWidth="1"/>
    <col min="11504" max="11504" width="1.33203125" style="257" customWidth="1"/>
    <col min="11505" max="11505" width="2.109375" style="257" customWidth="1"/>
    <col min="11506" max="11506" width="1.6640625" style="257" customWidth="1"/>
    <col min="11507" max="11508" width="2.88671875" style="257" customWidth="1"/>
    <col min="11509" max="11509" width="3.88671875" style="257" customWidth="1"/>
    <col min="11510" max="11510" width="2.88671875" style="257" customWidth="1"/>
    <col min="11511" max="11511" width="1.88671875" style="257" customWidth="1"/>
    <col min="11512" max="11515" width="2.88671875" style="257" customWidth="1"/>
    <col min="11516" max="11516" width="6.44140625" style="257" customWidth="1"/>
    <col min="11517" max="11519" width="2.6640625" style="257" customWidth="1"/>
    <col min="11520" max="11527" width="2.33203125" style="257" customWidth="1"/>
    <col min="11528" max="11528" width="2.5546875" style="257" customWidth="1"/>
    <col min="11529" max="11533" width="2.33203125" style="257" customWidth="1"/>
    <col min="11534" max="11534" width="3" style="257" customWidth="1"/>
    <col min="11535" max="11535" width="25.5546875" style="257" customWidth="1"/>
    <col min="11536" max="11536" width="17.33203125" style="257" customWidth="1"/>
    <col min="11537" max="11537" width="17" style="257" customWidth="1"/>
    <col min="11538" max="11538" width="4.6640625" style="257" customWidth="1"/>
    <col min="11539" max="11539" width="36.5546875" style="257" customWidth="1"/>
    <col min="11540" max="11540" width="15.33203125" style="257" customWidth="1"/>
    <col min="11541" max="11541" width="17.5546875" style="257" customWidth="1"/>
    <col min="11542" max="11542" width="15.33203125" style="257" customWidth="1"/>
    <col min="11543" max="11543" width="15.109375" style="257" customWidth="1"/>
    <col min="11544" max="11749" width="11.44140625" style="257"/>
    <col min="11750" max="11750" width="0.88671875" style="257" customWidth="1"/>
    <col min="11751" max="11757" width="2.88671875" style="257" customWidth="1"/>
    <col min="11758" max="11758" width="2.109375" style="257" customWidth="1"/>
    <col min="11759" max="11759" width="2.88671875" style="257" customWidth="1"/>
    <col min="11760" max="11760" width="1.33203125" style="257" customWidth="1"/>
    <col min="11761" max="11761" width="2.109375" style="257" customWidth="1"/>
    <col min="11762" max="11762" width="1.6640625" style="257" customWidth="1"/>
    <col min="11763" max="11764" width="2.88671875" style="257" customWidth="1"/>
    <col min="11765" max="11765" width="3.88671875" style="257" customWidth="1"/>
    <col min="11766" max="11766" width="2.88671875" style="257" customWidth="1"/>
    <col min="11767" max="11767" width="1.88671875" style="257" customWidth="1"/>
    <col min="11768" max="11771" width="2.88671875" style="257" customWidth="1"/>
    <col min="11772" max="11772" width="6.44140625" style="257" customWidth="1"/>
    <col min="11773" max="11775" width="2.6640625" style="257" customWidth="1"/>
    <col min="11776" max="11783" width="2.33203125" style="257" customWidth="1"/>
    <col min="11784" max="11784" width="2.5546875" style="257" customWidth="1"/>
    <col min="11785" max="11789" width="2.33203125" style="257" customWidth="1"/>
    <col min="11790" max="11790" width="3" style="257" customWidth="1"/>
    <col min="11791" max="11791" width="25.5546875" style="257" customWidth="1"/>
    <col min="11792" max="11792" width="17.33203125" style="257" customWidth="1"/>
    <col min="11793" max="11793" width="17" style="257" customWidth="1"/>
    <col min="11794" max="11794" width="4.6640625" style="257" customWidth="1"/>
    <col min="11795" max="11795" width="36.5546875" style="257" customWidth="1"/>
    <col min="11796" max="11796" width="15.33203125" style="257" customWidth="1"/>
    <col min="11797" max="11797" width="17.5546875" style="257" customWidth="1"/>
    <col min="11798" max="11798" width="15.33203125" style="257" customWidth="1"/>
    <col min="11799" max="11799" width="15.109375" style="257" customWidth="1"/>
    <col min="11800" max="12005" width="11.44140625" style="257"/>
    <col min="12006" max="12006" width="0.88671875" style="257" customWidth="1"/>
    <col min="12007" max="12013" width="2.88671875" style="257" customWidth="1"/>
    <col min="12014" max="12014" width="2.109375" style="257" customWidth="1"/>
    <col min="12015" max="12015" width="2.88671875" style="257" customWidth="1"/>
    <col min="12016" max="12016" width="1.33203125" style="257" customWidth="1"/>
    <col min="12017" max="12017" width="2.109375" style="257" customWidth="1"/>
    <col min="12018" max="12018" width="1.6640625" style="257" customWidth="1"/>
    <col min="12019" max="12020" width="2.88671875" style="257" customWidth="1"/>
    <col min="12021" max="12021" width="3.88671875" style="257" customWidth="1"/>
    <col min="12022" max="12022" width="2.88671875" style="257" customWidth="1"/>
    <col min="12023" max="12023" width="1.88671875" style="257" customWidth="1"/>
    <col min="12024" max="12027" width="2.88671875" style="257" customWidth="1"/>
    <col min="12028" max="12028" width="6.44140625" style="257" customWidth="1"/>
    <col min="12029" max="12031" width="2.6640625" style="257" customWidth="1"/>
    <col min="12032" max="12039" width="2.33203125" style="257" customWidth="1"/>
    <col min="12040" max="12040" width="2.5546875" style="257" customWidth="1"/>
    <col min="12041" max="12045" width="2.33203125" style="257" customWidth="1"/>
    <col min="12046" max="12046" width="3" style="257" customWidth="1"/>
    <col min="12047" max="12047" width="25.5546875" style="257" customWidth="1"/>
    <col min="12048" max="12048" width="17.33203125" style="257" customWidth="1"/>
    <col min="12049" max="12049" width="17" style="257" customWidth="1"/>
    <col min="12050" max="12050" width="4.6640625" style="257" customWidth="1"/>
    <col min="12051" max="12051" width="36.5546875" style="257" customWidth="1"/>
    <col min="12052" max="12052" width="15.33203125" style="257" customWidth="1"/>
    <col min="12053" max="12053" width="17.5546875" style="257" customWidth="1"/>
    <col min="12054" max="12054" width="15.33203125" style="257" customWidth="1"/>
    <col min="12055" max="12055" width="15.109375" style="257" customWidth="1"/>
    <col min="12056" max="12261" width="11.44140625" style="257"/>
    <col min="12262" max="12262" width="0.88671875" style="257" customWidth="1"/>
    <col min="12263" max="12269" width="2.88671875" style="257" customWidth="1"/>
    <col min="12270" max="12270" width="2.109375" style="257" customWidth="1"/>
    <col min="12271" max="12271" width="2.88671875" style="257" customWidth="1"/>
    <col min="12272" max="12272" width="1.33203125" style="257" customWidth="1"/>
    <col min="12273" max="12273" width="2.109375" style="257" customWidth="1"/>
    <col min="12274" max="12274" width="1.6640625" style="257" customWidth="1"/>
    <col min="12275" max="12276" width="2.88671875" style="257" customWidth="1"/>
    <col min="12277" max="12277" width="3.88671875" style="257" customWidth="1"/>
    <col min="12278" max="12278" width="2.88671875" style="257" customWidth="1"/>
    <col min="12279" max="12279" width="1.88671875" style="257" customWidth="1"/>
    <col min="12280" max="12283" width="2.88671875" style="257" customWidth="1"/>
    <col min="12284" max="12284" width="6.44140625" style="257" customWidth="1"/>
    <col min="12285" max="12287" width="2.6640625" style="257" customWidth="1"/>
    <col min="12288" max="12295" width="2.33203125" style="257" customWidth="1"/>
    <col min="12296" max="12296" width="2.5546875" style="257" customWidth="1"/>
    <col min="12297" max="12301" width="2.33203125" style="257" customWidth="1"/>
    <col min="12302" max="12302" width="3" style="257" customWidth="1"/>
    <col min="12303" max="12303" width="25.5546875" style="257" customWidth="1"/>
    <col min="12304" max="12304" width="17.33203125" style="257" customWidth="1"/>
    <col min="12305" max="12305" width="17" style="257" customWidth="1"/>
    <col min="12306" max="12306" width="4.6640625" style="257" customWidth="1"/>
    <col min="12307" max="12307" width="36.5546875" style="257" customWidth="1"/>
    <col min="12308" max="12308" width="15.33203125" style="257" customWidth="1"/>
    <col min="12309" max="12309" width="17.5546875" style="257" customWidth="1"/>
    <col min="12310" max="12310" width="15.33203125" style="257" customWidth="1"/>
    <col min="12311" max="12311" width="15.109375" style="257" customWidth="1"/>
    <col min="12312" max="12517" width="11.44140625" style="257"/>
    <col min="12518" max="12518" width="0.88671875" style="257" customWidth="1"/>
    <col min="12519" max="12525" width="2.88671875" style="257" customWidth="1"/>
    <col min="12526" max="12526" width="2.109375" style="257" customWidth="1"/>
    <col min="12527" max="12527" width="2.88671875" style="257" customWidth="1"/>
    <col min="12528" max="12528" width="1.33203125" style="257" customWidth="1"/>
    <col min="12529" max="12529" width="2.109375" style="257" customWidth="1"/>
    <col min="12530" max="12530" width="1.6640625" style="257" customWidth="1"/>
    <col min="12531" max="12532" width="2.88671875" style="257" customWidth="1"/>
    <col min="12533" max="12533" width="3.88671875" style="257" customWidth="1"/>
    <col min="12534" max="12534" width="2.88671875" style="257" customWidth="1"/>
    <col min="12535" max="12535" width="1.88671875" style="257" customWidth="1"/>
    <col min="12536" max="12539" width="2.88671875" style="257" customWidth="1"/>
    <col min="12540" max="12540" width="6.44140625" style="257" customWidth="1"/>
    <col min="12541" max="12543" width="2.6640625" style="257" customWidth="1"/>
    <col min="12544" max="12551" width="2.33203125" style="257" customWidth="1"/>
    <col min="12552" max="12552" width="2.5546875" style="257" customWidth="1"/>
    <col min="12553" max="12557" width="2.33203125" style="257" customWidth="1"/>
    <col min="12558" max="12558" width="3" style="257" customWidth="1"/>
    <col min="12559" max="12559" width="25.5546875" style="257" customWidth="1"/>
    <col min="12560" max="12560" width="17.33203125" style="257" customWidth="1"/>
    <col min="12561" max="12561" width="17" style="257" customWidth="1"/>
    <col min="12562" max="12562" width="4.6640625" style="257" customWidth="1"/>
    <col min="12563" max="12563" width="36.5546875" style="257" customWidth="1"/>
    <col min="12564" max="12564" width="15.33203125" style="257" customWidth="1"/>
    <col min="12565" max="12565" width="17.5546875" style="257" customWidth="1"/>
    <col min="12566" max="12566" width="15.33203125" style="257" customWidth="1"/>
    <col min="12567" max="12567" width="15.109375" style="257" customWidth="1"/>
    <col min="12568" max="12773" width="11.44140625" style="257"/>
    <col min="12774" max="12774" width="0.88671875" style="257" customWidth="1"/>
    <col min="12775" max="12781" width="2.88671875" style="257" customWidth="1"/>
    <col min="12782" max="12782" width="2.109375" style="257" customWidth="1"/>
    <col min="12783" max="12783" width="2.88671875" style="257" customWidth="1"/>
    <col min="12784" max="12784" width="1.33203125" style="257" customWidth="1"/>
    <col min="12785" max="12785" width="2.109375" style="257" customWidth="1"/>
    <col min="12786" max="12786" width="1.6640625" style="257" customWidth="1"/>
    <col min="12787" max="12788" width="2.88671875" style="257" customWidth="1"/>
    <col min="12789" max="12789" width="3.88671875" style="257" customWidth="1"/>
    <col min="12790" max="12790" width="2.88671875" style="257" customWidth="1"/>
    <col min="12791" max="12791" width="1.88671875" style="257" customWidth="1"/>
    <col min="12792" max="12795" width="2.88671875" style="257" customWidth="1"/>
    <col min="12796" max="12796" width="6.44140625" style="257" customWidth="1"/>
    <col min="12797" max="12799" width="2.6640625" style="257" customWidth="1"/>
    <col min="12800" max="12807" width="2.33203125" style="257" customWidth="1"/>
    <col min="12808" max="12808" width="2.5546875" style="257" customWidth="1"/>
    <col min="12809" max="12813" width="2.33203125" style="257" customWidth="1"/>
    <col min="12814" max="12814" width="3" style="257" customWidth="1"/>
    <col min="12815" max="12815" width="25.5546875" style="257" customWidth="1"/>
    <col min="12816" max="12816" width="17.33203125" style="257" customWidth="1"/>
    <col min="12817" max="12817" width="17" style="257" customWidth="1"/>
    <col min="12818" max="12818" width="4.6640625" style="257" customWidth="1"/>
    <col min="12819" max="12819" width="36.5546875" style="257" customWidth="1"/>
    <col min="12820" max="12820" width="15.33203125" style="257" customWidth="1"/>
    <col min="12821" max="12821" width="17.5546875" style="257" customWidth="1"/>
    <col min="12822" max="12822" width="15.33203125" style="257" customWidth="1"/>
    <col min="12823" max="12823" width="15.109375" style="257" customWidth="1"/>
    <col min="12824" max="13029" width="11.44140625" style="257"/>
    <col min="13030" max="13030" width="0.88671875" style="257" customWidth="1"/>
    <col min="13031" max="13037" width="2.88671875" style="257" customWidth="1"/>
    <col min="13038" max="13038" width="2.109375" style="257" customWidth="1"/>
    <col min="13039" max="13039" width="2.88671875" style="257" customWidth="1"/>
    <col min="13040" max="13040" width="1.33203125" style="257" customWidth="1"/>
    <col min="13041" max="13041" width="2.109375" style="257" customWidth="1"/>
    <col min="13042" max="13042" width="1.6640625" style="257" customWidth="1"/>
    <col min="13043" max="13044" width="2.88671875" style="257" customWidth="1"/>
    <col min="13045" max="13045" width="3.88671875" style="257" customWidth="1"/>
    <col min="13046" max="13046" width="2.88671875" style="257" customWidth="1"/>
    <col min="13047" max="13047" width="1.88671875" style="257" customWidth="1"/>
    <col min="13048" max="13051" width="2.88671875" style="257" customWidth="1"/>
    <col min="13052" max="13052" width="6.44140625" style="257" customWidth="1"/>
    <col min="13053" max="13055" width="2.6640625" style="257" customWidth="1"/>
    <col min="13056" max="13063" width="2.33203125" style="257" customWidth="1"/>
    <col min="13064" max="13064" width="2.5546875" style="257" customWidth="1"/>
    <col min="13065" max="13069" width="2.33203125" style="257" customWidth="1"/>
    <col min="13070" max="13070" width="3" style="257" customWidth="1"/>
    <col min="13071" max="13071" width="25.5546875" style="257" customWidth="1"/>
    <col min="13072" max="13072" width="17.33203125" style="257" customWidth="1"/>
    <col min="13073" max="13073" width="17" style="257" customWidth="1"/>
    <col min="13074" max="13074" width="4.6640625" style="257" customWidth="1"/>
    <col min="13075" max="13075" width="36.5546875" style="257" customWidth="1"/>
    <col min="13076" max="13076" width="15.33203125" style="257" customWidth="1"/>
    <col min="13077" max="13077" width="17.5546875" style="257" customWidth="1"/>
    <col min="13078" max="13078" width="15.33203125" style="257" customWidth="1"/>
    <col min="13079" max="13079" width="15.109375" style="257" customWidth="1"/>
    <col min="13080" max="13285" width="11.44140625" style="257"/>
    <col min="13286" max="13286" width="0.88671875" style="257" customWidth="1"/>
    <col min="13287" max="13293" width="2.88671875" style="257" customWidth="1"/>
    <col min="13294" max="13294" width="2.109375" style="257" customWidth="1"/>
    <col min="13295" max="13295" width="2.88671875" style="257" customWidth="1"/>
    <col min="13296" max="13296" width="1.33203125" style="257" customWidth="1"/>
    <col min="13297" max="13297" width="2.109375" style="257" customWidth="1"/>
    <col min="13298" max="13298" width="1.6640625" style="257" customWidth="1"/>
    <col min="13299" max="13300" width="2.88671875" style="257" customWidth="1"/>
    <col min="13301" max="13301" width="3.88671875" style="257" customWidth="1"/>
    <col min="13302" max="13302" width="2.88671875" style="257" customWidth="1"/>
    <col min="13303" max="13303" width="1.88671875" style="257" customWidth="1"/>
    <col min="13304" max="13307" width="2.88671875" style="257" customWidth="1"/>
    <col min="13308" max="13308" width="6.44140625" style="257" customWidth="1"/>
    <col min="13309" max="13311" width="2.6640625" style="257" customWidth="1"/>
    <col min="13312" max="13319" width="2.33203125" style="257" customWidth="1"/>
    <col min="13320" max="13320" width="2.5546875" style="257" customWidth="1"/>
    <col min="13321" max="13325" width="2.33203125" style="257" customWidth="1"/>
    <col min="13326" max="13326" width="3" style="257" customWidth="1"/>
    <col min="13327" max="13327" width="25.5546875" style="257" customWidth="1"/>
    <col min="13328" max="13328" width="17.33203125" style="257" customWidth="1"/>
    <col min="13329" max="13329" width="17" style="257" customWidth="1"/>
    <col min="13330" max="13330" width="4.6640625" style="257" customWidth="1"/>
    <col min="13331" max="13331" width="36.5546875" style="257" customWidth="1"/>
    <col min="13332" max="13332" width="15.33203125" style="257" customWidth="1"/>
    <col min="13333" max="13333" width="17.5546875" style="257" customWidth="1"/>
    <col min="13334" max="13334" width="15.33203125" style="257" customWidth="1"/>
    <col min="13335" max="13335" width="15.109375" style="257" customWidth="1"/>
    <col min="13336" max="13541" width="11.44140625" style="257"/>
    <col min="13542" max="13542" width="0.88671875" style="257" customWidth="1"/>
    <col min="13543" max="13549" width="2.88671875" style="257" customWidth="1"/>
    <col min="13550" max="13550" width="2.109375" style="257" customWidth="1"/>
    <col min="13551" max="13551" width="2.88671875" style="257" customWidth="1"/>
    <col min="13552" max="13552" width="1.33203125" style="257" customWidth="1"/>
    <col min="13553" max="13553" width="2.109375" style="257" customWidth="1"/>
    <col min="13554" max="13554" width="1.6640625" style="257" customWidth="1"/>
    <col min="13555" max="13556" width="2.88671875" style="257" customWidth="1"/>
    <col min="13557" max="13557" width="3.88671875" style="257" customWidth="1"/>
    <col min="13558" max="13558" width="2.88671875" style="257" customWidth="1"/>
    <col min="13559" max="13559" width="1.88671875" style="257" customWidth="1"/>
    <col min="13560" max="13563" width="2.88671875" style="257" customWidth="1"/>
    <col min="13564" max="13564" width="6.44140625" style="257" customWidth="1"/>
    <col min="13565" max="13567" width="2.6640625" style="257" customWidth="1"/>
    <col min="13568" max="13575" width="2.33203125" style="257" customWidth="1"/>
    <col min="13576" max="13576" width="2.5546875" style="257" customWidth="1"/>
    <col min="13577" max="13581" width="2.33203125" style="257" customWidth="1"/>
    <col min="13582" max="13582" width="3" style="257" customWidth="1"/>
    <col min="13583" max="13583" width="25.5546875" style="257" customWidth="1"/>
    <col min="13584" max="13584" width="17.33203125" style="257" customWidth="1"/>
    <col min="13585" max="13585" width="17" style="257" customWidth="1"/>
    <col min="13586" max="13586" width="4.6640625" style="257" customWidth="1"/>
    <col min="13587" max="13587" width="36.5546875" style="257" customWidth="1"/>
    <col min="13588" max="13588" width="15.33203125" style="257" customWidth="1"/>
    <col min="13589" max="13589" width="17.5546875" style="257" customWidth="1"/>
    <col min="13590" max="13590" width="15.33203125" style="257" customWidth="1"/>
    <col min="13591" max="13591" width="15.109375" style="257" customWidth="1"/>
    <col min="13592" max="13797" width="11.44140625" style="257"/>
    <col min="13798" max="13798" width="0.88671875" style="257" customWidth="1"/>
    <col min="13799" max="13805" width="2.88671875" style="257" customWidth="1"/>
    <col min="13806" max="13806" width="2.109375" style="257" customWidth="1"/>
    <col min="13807" max="13807" width="2.88671875" style="257" customWidth="1"/>
    <col min="13808" max="13808" width="1.33203125" style="257" customWidth="1"/>
    <col min="13809" max="13809" width="2.109375" style="257" customWidth="1"/>
    <col min="13810" max="13810" width="1.6640625" style="257" customWidth="1"/>
    <col min="13811" max="13812" width="2.88671875" style="257" customWidth="1"/>
    <col min="13813" max="13813" width="3.88671875" style="257" customWidth="1"/>
    <col min="13814" max="13814" width="2.88671875" style="257" customWidth="1"/>
    <col min="13815" max="13815" width="1.88671875" style="257" customWidth="1"/>
    <col min="13816" max="13819" width="2.88671875" style="257" customWidth="1"/>
    <col min="13820" max="13820" width="6.44140625" style="257" customWidth="1"/>
    <col min="13821" max="13823" width="2.6640625" style="257" customWidth="1"/>
    <col min="13824" max="13831" width="2.33203125" style="257" customWidth="1"/>
    <col min="13832" max="13832" width="2.5546875" style="257" customWidth="1"/>
    <col min="13833" max="13837" width="2.33203125" style="257" customWidth="1"/>
    <col min="13838" max="13838" width="3" style="257" customWidth="1"/>
    <col min="13839" max="13839" width="25.5546875" style="257" customWidth="1"/>
    <col min="13840" max="13840" width="17.33203125" style="257" customWidth="1"/>
    <col min="13841" max="13841" width="17" style="257" customWidth="1"/>
    <col min="13842" max="13842" width="4.6640625" style="257" customWidth="1"/>
    <col min="13843" max="13843" width="36.5546875" style="257" customWidth="1"/>
    <col min="13844" max="13844" width="15.33203125" style="257" customWidth="1"/>
    <col min="13845" max="13845" width="17.5546875" style="257" customWidth="1"/>
    <col min="13846" max="13846" width="15.33203125" style="257" customWidth="1"/>
    <col min="13847" max="13847" width="15.109375" style="257" customWidth="1"/>
    <col min="13848" max="14053" width="11.44140625" style="257"/>
    <col min="14054" max="14054" width="0.88671875" style="257" customWidth="1"/>
    <col min="14055" max="14061" width="2.88671875" style="257" customWidth="1"/>
    <col min="14062" max="14062" width="2.109375" style="257" customWidth="1"/>
    <col min="14063" max="14063" width="2.88671875" style="257" customWidth="1"/>
    <col min="14064" max="14064" width="1.33203125" style="257" customWidth="1"/>
    <col min="14065" max="14065" width="2.109375" style="257" customWidth="1"/>
    <col min="14066" max="14066" width="1.6640625" style="257" customWidth="1"/>
    <col min="14067" max="14068" width="2.88671875" style="257" customWidth="1"/>
    <col min="14069" max="14069" width="3.88671875" style="257" customWidth="1"/>
    <col min="14070" max="14070" width="2.88671875" style="257" customWidth="1"/>
    <col min="14071" max="14071" width="1.88671875" style="257" customWidth="1"/>
    <col min="14072" max="14075" width="2.88671875" style="257" customWidth="1"/>
    <col min="14076" max="14076" width="6.44140625" style="257" customWidth="1"/>
    <col min="14077" max="14079" width="2.6640625" style="257" customWidth="1"/>
    <col min="14080" max="14087" width="2.33203125" style="257" customWidth="1"/>
    <col min="14088" max="14088" width="2.5546875" style="257" customWidth="1"/>
    <col min="14089" max="14093" width="2.33203125" style="257" customWidth="1"/>
    <col min="14094" max="14094" width="3" style="257" customWidth="1"/>
    <col min="14095" max="14095" width="25.5546875" style="257" customWidth="1"/>
    <col min="14096" max="14096" width="17.33203125" style="257" customWidth="1"/>
    <col min="14097" max="14097" width="17" style="257" customWidth="1"/>
    <col min="14098" max="14098" width="4.6640625" style="257" customWidth="1"/>
    <col min="14099" max="14099" width="36.5546875" style="257" customWidth="1"/>
    <col min="14100" max="14100" width="15.33203125" style="257" customWidth="1"/>
    <col min="14101" max="14101" width="17.5546875" style="257" customWidth="1"/>
    <col min="14102" max="14102" width="15.33203125" style="257" customWidth="1"/>
    <col min="14103" max="14103" width="15.109375" style="257" customWidth="1"/>
    <col min="14104" max="14309" width="11.44140625" style="257"/>
    <col min="14310" max="14310" width="0.88671875" style="257" customWidth="1"/>
    <col min="14311" max="14317" width="2.88671875" style="257" customWidth="1"/>
    <col min="14318" max="14318" width="2.109375" style="257" customWidth="1"/>
    <col min="14319" max="14319" width="2.88671875" style="257" customWidth="1"/>
    <col min="14320" max="14320" width="1.33203125" style="257" customWidth="1"/>
    <col min="14321" max="14321" width="2.109375" style="257" customWidth="1"/>
    <col min="14322" max="14322" width="1.6640625" style="257" customWidth="1"/>
    <col min="14323" max="14324" width="2.88671875" style="257" customWidth="1"/>
    <col min="14325" max="14325" width="3.88671875" style="257" customWidth="1"/>
    <col min="14326" max="14326" width="2.88671875" style="257" customWidth="1"/>
    <col min="14327" max="14327" width="1.88671875" style="257" customWidth="1"/>
    <col min="14328" max="14331" width="2.88671875" style="257" customWidth="1"/>
    <col min="14332" max="14332" width="6.44140625" style="257" customWidth="1"/>
    <col min="14333" max="14335" width="2.6640625" style="257" customWidth="1"/>
    <col min="14336" max="14343" width="2.33203125" style="257" customWidth="1"/>
    <col min="14344" max="14344" width="2.5546875" style="257" customWidth="1"/>
    <col min="14345" max="14349" width="2.33203125" style="257" customWidth="1"/>
    <col min="14350" max="14350" width="3" style="257" customWidth="1"/>
    <col min="14351" max="14351" width="25.5546875" style="257" customWidth="1"/>
    <col min="14352" max="14352" width="17.33203125" style="257" customWidth="1"/>
    <col min="14353" max="14353" width="17" style="257" customWidth="1"/>
    <col min="14354" max="14354" width="4.6640625" style="257" customWidth="1"/>
    <col min="14355" max="14355" width="36.5546875" style="257" customWidth="1"/>
    <col min="14356" max="14356" width="15.33203125" style="257" customWidth="1"/>
    <col min="14357" max="14357" width="17.5546875" style="257" customWidth="1"/>
    <col min="14358" max="14358" width="15.33203125" style="257" customWidth="1"/>
    <col min="14359" max="14359" width="15.109375" style="257" customWidth="1"/>
    <col min="14360" max="14565" width="11.44140625" style="257"/>
    <col min="14566" max="14566" width="0.88671875" style="257" customWidth="1"/>
    <col min="14567" max="14573" width="2.88671875" style="257" customWidth="1"/>
    <col min="14574" max="14574" width="2.109375" style="257" customWidth="1"/>
    <col min="14575" max="14575" width="2.88671875" style="257" customWidth="1"/>
    <col min="14576" max="14576" width="1.33203125" style="257" customWidth="1"/>
    <col min="14577" max="14577" width="2.109375" style="257" customWidth="1"/>
    <col min="14578" max="14578" width="1.6640625" style="257" customWidth="1"/>
    <col min="14579" max="14580" width="2.88671875" style="257" customWidth="1"/>
    <col min="14581" max="14581" width="3.88671875" style="257" customWidth="1"/>
    <col min="14582" max="14582" width="2.88671875" style="257" customWidth="1"/>
    <col min="14583" max="14583" width="1.88671875" style="257" customWidth="1"/>
    <col min="14584" max="14587" width="2.88671875" style="257" customWidth="1"/>
    <col min="14588" max="14588" width="6.44140625" style="257" customWidth="1"/>
    <col min="14589" max="14591" width="2.6640625" style="257" customWidth="1"/>
    <col min="14592" max="14599" width="2.33203125" style="257" customWidth="1"/>
    <col min="14600" max="14600" width="2.5546875" style="257" customWidth="1"/>
    <col min="14601" max="14605" width="2.33203125" style="257" customWidth="1"/>
    <col min="14606" max="14606" width="3" style="257" customWidth="1"/>
    <col min="14607" max="14607" width="25.5546875" style="257" customWidth="1"/>
    <col min="14608" max="14608" width="17.33203125" style="257" customWidth="1"/>
    <col min="14609" max="14609" width="17" style="257" customWidth="1"/>
    <col min="14610" max="14610" width="4.6640625" style="257" customWidth="1"/>
    <col min="14611" max="14611" width="36.5546875" style="257" customWidth="1"/>
    <col min="14612" max="14612" width="15.33203125" style="257" customWidth="1"/>
    <col min="14613" max="14613" width="17.5546875" style="257" customWidth="1"/>
    <col min="14614" max="14614" width="15.33203125" style="257" customWidth="1"/>
    <col min="14615" max="14615" width="15.109375" style="257" customWidth="1"/>
    <col min="14616" max="14821" width="11.44140625" style="257"/>
    <col min="14822" max="14822" width="0.88671875" style="257" customWidth="1"/>
    <col min="14823" max="14829" width="2.88671875" style="257" customWidth="1"/>
    <col min="14830" max="14830" width="2.109375" style="257" customWidth="1"/>
    <col min="14831" max="14831" width="2.88671875" style="257" customWidth="1"/>
    <col min="14832" max="14832" width="1.33203125" style="257" customWidth="1"/>
    <col min="14833" max="14833" width="2.109375" style="257" customWidth="1"/>
    <col min="14834" max="14834" width="1.6640625" style="257" customWidth="1"/>
    <col min="14835" max="14836" width="2.88671875" style="257" customWidth="1"/>
    <col min="14837" max="14837" width="3.88671875" style="257" customWidth="1"/>
    <col min="14838" max="14838" width="2.88671875" style="257" customWidth="1"/>
    <col min="14839" max="14839" width="1.88671875" style="257" customWidth="1"/>
    <col min="14840" max="14843" width="2.88671875" style="257" customWidth="1"/>
    <col min="14844" max="14844" width="6.44140625" style="257" customWidth="1"/>
    <col min="14845" max="14847" width="2.6640625" style="257" customWidth="1"/>
    <col min="14848" max="14855" width="2.33203125" style="257" customWidth="1"/>
    <col min="14856" max="14856" width="2.5546875" style="257" customWidth="1"/>
    <col min="14857" max="14861" width="2.33203125" style="257" customWidth="1"/>
    <col min="14862" max="14862" width="3" style="257" customWidth="1"/>
    <col min="14863" max="14863" width="25.5546875" style="257" customWidth="1"/>
    <col min="14864" max="14864" width="17.33203125" style="257" customWidth="1"/>
    <col min="14865" max="14865" width="17" style="257" customWidth="1"/>
    <col min="14866" max="14866" width="4.6640625" style="257" customWidth="1"/>
    <col min="14867" max="14867" width="36.5546875" style="257" customWidth="1"/>
    <col min="14868" max="14868" width="15.33203125" style="257" customWidth="1"/>
    <col min="14869" max="14869" width="17.5546875" style="257" customWidth="1"/>
    <col min="14870" max="14870" width="15.33203125" style="257" customWidth="1"/>
    <col min="14871" max="14871" width="15.109375" style="257" customWidth="1"/>
    <col min="14872" max="15077" width="11.44140625" style="257"/>
    <col min="15078" max="15078" width="0.88671875" style="257" customWidth="1"/>
    <col min="15079" max="15085" width="2.88671875" style="257" customWidth="1"/>
    <col min="15086" max="15086" width="2.109375" style="257" customWidth="1"/>
    <col min="15087" max="15087" width="2.88671875" style="257" customWidth="1"/>
    <col min="15088" max="15088" width="1.33203125" style="257" customWidth="1"/>
    <col min="15089" max="15089" width="2.109375" style="257" customWidth="1"/>
    <col min="15090" max="15090" width="1.6640625" style="257" customWidth="1"/>
    <col min="15091" max="15092" width="2.88671875" style="257" customWidth="1"/>
    <col min="15093" max="15093" width="3.88671875" style="257" customWidth="1"/>
    <col min="15094" max="15094" width="2.88671875" style="257" customWidth="1"/>
    <col min="15095" max="15095" width="1.88671875" style="257" customWidth="1"/>
    <col min="15096" max="15099" width="2.88671875" style="257" customWidth="1"/>
    <col min="15100" max="15100" width="6.44140625" style="257" customWidth="1"/>
    <col min="15101" max="15103" width="2.6640625" style="257" customWidth="1"/>
    <col min="15104" max="15111" width="2.33203125" style="257" customWidth="1"/>
    <col min="15112" max="15112" width="2.5546875" style="257" customWidth="1"/>
    <col min="15113" max="15117" width="2.33203125" style="257" customWidth="1"/>
    <col min="15118" max="15118" width="3" style="257" customWidth="1"/>
    <col min="15119" max="15119" width="25.5546875" style="257" customWidth="1"/>
    <col min="15120" max="15120" width="17.33203125" style="257" customWidth="1"/>
    <col min="15121" max="15121" width="17" style="257" customWidth="1"/>
    <col min="15122" max="15122" width="4.6640625" style="257" customWidth="1"/>
    <col min="15123" max="15123" width="36.5546875" style="257" customWidth="1"/>
    <col min="15124" max="15124" width="15.33203125" style="257" customWidth="1"/>
    <col min="15125" max="15125" width="17.5546875" style="257" customWidth="1"/>
    <col min="15126" max="15126" width="15.33203125" style="257" customWidth="1"/>
    <col min="15127" max="15127" width="15.109375" style="257" customWidth="1"/>
    <col min="15128" max="15333" width="11.44140625" style="257"/>
    <col min="15334" max="15334" width="0.88671875" style="257" customWidth="1"/>
    <col min="15335" max="15341" width="2.88671875" style="257" customWidth="1"/>
    <col min="15342" max="15342" width="2.109375" style="257" customWidth="1"/>
    <col min="15343" max="15343" width="2.88671875" style="257" customWidth="1"/>
    <col min="15344" max="15344" width="1.33203125" style="257" customWidth="1"/>
    <col min="15345" max="15345" width="2.109375" style="257" customWidth="1"/>
    <col min="15346" max="15346" width="1.6640625" style="257" customWidth="1"/>
    <col min="15347" max="15348" width="2.88671875" style="257" customWidth="1"/>
    <col min="15349" max="15349" width="3.88671875" style="257" customWidth="1"/>
    <col min="15350" max="15350" width="2.88671875" style="257" customWidth="1"/>
    <col min="15351" max="15351" width="1.88671875" style="257" customWidth="1"/>
    <col min="15352" max="15355" width="2.88671875" style="257" customWidth="1"/>
    <col min="15356" max="15356" width="6.44140625" style="257" customWidth="1"/>
    <col min="15357" max="15359" width="2.6640625" style="257" customWidth="1"/>
    <col min="15360" max="15367" width="2.33203125" style="257" customWidth="1"/>
    <col min="15368" max="15368" width="2.5546875" style="257" customWidth="1"/>
    <col min="15369" max="15373" width="2.33203125" style="257" customWidth="1"/>
    <col min="15374" max="15374" width="3" style="257" customWidth="1"/>
    <col min="15375" max="15375" width="25.5546875" style="257" customWidth="1"/>
    <col min="15376" max="15376" width="17.33203125" style="257" customWidth="1"/>
    <col min="15377" max="15377" width="17" style="257" customWidth="1"/>
    <col min="15378" max="15378" width="4.6640625" style="257" customWidth="1"/>
    <col min="15379" max="15379" width="36.5546875" style="257" customWidth="1"/>
    <col min="15380" max="15380" width="15.33203125" style="257" customWidth="1"/>
    <col min="15381" max="15381" width="17.5546875" style="257" customWidth="1"/>
    <col min="15382" max="15382" width="15.33203125" style="257" customWidth="1"/>
    <col min="15383" max="15383" width="15.109375" style="257" customWidth="1"/>
    <col min="15384" max="15589" width="11.44140625" style="257"/>
    <col min="15590" max="15590" width="0.88671875" style="257" customWidth="1"/>
    <col min="15591" max="15597" width="2.88671875" style="257" customWidth="1"/>
    <col min="15598" max="15598" width="2.109375" style="257" customWidth="1"/>
    <col min="15599" max="15599" width="2.88671875" style="257" customWidth="1"/>
    <col min="15600" max="15600" width="1.33203125" style="257" customWidth="1"/>
    <col min="15601" max="15601" width="2.109375" style="257" customWidth="1"/>
    <col min="15602" max="15602" width="1.6640625" style="257" customWidth="1"/>
    <col min="15603" max="15604" width="2.88671875" style="257" customWidth="1"/>
    <col min="15605" max="15605" width="3.88671875" style="257" customWidth="1"/>
    <col min="15606" max="15606" width="2.88671875" style="257" customWidth="1"/>
    <col min="15607" max="15607" width="1.88671875" style="257" customWidth="1"/>
    <col min="15608" max="15611" width="2.88671875" style="257" customWidth="1"/>
    <col min="15612" max="15612" width="6.44140625" style="257" customWidth="1"/>
    <col min="15613" max="15615" width="2.6640625" style="257" customWidth="1"/>
    <col min="15616" max="15623" width="2.33203125" style="257" customWidth="1"/>
    <col min="15624" max="15624" width="2.5546875" style="257" customWidth="1"/>
    <col min="15625" max="15629" width="2.33203125" style="257" customWidth="1"/>
    <col min="15630" max="15630" width="3" style="257" customWidth="1"/>
    <col min="15631" max="15631" width="25.5546875" style="257" customWidth="1"/>
    <col min="15632" max="15632" width="17.33203125" style="257" customWidth="1"/>
    <col min="15633" max="15633" width="17" style="257" customWidth="1"/>
    <col min="15634" max="15634" width="4.6640625" style="257" customWidth="1"/>
    <col min="15635" max="15635" width="36.5546875" style="257" customWidth="1"/>
    <col min="15636" max="15636" width="15.33203125" style="257" customWidth="1"/>
    <col min="15637" max="15637" width="17.5546875" style="257" customWidth="1"/>
    <col min="15638" max="15638" width="15.33203125" style="257" customWidth="1"/>
    <col min="15639" max="15639" width="15.109375" style="257" customWidth="1"/>
    <col min="15640" max="15845" width="11.44140625" style="257"/>
    <col min="15846" max="15846" width="0.88671875" style="257" customWidth="1"/>
    <col min="15847" max="15853" width="2.88671875" style="257" customWidth="1"/>
    <col min="15854" max="15854" width="2.109375" style="257" customWidth="1"/>
    <col min="15855" max="15855" width="2.88671875" style="257" customWidth="1"/>
    <col min="15856" max="15856" width="1.33203125" style="257" customWidth="1"/>
    <col min="15857" max="15857" width="2.109375" style="257" customWidth="1"/>
    <col min="15858" max="15858" width="1.6640625" style="257" customWidth="1"/>
    <col min="15859" max="15860" width="2.88671875" style="257" customWidth="1"/>
    <col min="15861" max="15861" width="3.88671875" style="257" customWidth="1"/>
    <col min="15862" max="15862" width="2.88671875" style="257" customWidth="1"/>
    <col min="15863" max="15863" width="1.88671875" style="257" customWidth="1"/>
    <col min="15864" max="15867" width="2.88671875" style="257" customWidth="1"/>
    <col min="15868" max="15868" width="6.44140625" style="257" customWidth="1"/>
    <col min="15869" max="15871" width="2.6640625" style="257" customWidth="1"/>
    <col min="15872" max="15879" width="2.33203125" style="257" customWidth="1"/>
    <col min="15880" max="15880" width="2.5546875" style="257" customWidth="1"/>
    <col min="15881" max="15885" width="2.33203125" style="257" customWidth="1"/>
    <col min="15886" max="15886" width="3" style="257" customWidth="1"/>
    <col min="15887" max="15887" width="25.5546875" style="257" customWidth="1"/>
    <col min="15888" max="15888" width="17.33203125" style="257" customWidth="1"/>
    <col min="15889" max="15889" width="17" style="257" customWidth="1"/>
    <col min="15890" max="15890" width="4.6640625" style="257" customWidth="1"/>
    <col min="15891" max="15891" width="36.5546875" style="257" customWidth="1"/>
    <col min="15892" max="15892" width="15.33203125" style="257" customWidth="1"/>
    <col min="15893" max="15893" width="17.5546875" style="257" customWidth="1"/>
    <col min="15894" max="15894" width="15.33203125" style="257" customWidth="1"/>
    <col min="15895" max="15895" width="15.109375" style="257" customWidth="1"/>
    <col min="15896" max="16101" width="11.44140625" style="257"/>
    <col min="16102" max="16102" width="0.88671875" style="257" customWidth="1"/>
    <col min="16103" max="16109" width="2.88671875" style="257" customWidth="1"/>
    <col min="16110" max="16110" width="2.109375" style="257" customWidth="1"/>
    <col min="16111" max="16111" width="2.88671875" style="257" customWidth="1"/>
    <col min="16112" max="16112" width="1.33203125" style="257" customWidth="1"/>
    <col min="16113" max="16113" width="2.109375" style="257" customWidth="1"/>
    <col min="16114" max="16114" width="1.6640625" style="257" customWidth="1"/>
    <col min="16115" max="16116" width="2.88671875" style="257" customWidth="1"/>
    <col min="16117" max="16117" width="3.88671875" style="257" customWidth="1"/>
    <col min="16118" max="16118" width="2.88671875" style="257" customWidth="1"/>
    <col min="16119" max="16119" width="1.88671875" style="257" customWidth="1"/>
    <col min="16120" max="16123" width="2.88671875" style="257" customWidth="1"/>
    <col min="16124" max="16124" width="6.44140625" style="257" customWidth="1"/>
    <col min="16125" max="16127" width="2.6640625" style="257" customWidth="1"/>
    <col min="16128" max="16135" width="2.33203125" style="257" customWidth="1"/>
    <col min="16136" max="16136" width="2.5546875" style="257" customWidth="1"/>
    <col min="16137" max="16141" width="2.33203125" style="257" customWidth="1"/>
    <col min="16142" max="16142" width="3" style="257" customWidth="1"/>
    <col min="16143" max="16143" width="25.5546875" style="257" customWidth="1"/>
    <col min="16144" max="16144" width="17.33203125" style="257" customWidth="1"/>
    <col min="16145" max="16145" width="17" style="257" customWidth="1"/>
    <col min="16146" max="16146" width="4.6640625" style="257" customWidth="1"/>
    <col min="16147" max="16147" width="36.5546875" style="257" customWidth="1"/>
    <col min="16148" max="16148" width="15.33203125" style="257" customWidth="1"/>
    <col min="16149" max="16149" width="17.5546875" style="257" customWidth="1"/>
    <col min="16150" max="16150" width="15.33203125" style="257" customWidth="1"/>
    <col min="16151" max="16151" width="15.109375" style="257" customWidth="1"/>
    <col min="16152" max="16384" width="11.44140625" style="257"/>
  </cols>
  <sheetData>
    <row r="1" spans="2:49" s="237" customFormat="1" ht="16.2" thickBot="1">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1067" t="s">
        <v>268</v>
      </c>
      <c r="AD1" s="1067"/>
      <c r="AE1" s="1067"/>
      <c r="AF1" s="1067"/>
      <c r="AG1" s="1067"/>
      <c r="AH1" s="1067"/>
      <c r="AI1" s="1067"/>
      <c r="AJ1" s="1067"/>
      <c r="AK1" s="1068" t="s">
        <v>323</v>
      </c>
      <c r="AL1" s="1068"/>
      <c r="AM1" s="1068"/>
      <c r="AN1" s="236"/>
      <c r="AO1" s="238"/>
      <c r="AT1" s="238"/>
    </row>
    <row r="2" spans="2:49" s="237" customFormat="1" ht="23.4" thickBot="1">
      <c r="B2" s="236"/>
      <c r="C2" s="236"/>
      <c r="D2" s="236"/>
      <c r="E2" s="236"/>
      <c r="F2" s="236"/>
      <c r="G2" s="236"/>
      <c r="H2" s="236"/>
      <c r="I2" s="236"/>
      <c r="J2" s="236"/>
      <c r="K2" s="236"/>
      <c r="L2" s="236"/>
      <c r="M2" s="236"/>
      <c r="N2" s="236"/>
      <c r="O2" s="236"/>
      <c r="P2" s="239"/>
      <c r="Q2" s="239"/>
      <c r="R2" s="239"/>
      <c r="S2" s="239"/>
      <c r="T2" s="239"/>
      <c r="U2" s="239"/>
      <c r="V2" s="239"/>
      <c r="W2" s="239"/>
      <c r="X2" s="239"/>
      <c r="Y2" s="239"/>
      <c r="Z2" s="236"/>
      <c r="AA2" s="236"/>
      <c r="AB2" s="236"/>
      <c r="AC2" s="236"/>
      <c r="AD2" s="236"/>
      <c r="AE2" s="236"/>
      <c r="AF2" s="236"/>
      <c r="AG2" s="236"/>
      <c r="AH2" s="236"/>
      <c r="AI2" s="236"/>
      <c r="AJ2" s="236"/>
      <c r="AK2" s="236" t="s">
        <v>270</v>
      </c>
      <c r="AL2" s="236"/>
      <c r="AM2" s="236"/>
      <c r="AN2" s="236"/>
      <c r="AP2" s="240" t="s">
        <v>271</v>
      </c>
      <c r="AQ2" s="240" t="s">
        <v>272</v>
      </c>
      <c r="AR2" s="240" t="s">
        <v>233</v>
      </c>
      <c r="AS2" s="1586" t="s">
        <v>273</v>
      </c>
      <c r="AT2" s="1587"/>
      <c r="AU2" s="1588"/>
      <c r="AW2" s="258" t="s">
        <v>269</v>
      </c>
    </row>
    <row r="3" spans="2:49" s="237" customFormat="1" ht="19.5" customHeight="1">
      <c r="B3" s="236"/>
      <c r="C3" s="236"/>
      <c r="D3" s="236"/>
      <c r="E3" s="236"/>
      <c r="F3" s="236"/>
      <c r="G3" s="236"/>
      <c r="H3" s="236"/>
      <c r="I3" s="236"/>
      <c r="J3" s="236"/>
      <c r="K3" s="236"/>
      <c r="L3" s="236"/>
      <c r="M3" s="236"/>
      <c r="N3" s="236"/>
      <c r="O3" s="239"/>
      <c r="P3" s="239"/>
      <c r="Q3" s="239"/>
      <c r="R3" s="239"/>
      <c r="S3" s="239"/>
      <c r="T3" s="239"/>
      <c r="U3" s="239"/>
      <c r="V3" s="239"/>
      <c r="W3" s="239"/>
      <c r="X3" s="239"/>
      <c r="Y3" s="239"/>
      <c r="Z3" s="236"/>
      <c r="AA3" s="236"/>
      <c r="AB3" s="236"/>
      <c r="AC3" s="236"/>
      <c r="AD3" s="236"/>
      <c r="AE3" s="236"/>
      <c r="AF3" s="236"/>
      <c r="AG3" s="236"/>
      <c r="AH3" s="236"/>
      <c r="AI3" s="236"/>
      <c r="AJ3" s="236"/>
      <c r="AK3" s="236"/>
      <c r="AL3" s="236"/>
      <c r="AM3" s="236"/>
      <c r="AN3" s="236"/>
      <c r="AP3" s="242" t="s">
        <v>274</v>
      </c>
      <c r="AQ3" s="243" t="s">
        <v>241</v>
      </c>
      <c r="AR3" s="244"/>
      <c r="AS3" s="659" t="e">
        <f>INDEX(Personal!C19:CL183,MATCH(B17,Personal!$C$19:$C$183,0),28)</f>
        <v>#N/A</v>
      </c>
      <c r="AT3" s="660" t="e">
        <f>INDEX(Personal!$C$19:$CL$183,MATCH(B17,Personal!$C$19:$C$183,0),27)</f>
        <v>#N/A</v>
      </c>
      <c r="AU3" s="660" t="e">
        <f>INDEX(Personal!$C$19:$CL$183,MATCH(B17,Personal!$C$19:$C$183,0),30)</f>
        <v>#N/A</v>
      </c>
      <c r="AW3" s="258" t="s">
        <v>315</v>
      </c>
    </row>
    <row r="4" spans="2:49" s="237" customFormat="1" ht="18" customHeight="1">
      <c r="B4" s="236"/>
      <c r="C4" s="236"/>
      <c r="D4" s="236"/>
      <c r="E4" s="236"/>
      <c r="F4" s="236"/>
      <c r="G4" s="236"/>
      <c r="H4" s="236"/>
      <c r="I4" s="236"/>
      <c r="J4" s="236"/>
      <c r="K4" s="236"/>
      <c r="L4" s="236"/>
      <c r="M4" s="236"/>
      <c r="N4" s="236"/>
      <c r="O4" s="239"/>
      <c r="P4" s="239"/>
      <c r="Q4" s="239"/>
      <c r="R4" s="239"/>
      <c r="S4" s="239"/>
      <c r="T4" s="239"/>
      <c r="U4" s="239"/>
      <c r="V4" s="239"/>
      <c r="W4" s="239"/>
      <c r="X4" s="239"/>
      <c r="Y4" s="239"/>
      <c r="Z4" s="236"/>
      <c r="AA4" s="236"/>
      <c r="AB4" s="236"/>
      <c r="AC4" s="236"/>
      <c r="AD4" s="236"/>
      <c r="AE4" s="236"/>
      <c r="AF4" s="236"/>
      <c r="AG4" s="236"/>
      <c r="AH4" s="236"/>
      <c r="AI4" s="236"/>
      <c r="AJ4" s="236"/>
      <c r="AK4" s="236"/>
      <c r="AL4" s="236"/>
      <c r="AM4" s="236"/>
      <c r="AN4" s="236"/>
      <c r="AP4" s="242" t="s">
        <v>276</v>
      </c>
      <c r="AQ4" s="243" t="s">
        <v>239</v>
      </c>
      <c r="AR4" s="245"/>
      <c r="AS4" s="661" t="e">
        <f>INDEX(Personal!$C$19:$CL$183,MATCH(B17,Personal!$C$19:$C$183,0),33)</f>
        <v>#N/A</v>
      </c>
      <c r="AT4" s="662" t="e">
        <f>INDEX(Personal!$C$19:$CL$183,MATCH(B17,Personal!$C20:F$183,0),32)</f>
        <v>#N/A</v>
      </c>
      <c r="AU4" s="662" t="e">
        <f>INDEX(Personal!$C$19:$CL$183,MATCH(B17,Personal!$C$19:$C$183,0),35)</f>
        <v>#N/A</v>
      </c>
      <c r="AW4" s="258" t="s">
        <v>316</v>
      </c>
    </row>
    <row r="5" spans="2:49" s="237" customFormat="1" ht="18" customHeight="1" thickBot="1">
      <c r="B5" s="1589" t="s">
        <v>436</v>
      </c>
      <c r="C5" s="1589"/>
      <c r="D5" s="1589"/>
      <c r="E5" s="1589"/>
      <c r="F5" s="1589"/>
      <c r="G5" s="1589"/>
      <c r="H5" s="1589"/>
      <c r="I5" s="1589"/>
      <c r="J5" s="1589"/>
      <c r="K5" s="1589"/>
      <c r="L5" s="1589"/>
      <c r="M5" s="1589"/>
      <c r="N5" s="1589"/>
      <c r="O5" s="1589"/>
      <c r="P5" s="1589"/>
      <c r="Q5" s="1589"/>
      <c r="R5" s="1589"/>
      <c r="S5" s="1589"/>
      <c r="T5" s="1589"/>
      <c r="U5" s="1589"/>
      <c r="V5" s="1589"/>
      <c r="W5" s="1589"/>
      <c r="X5" s="1589"/>
      <c r="Y5" s="1589"/>
      <c r="Z5" s="1589"/>
      <c r="AA5" s="1589"/>
      <c r="AB5" s="1589"/>
      <c r="AC5" s="1589"/>
      <c r="AD5" s="1589"/>
      <c r="AE5" s="1589"/>
      <c r="AF5" s="1589"/>
      <c r="AG5" s="1589"/>
      <c r="AH5" s="1589"/>
      <c r="AI5" s="1589"/>
      <c r="AJ5" s="1589"/>
      <c r="AK5" s="1589"/>
      <c r="AL5" s="1589"/>
      <c r="AM5" s="1589"/>
      <c r="AN5" s="1589"/>
      <c r="AP5" s="242" t="s">
        <v>314</v>
      </c>
      <c r="AQ5" s="243" t="s">
        <v>239</v>
      </c>
      <c r="AR5" s="245"/>
      <c r="AS5" s="663" t="e">
        <f>INDEX(Personal!$C$19:$CL$183,MATCH(B17,Personal!$C$19:$C$183,0),38)</f>
        <v>#N/A</v>
      </c>
      <c r="AT5" s="662" t="e">
        <f>INDEX(Personal!$C$19:$CL$183,MATCH(B17,Personal!$C$19:$C$183,0),37)</f>
        <v>#N/A</v>
      </c>
      <c r="AU5" s="662" t="e">
        <f>INDEX(Personal!$C$19:$CL$183,MATCH(B17,Personal!$C$19:$C$183,0),40)</f>
        <v>#N/A</v>
      </c>
      <c r="AW5" s="258" t="s">
        <v>317</v>
      </c>
    </row>
    <row r="6" spans="2:49" s="237" customFormat="1" ht="18" customHeight="1" thickBot="1">
      <c r="B6" s="1029" t="s">
        <v>278</v>
      </c>
      <c r="C6" s="1030"/>
      <c r="D6" s="1030"/>
      <c r="E6" s="1030"/>
      <c r="F6" s="1030"/>
      <c r="G6" s="1030"/>
      <c r="H6" s="1030"/>
      <c r="I6" s="1030"/>
      <c r="J6" s="1030"/>
      <c r="K6" s="1030"/>
      <c r="L6" s="1030"/>
      <c r="M6" s="1030"/>
      <c r="N6" s="1030"/>
      <c r="O6" s="1030"/>
      <c r="P6" s="1030"/>
      <c r="Q6" s="1030"/>
      <c r="R6" s="1030"/>
      <c r="S6" s="1030"/>
      <c r="T6" s="1030"/>
      <c r="U6" s="1030"/>
      <c r="V6" s="1030"/>
      <c r="W6" s="1030"/>
      <c r="X6" s="1030"/>
      <c r="Y6" s="1030"/>
      <c r="Z6" s="1030"/>
      <c r="AA6" s="1030"/>
      <c r="AB6" s="1030"/>
      <c r="AC6" s="1030"/>
      <c r="AD6" s="1030"/>
      <c r="AE6" s="1030"/>
      <c r="AF6" s="1030"/>
      <c r="AG6" s="1030"/>
      <c r="AH6" s="1030"/>
      <c r="AI6" s="1030"/>
      <c r="AJ6" s="1030"/>
      <c r="AK6" s="1030"/>
      <c r="AL6" s="1030"/>
      <c r="AM6" s="1030"/>
      <c r="AN6" s="1031"/>
      <c r="AP6" s="242" t="s">
        <v>279</v>
      </c>
      <c r="AQ6" s="243" t="s">
        <v>280</v>
      </c>
      <c r="AR6" s="245"/>
      <c r="AS6" s="663" t="e">
        <f>INDEX(Personal!$C$19:$CL$183,MATCH(B17,Personal!$C$19:$C$183,0),43)</f>
        <v>#N/A</v>
      </c>
      <c r="AT6" s="662" t="e">
        <f>INDEX(Personal!$C$19:$CL$183,MATCH(B17,Personal!$C$19:$C$183,0),42)</f>
        <v>#N/A</v>
      </c>
      <c r="AU6" s="662" t="e">
        <f>INDEX(Personal!$C$19:$CL$183,MATCH(B17,Personal!$C$19:$C$183,0),45)</f>
        <v>#N/A</v>
      </c>
      <c r="AW6" s="258" t="s">
        <v>318</v>
      </c>
    </row>
    <row r="7" spans="2:49" s="237" customFormat="1" ht="18" customHeight="1">
      <c r="B7" s="1053" t="s">
        <v>281</v>
      </c>
      <c r="C7" s="1054"/>
      <c r="D7" s="1054"/>
      <c r="E7" s="1054"/>
      <c r="F7" s="1055"/>
      <c r="G7" s="1056" t="s">
        <v>282</v>
      </c>
      <c r="H7" s="1054"/>
      <c r="I7" s="1054"/>
      <c r="J7" s="1054"/>
      <c r="K7" s="1054"/>
      <c r="L7" s="1055"/>
      <c r="M7" s="1057" t="s">
        <v>283</v>
      </c>
      <c r="N7" s="1058"/>
      <c r="O7" s="1058"/>
      <c r="P7" s="1058"/>
      <c r="Q7" s="1058"/>
      <c r="R7" s="1059"/>
      <c r="S7" s="1057" t="s">
        <v>284</v>
      </c>
      <c r="T7" s="1058"/>
      <c r="U7" s="1058"/>
      <c r="V7" s="1058"/>
      <c r="W7" s="1058"/>
      <c r="X7" s="1059"/>
      <c r="Y7" s="1058" t="s">
        <v>285</v>
      </c>
      <c r="Z7" s="1058"/>
      <c r="AA7" s="1058"/>
      <c r="AB7" s="1058"/>
      <c r="AC7" s="1059"/>
      <c r="AD7" s="1070" t="s">
        <v>286</v>
      </c>
      <c r="AE7" s="1071"/>
      <c r="AF7" s="1071"/>
      <c r="AG7" s="1071"/>
      <c r="AH7" s="1071"/>
      <c r="AI7" s="1072"/>
      <c r="AJ7" s="1073" t="s">
        <v>287</v>
      </c>
      <c r="AK7" s="1074"/>
      <c r="AL7" s="1074"/>
      <c r="AM7" s="1074"/>
      <c r="AN7" s="1075"/>
      <c r="AP7" s="242"/>
      <c r="AQ7" s="243"/>
      <c r="AR7" s="245"/>
      <c r="AS7" s="663" t="e">
        <f>INDEX(Personal!$C$19:$CL$183,MATCH(B17,Personal!$C$19:$C$183,0),48)</f>
        <v>#N/A</v>
      </c>
      <c r="AT7" s="662" t="e">
        <f>INDEX(Personal!$C$19:$CL$183,MATCH(B17,Personal!$C$19:$C$183,0),47)</f>
        <v>#N/A</v>
      </c>
      <c r="AU7" s="662" t="e">
        <f>INDEX(Personal!$C$19:$CL$183,MATCH(B17,Personal!$C$19:$C$183,0),50)</f>
        <v>#N/A</v>
      </c>
      <c r="AW7" s="258" t="s">
        <v>319</v>
      </c>
    </row>
    <row r="8" spans="2:49" s="237" customFormat="1" ht="18" customHeight="1" thickBot="1">
      <c r="B8" s="1060"/>
      <c r="C8" s="1061"/>
      <c r="D8" s="1061"/>
      <c r="E8" s="1061"/>
      <c r="F8" s="1062"/>
      <c r="G8" s="1063"/>
      <c r="H8" s="1061"/>
      <c r="I8" s="1061"/>
      <c r="J8" s="1061"/>
      <c r="K8" s="1061"/>
      <c r="L8" s="1062"/>
      <c r="M8" s="1049"/>
      <c r="N8" s="1050"/>
      <c r="O8" s="1050"/>
      <c r="P8" s="1050"/>
      <c r="Q8" s="1050"/>
      <c r="R8" s="1050"/>
      <c r="S8" s="1064"/>
      <c r="T8" s="1065"/>
      <c r="U8" s="1065"/>
      <c r="V8" s="1065"/>
      <c r="W8" s="1065"/>
      <c r="X8" s="1066"/>
      <c r="Y8" s="1050"/>
      <c r="Z8" s="1050"/>
      <c r="AA8" s="1050"/>
      <c r="AB8" s="1050"/>
      <c r="AC8" s="1051"/>
      <c r="AD8" s="1049"/>
      <c r="AE8" s="1050"/>
      <c r="AF8" s="1050"/>
      <c r="AG8" s="1050"/>
      <c r="AH8" s="1050"/>
      <c r="AI8" s="1051"/>
      <c r="AJ8" s="1049"/>
      <c r="AK8" s="1050"/>
      <c r="AL8" s="1050"/>
      <c r="AM8" s="1050"/>
      <c r="AN8" s="1052"/>
      <c r="AP8" s="242"/>
      <c r="AQ8" s="243"/>
      <c r="AR8" s="245"/>
      <c r="AS8" s="663" t="e">
        <f>INDEX(Personal!$C$19:$CL$183,MATCH(B17,Personal!$C$19:$C$183,0),53)</f>
        <v>#N/A</v>
      </c>
      <c r="AT8" s="662" t="e">
        <f>INDEX(Personal!$C$19:$CL$183,MATCH(B17,Personal!$C$19:$C$183,0),52)</f>
        <v>#N/A</v>
      </c>
      <c r="AU8" s="662" t="e">
        <f>INDEX(Personal!$C$19:$CL$183,MATCH(B17,Personal!$C$19:$C$183,0),55)</f>
        <v>#N/A</v>
      </c>
      <c r="AW8" s="258" t="s">
        <v>320</v>
      </c>
    </row>
    <row r="9" spans="2:49" s="237" customFormat="1" ht="18" customHeight="1" thickBot="1">
      <c r="B9" s="1029" t="s">
        <v>439</v>
      </c>
      <c r="C9" s="1030"/>
      <c r="D9" s="1030"/>
      <c r="E9" s="1030"/>
      <c r="F9" s="1030"/>
      <c r="G9" s="1030"/>
      <c r="H9" s="1030"/>
      <c r="I9" s="1030"/>
      <c r="J9" s="1030"/>
      <c r="K9" s="1030"/>
      <c r="L9" s="1030"/>
      <c r="M9" s="1030"/>
      <c r="N9" s="1030"/>
      <c r="O9" s="1030"/>
      <c r="P9" s="1030"/>
      <c r="Q9" s="1030"/>
      <c r="R9" s="1030"/>
      <c r="S9" s="1030"/>
      <c r="T9" s="1030"/>
      <c r="U9" s="1030"/>
      <c r="V9" s="1030"/>
      <c r="W9" s="1030"/>
      <c r="X9" s="1030"/>
      <c r="Y9" s="1030"/>
      <c r="Z9" s="1030"/>
      <c r="AA9" s="1030"/>
      <c r="AB9" s="1030"/>
      <c r="AC9" s="1030"/>
      <c r="AD9" s="1030"/>
      <c r="AE9" s="1030"/>
      <c r="AF9" s="1030"/>
      <c r="AG9" s="1030"/>
      <c r="AH9" s="1030"/>
      <c r="AI9" s="1030"/>
      <c r="AJ9" s="1030"/>
      <c r="AK9" s="1030"/>
      <c r="AL9" s="1030"/>
      <c r="AM9" s="1030"/>
      <c r="AN9" s="1031"/>
      <c r="AS9" s="663" t="e">
        <f>INDEX(Personal!$C$19:$CL$183,MATCH(B17,Personal!$C$19:$C$183,0),58)</f>
        <v>#N/A</v>
      </c>
      <c r="AT9" s="662" t="e">
        <f>INDEX(Personal!$C$19:$CL$183,MATCH(B17,Personal!$C$19:$C$183,0),57)</f>
        <v>#N/A</v>
      </c>
      <c r="AU9" s="662" t="e">
        <f>INDEX(Personal!$C$19:$CL$183,MATCH(B17,Personal!$C$19:$C$183,0),60)</f>
        <v>#N/A</v>
      </c>
      <c r="AW9" s="258" t="s">
        <v>321</v>
      </c>
    </row>
    <row r="10" spans="2:49" s="237" customFormat="1" ht="18" customHeight="1">
      <c r="B10" s="993" t="s">
        <v>437</v>
      </c>
      <c r="C10" s="994"/>
      <c r="D10" s="994"/>
      <c r="E10" s="994"/>
      <c r="F10" s="994"/>
      <c r="G10" s="994"/>
      <c r="H10" s="994"/>
      <c r="I10" s="994"/>
      <c r="J10" s="994"/>
      <c r="K10" s="994"/>
      <c r="L10" s="994"/>
      <c r="M10" s="994"/>
      <c r="N10" s="994"/>
      <c r="O10" s="994"/>
      <c r="P10" s="994"/>
      <c r="Q10" s="994"/>
      <c r="R10" s="994"/>
      <c r="S10" s="994"/>
      <c r="T10" s="994"/>
      <c r="U10" s="994" t="s">
        <v>272</v>
      </c>
      <c r="V10" s="994"/>
      <c r="W10" s="994"/>
      <c r="X10" s="994"/>
      <c r="Y10" s="994"/>
      <c r="Z10" s="994"/>
      <c r="AA10" s="994"/>
      <c r="AB10" s="994"/>
      <c r="AC10" s="994" t="s">
        <v>289</v>
      </c>
      <c r="AD10" s="994"/>
      <c r="AE10" s="994"/>
      <c r="AF10" s="994"/>
      <c r="AG10" s="994"/>
      <c r="AH10" s="994"/>
      <c r="AI10" s="994"/>
      <c r="AJ10" s="994"/>
      <c r="AK10" s="994"/>
      <c r="AL10" s="994"/>
      <c r="AM10" s="994"/>
      <c r="AN10" s="995"/>
      <c r="AS10" s="663" t="e">
        <f>INDEX(Personal!$C$19:$CL$183,MATCH(B17,Personal!$C$19:$C$183,0),63)</f>
        <v>#N/A</v>
      </c>
      <c r="AT10" s="662" t="e">
        <f>INDEX(Personal!$C$19:$CL$183,MATCH(B17,Personal!$C$19:$C$183,0),62)</f>
        <v>#N/A</v>
      </c>
      <c r="AU10" s="662" t="e">
        <f>INDEX(Personal!$C$19:$CL$183,MATCH(B17,Personal!$C$19:$C$183,0),65)</f>
        <v>#N/A</v>
      </c>
      <c r="AW10" s="258" t="s">
        <v>322</v>
      </c>
    </row>
    <row r="11" spans="2:49" s="237" customFormat="1" ht="18" customHeight="1" thickBot="1">
      <c r="B11" s="1032" t="s">
        <v>438</v>
      </c>
      <c r="C11" s="1033"/>
      <c r="D11" s="1033"/>
      <c r="E11" s="1033"/>
      <c r="F11" s="1033"/>
      <c r="G11" s="1033"/>
      <c r="H11" s="1033"/>
      <c r="I11" s="1033"/>
      <c r="J11" s="1033"/>
      <c r="K11" s="1033"/>
      <c r="L11" s="1033"/>
      <c r="M11" s="1033"/>
      <c r="N11" s="1033"/>
      <c r="O11" s="1033"/>
      <c r="P11" s="1033"/>
      <c r="Q11" s="1033"/>
      <c r="R11" s="1033"/>
      <c r="S11" s="1033"/>
      <c r="T11" s="1033"/>
      <c r="U11" s="1034" t="str">
        <f>INDEX(AP28:AR40,MATCH(B11,AP28:AP40,0),2)</f>
        <v>PUNTA DE MATA</v>
      </c>
      <c r="V11" s="1034"/>
      <c r="W11" s="1034"/>
      <c r="X11" s="1034"/>
      <c r="Y11" s="1034"/>
      <c r="Z11" s="1034"/>
      <c r="AA11" s="1034"/>
      <c r="AB11" s="1034"/>
      <c r="AC11" s="1035">
        <f ca="1">TODAY()</f>
        <v>46256</v>
      </c>
      <c r="AD11" s="1036"/>
      <c r="AE11" s="1036"/>
      <c r="AF11" s="1036"/>
      <c r="AG11" s="1036"/>
      <c r="AH11" s="1036"/>
      <c r="AI11" s="1036"/>
      <c r="AJ11" s="1036"/>
      <c r="AK11" s="1036"/>
      <c r="AL11" s="1036"/>
      <c r="AM11" s="1036"/>
      <c r="AN11" s="1037"/>
      <c r="AW11" s="258" t="s">
        <v>323</v>
      </c>
    </row>
    <row r="12" spans="2:49" s="237" customFormat="1" ht="18" customHeight="1" thickBot="1">
      <c r="B12" s="1038" t="s">
        <v>290</v>
      </c>
      <c r="C12" s="1039"/>
      <c r="D12" s="1039"/>
      <c r="E12" s="1039"/>
      <c r="F12" s="1039"/>
      <c r="G12" s="1039"/>
      <c r="H12" s="1039"/>
      <c r="I12" s="1039"/>
      <c r="J12" s="1039"/>
      <c r="K12" s="1039"/>
      <c r="L12" s="1039"/>
      <c r="M12" s="1039"/>
      <c r="N12" s="1039"/>
      <c r="O12" s="1039"/>
      <c r="P12" s="1039"/>
      <c r="Q12" s="1039"/>
      <c r="R12" s="1039"/>
      <c r="S12" s="1039"/>
      <c r="T12" s="1039"/>
      <c r="U12" s="1039"/>
      <c r="V12" s="1039"/>
      <c r="W12" s="1039"/>
      <c r="X12" s="1039"/>
      <c r="Y12" s="1039"/>
      <c r="Z12" s="1039"/>
      <c r="AA12" s="1039"/>
      <c r="AB12" s="1039"/>
      <c r="AC12" s="1039"/>
      <c r="AD12" s="1039"/>
      <c r="AE12" s="1039"/>
      <c r="AF12" s="1039"/>
      <c r="AG12" s="1039"/>
      <c r="AH12" s="1039"/>
      <c r="AI12" s="1039"/>
      <c r="AJ12" s="1039"/>
      <c r="AK12" s="1039"/>
      <c r="AL12" s="1039"/>
      <c r="AM12" s="1039"/>
      <c r="AN12" s="1040"/>
      <c r="AS12" s="246"/>
      <c r="AT12" s="246"/>
      <c r="AU12" s="246"/>
      <c r="AW12" s="258" t="s">
        <v>324</v>
      </c>
    </row>
    <row r="13" spans="2:49" s="237" customFormat="1" ht="18" customHeight="1">
      <c r="B13" s="1041" t="s">
        <v>291</v>
      </c>
      <c r="C13" s="1042"/>
      <c r="D13" s="1042"/>
      <c r="E13" s="1042"/>
      <c r="F13" s="1042"/>
      <c r="G13" s="1042"/>
      <c r="H13" s="1042"/>
      <c r="I13" s="1042"/>
      <c r="J13" s="1042"/>
      <c r="K13" s="1042"/>
      <c r="L13" s="1042"/>
      <c r="M13" s="1042"/>
      <c r="N13" s="1042"/>
      <c r="O13" s="1042"/>
      <c r="P13" s="1042"/>
      <c r="Q13" s="1042"/>
      <c r="R13" s="1042"/>
      <c r="S13" s="1042"/>
      <c r="T13" s="1042"/>
      <c r="U13" s="1042"/>
      <c r="V13" s="1042" t="s">
        <v>292</v>
      </c>
      <c r="W13" s="1042"/>
      <c r="X13" s="1042"/>
      <c r="Y13" s="1042"/>
      <c r="Z13" s="1042"/>
      <c r="AA13" s="1042"/>
      <c r="AB13" s="1042"/>
      <c r="AC13" s="1042"/>
      <c r="AD13" s="1042"/>
      <c r="AE13" s="1042"/>
      <c r="AF13" s="1042"/>
      <c r="AG13" s="1042"/>
      <c r="AH13" s="1042"/>
      <c r="AI13" s="1042"/>
      <c r="AJ13" s="1042"/>
      <c r="AK13" s="1042"/>
      <c r="AL13" s="1042"/>
      <c r="AM13" s="1042"/>
      <c r="AN13" s="1043"/>
      <c r="AS13" s="246"/>
      <c r="AT13" s="246"/>
      <c r="AU13" s="246"/>
      <c r="AW13" s="258" t="s">
        <v>325</v>
      </c>
    </row>
    <row r="14" spans="2:49" s="237" customFormat="1" ht="18" customHeight="1" thickBot="1">
      <c r="B14" s="1044"/>
      <c r="C14" s="1045"/>
      <c r="D14" s="1045"/>
      <c r="E14" s="1045"/>
      <c r="F14" s="1045"/>
      <c r="G14" s="1045"/>
      <c r="H14" s="1045"/>
      <c r="I14" s="1045"/>
      <c r="J14" s="1045"/>
      <c r="K14" s="1045"/>
      <c r="L14" s="1045"/>
      <c r="M14" s="1045"/>
      <c r="N14" s="1045"/>
      <c r="O14" s="1045"/>
      <c r="P14" s="1045"/>
      <c r="Q14" s="1045"/>
      <c r="R14" s="1045"/>
      <c r="S14" s="1045"/>
      <c r="T14" s="1045"/>
      <c r="U14" s="1045"/>
      <c r="V14" s="1046"/>
      <c r="W14" s="1047"/>
      <c r="X14" s="1047"/>
      <c r="Y14" s="1047"/>
      <c r="Z14" s="1047"/>
      <c r="AA14" s="1047"/>
      <c r="AB14" s="1047"/>
      <c r="AC14" s="1047"/>
      <c r="AD14" s="1047"/>
      <c r="AE14" s="1047"/>
      <c r="AF14" s="1047"/>
      <c r="AG14" s="1047"/>
      <c r="AH14" s="1047"/>
      <c r="AI14" s="1047"/>
      <c r="AJ14" s="1047"/>
      <c r="AK14" s="1047"/>
      <c r="AL14" s="1047"/>
      <c r="AM14" s="1047"/>
      <c r="AN14" s="1048"/>
      <c r="AS14" s="246"/>
      <c r="AT14" s="246"/>
      <c r="AU14" s="246"/>
      <c r="AW14" s="258" t="s">
        <v>326</v>
      </c>
    </row>
    <row r="15" spans="2:49" s="237" customFormat="1" ht="18" customHeight="1" thickBot="1">
      <c r="B15" s="1026" t="s">
        <v>30</v>
      </c>
      <c r="C15" s="1027"/>
      <c r="D15" s="1027"/>
      <c r="E15" s="1027"/>
      <c r="F15" s="1027"/>
      <c r="G15" s="1027"/>
      <c r="H15" s="1027"/>
      <c r="I15" s="1027"/>
      <c r="J15" s="1027"/>
      <c r="K15" s="1027"/>
      <c r="L15" s="1027"/>
      <c r="M15" s="1027"/>
      <c r="N15" s="1027"/>
      <c r="O15" s="1027"/>
      <c r="P15" s="1027"/>
      <c r="Q15" s="1027"/>
      <c r="R15" s="1027"/>
      <c r="S15" s="1027"/>
      <c r="T15" s="1027"/>
      <c r="U15" s="1027"/>
      <c r="V15" s="1027"/>
      <c r="W15" s="1027"/>
      <c r="X15" s="1027"/>
      <c r="Y15" s="1027"/>
      <c r="Z15" s="1027"/>
      <c r="AA15" s="1027"/>
      <c r="AB15" s="1027"/>
      <c r="AC15" s="1027"/>
      <c r="AD15" s="1027"/>
      <c r="AE15" s="1027"/>
      <c r="AF15" s="1027"/>
      <c r="AG15" s="1027"/>
      <c r="AH15" s="1027"/>
      <c r="AI15" s="1027"/>
      <c r="AJ15" s="1027"/>
      <c r="AK15" s="1027"/>
      <c r="AL15" s="1027"/>
      <c r="AM15" s="1027"/>
      <c r="AN15" s="1028"/>
      <c r="AS15" s="246"/>
      <c r="AT15" s="246"/>
      <c r="AU15" s="246"/>
      <c r="AW15" s="258" t="s">
        <v>327</v>
      </c>
    </row>
    <row r="16" spans="2:49" s="237" customFormat="1" ht="18" customHeight="1">
      <c r="B16" s="993" t="s">
        <v>294</v>
      </c>
      <c r="C16" s="994"/>
      <c r="D16" s="994"/>
      <c r="E16" s="994"/>
      <c r="F16" s="994"/>
      <c r="G16" s="994"/>
      <c r="H16" s="994"/>
      <c r="I16" s="994"/>
      <c r="J16" s="994"/>
      <c r="K16" s="994" t="s">
        <v>295</v>
      </c>
      <c r="L16" s="994"/>
      <c r="M16" s="994"/>
      <c r="N16" s="994"/>
      <c r="O16" s="994"/>
      <c r="P16" s="994"/>
      <c r="Q16" s="994" t="s">
        <v>296</v>
      </c>
      <c r="R16" s="994"/>
      <c r="S16" s="994"/>
      <c r="T16" s="994"/>
      <c r="U16" s="994"/>
      <c r="V16" s="994"/>
      <c r="W16" s="994"/>
      <c r="X16" s="994" t="s">
        <v>297</v>
      </c>
      <c r="Y16" s="994"/>
      <c r="Z16" s="994"/>
      <c r="AA16" s="994"/>
      <c r="AB16" s="994"/>
      <c r="AC16" s="994"/>
      <c r="AD16" s="994"/>
      <c r="AE16" s="994"/>
      <c r="AF16" s="994"/>
      <c r="AG16" s="994"/>
      <c r="AH16" s="994" t="s">
        <v>298</v>
      </c>
      <c r="AI16" s="994"/>
      <c r="AJ16" s="994"/>
      <c r="AK16" s="994"/>
      <c r="AL16" s="994"/>
      <c r="AM16" s="994"/>
      <c r="AN16" s="995"/>
      <c r="AP16" s="247" t="s">
        <v>299</v>
      </c>
      <c r="AQ16" s="248" t="s">
        <v>292</v>
      </c>
      <c r="AR16" s="664" t="s">
        <v>233</v>
      </c>
      <c r="AS16" s="246"/>
      <c r="AT16" s="246"/>
      <c r="AU16" s="246"/>
      <c r="AW16" s="258" t="s">
        <v>328</v>
      </c>
    </row>
    <row r="17" spans="2:49" s="237" customFormat="1" ht="18" customHeight="1">
      <c r="B17" s="996" t="s">
        <v>517</v>
      </c>
      <c r="C17" s="997"/>
      <c r="D17" s="997"/>
      <c r="E17" s="997"/>
      <c r="F17" s="997"/>
      <c r="G17" s="997"/>
      <c r="H17" s="997"/>
      <c r="I17" s="997"/>
      <c r="J17" s="998"/>
      <c r="K17" s="1002" t="e">
        <f>INDEX(Personal!C19:CL183,MATCH(B17,Personal!C19:C183,0),2)</f>
        <v>#N/A</v>
      </c>
      <c r="L17" s="1003"/>
      <c r="M17" s="1003"/>
      <c r="N17" s="1003"/>
      <c r="O17" s="1003"/>
      <c r="P17" s="1004"/>
      <c r="Q17" s="1590" t="e">
        <f>INDEX(Personal!C19:CL183,MATCH(B17,Personal!C19:C183,0),3)</f>
        <v>#N/A</v>
      </c>
      <c r="R17" s="1591"/>
      <c r="S17" s="1591"/>
      <c r="T17" s="1591"/>
      <c r="U17" s="1591"/>
      <c r="V17" s="1591"/>
      <c r="W17" s="1592"/>
      <c r="X17" s="1014" t="str">
        <f>Personal!K10</f>
        <v>PUNTA DE MATA</v>
      </c>
      <c r="Y17" s="1015"/>
      <c r="Z17" s="1015"/>
      <c r="AA17" s="1015"/>
      <c r="AB17" s="1015"/>
      <c r="AC17" s="1015"/>
      <c r="AD17" s="1015"/>
      <c r="AE17" s="1015"/>
      <c r="AF17" s="1015"/>
      <c r="AG17" s="1016"/>
      <c r="AH17" s="1020">
        <f>Personal!D10</f>
        <v>4600057801</v>
      </c>
      <c r="AI17" s="1021"/>
      <c r="AJ17" s="1021"/>
      <c r="AK17" s="1021"/>
      <c r="AL17" s="1021"/>
      <c r="AM17" s="1021"/>
      <c r="AN17" s="1022"/>
      <c r="AP17" s="249" t="s">
        <v>300</v>
      </c>
      <c r="AQ17" s="250" t="s">
        <v>301</v>
      </c>
      <c r="AR17" s="665"/>
      <c r="AS17" s="246"/>
      <c r="AT17" s="246"/>
      <c r="AU17" s="246"/>
      <c r="AW17" s="258" t="s">
        <v>329</v>
      </c>
    </row>
    <row r="18" spans="2:49" s="237" customFormat="1" ht="18" customHeight="1">
      <c r="B18" s="999"/>
      <c r="C18" s="1000"/>
      <c r="D18" s="1000"/>
      <c r="E18" s="1000"/>
      <c r="F18" s="1000"/>
      <c r="G18" s="1000"/>
      <c r="H18" s="1000"/>
      <c r="I18" s="1000"/>
      <c r="J18" s="1001"/>
      <c r="K18" s="1005"/>
      <c r="L18" s="1006"/>
      <c r="M18" s="1006"/>
      <c r="N18" s="1006"/>
      <c r="O18" s="1006"/>
      <c r="P18" s="1007"/>
      <c r="Q18" s="1593"/>
      <c r="R18" s="1594"/>
      <c r="S18" s="1594"/>
      <c r="T18" s="1594"/>
      <c r="U18" s="1594"/>
      <c r="V18" s="1594"/>
      <c r="W18" s="1595"/>
      <c r="X18" s="1017"/>
      <c r="Y18" s="1018"/>
      <c r="Z18" s="1018"/>
      <c r="AA18" s="1018"/>
      <c r="AB18" s="1018"/>
      <c r="AC18" s="1018"/>
      <c r="AD18" s="1018"/>
      <c r="AE18" s="1018"/>
      <c r="AF18" s="1018"/>
      <c r="AG18" s="1019"/>
      <c r="AH18" s="1023"/>
      <c r="AI18" s="1024"/>
      <c r="AJ18" s="1024"/>
      <c r="AK18" s="1024"/>
      <c r="AL18" s="1024"/>
      <c r="AM18" s="1024"/>
      <c r="AN18" s="1025"/>
      <c r="AP18" s="249" t="s">
        <v>293</v>
      </c>
      <c r="AQ18" s="250" t="s">
        <v>302</v>
      </c>
      <c r="AR18" s="665"/>
      <c r="AS18" s="246"/>
      <c r="AT18" s="246"/>
      <c r="AU18" s="246"/>
      <c r="AW18" s="258" t="s">
        <v>330</v>
      </c>
    </row>
    <row r="19" spans="2:49" s="237" customFormat="1" ht="18" customHeight="1">
      <c r="B19" s="960" t="s">
        <v>303</v>
      </c>
      <c r="C19" s="961"/>
      <c r="D19" s="961"/>
      <c r="E19" s="961"/>
      <c r="F19" s="961"/>
      <c r="G19" s="961"/>
      <c r="H19" s="961"/>
      <c r="I19" s="961"/>
      <c r="J19" s="961"/>
      <c r="K19" s="961"/>
      <c r="L19" s="961"/>
      <c r="M19" s="961"/>
      <c r="N19" s="961" t="s">
        <v>295</v>
      </c>
      <c r="O19" s="961"/>
      <c r="P19" s="961"/>
      <c r="Q19" s="961"/>
      <c r="R19" s="961"/>
      <c r="S19" s="961"/>
      <c r="T19" s="961"/>
      <c r="U19" s="962" t="s">
        <v>304</v>
      </c>
      <c r="V19" s="963"/>
      <c r="W19" s="963"/>
      <c r="X19" s="963"/>
      <c r="Y19" s="963"/>
      <c r="Z19" s="963"/>
      <c r="AA19" s="963"/>
      <c r="AB19" s="963"/>
      <c r="AC19" s="963"/>
      <c r="AD19" s="963"/>
      <c r="AE19" s="963"/>
      <c r="AF19" s="963"/>
      <c r="AG19" s="963"/>
      <c r="AH19" s="963"/>
      <c r="AI19" s="963"/>
      <c r="AJ19" s="963"/>
      <c r="AK19" s="963"/>
      <c r="AL19" s="963"/>
      <c r="AM19" s="963"/>
      <c r="AN19" s="964"/>
      <c r="AP19" s="249" t="s">
        <v>305</v>
      </c>
      <c r="AQ19" s="250" t="s">
        <v>306</v>
      </c>
      <c r="AR19" s="665"/>
      <c r="AS19" s="246"/>
      <c r="AT19" s="246"/>
      <c r="AU19" s="246"/>
      <c r="AW19" s="258" t="s">
        <v>331</v>
      </c>
    </row>
    <row r="20" spans="2:49" s="237" customFormat="1" ht="18" customHeight="1">
      <c r="B20" s="960"/>
      <c r="C20" s="961"/>
      <c r="D20" s="961"/>
      <c r="E20" s="961"/>
      <c r="F20" s="961"/>
      <c r="G20" s="961"/>
      <c r="H20" s="961"/>
      <c r="I20" s="961"/>
      <c r="J20" s="961"/>
      <c r="K20" s="961"/>
      <c r="L20" s="961"/>
      <c r="M20" s="961"/>
      <c r="N20" s="961"/>
      <c r="O20" s="961"/>
      <c r="P20" s="961"/>
      <c r="Q20" s="961"/>
      <c r="R20" s="961"/>
      <c r="S20" s="961"/>
      <c r="T20" s="961"/>
      <c r="U20" s="965"/>
      <c r="V20" s="966"/>
      <c r="W20" s="966"/>
      <c r="X20" s="966"/>
      <c r="Y20" s="966"/>
      <c r="Z20" s="966"/>
      <c r="AA20" s="966"/>
      <c r="AB20" s="966"/>
      <c r="AC20" s="966"/>
      <c r="AD20" s="966"/>
      <c r="AE20" s="966"/>
      <c r="AF20" s="966"/>
      <c r="AG20" s="966"/>
      <c r="AH20" s="966"/>
      <c r="AI20" s="966"/>
      <c r="AJ20" s="966"/>
      <c r="AK20" s="966"/>
      <c r="AL20" s="966"/>
      <c r="AM20" s="966"/>
      <c r="AN20" s="967"/>
      <c r="AP20" s="249" t="s">
        <v>441</v>
      </c>
      <c r="AQ20" s="250" t="s">
        <v>442</v>
      </c>
      <c r="AR20" s="665"/>
      <c r="AS20" s="246"/>
      <c r="AT20" s="246"/>
      <c r="AU20" s="246"/>
      <c r="AW20" s="258" t="s">
        <v>332</v>
      </c>
    </row>
    <row r="21" spans="2:49" s="237" customFormat="1" ht="18" customHeight="1">
      <c r="B21" s="996"/>
      <c r="C21" s="997"/>
      <c r="D21" s="997"/>
      <c r="E21" s="997"/>
      <c r="F21" s="997"/>
      <c r="G21" s="997"/>
      <c r="H21" s="997"/>
      <c r="I21" s="997"/>
      <c r="J21" s="997"/>
      <c r="K21" s="997"/>
      <c r="L21" s="997"/>
      <c r="M21" s="998"/>
      <c r="N21" s="972" t="str">
        <f>IF(B21=0,"",INDEX(AS3:AU10,MATCH(B21,AS3:AS10,0),2))</f>
        <v/>
      </c>
      <c r="O21" s="972"/>
      <c r="P21" s="972"/>
      <c r="Q21" s="972"/>
      <c r="R21" s="972"/>
      <c r="S21" s="972"/>
      <c r="T21" s="972"/>
      <c r="U21" s="974" t="str">
        <f>IF(B21=0,"",UPPER(INDEX(AS3:AU10,MATCH(B21,AS3:AS10,0),3)))</f>
        <v/>
      </c>
      <c r="V21" s="974"/>
      <c r="W21" s="974"/>
      <c r="X21" s="974"/>
      <c r="Y21" s="974"/>
      <c r="Z21" s="974"/>
      <c r="AA21" s="974"/>
      <c r="AB21" s="974"/>
      <c r="AC21" s="974"/>
      <c r="AD21" s="974"/>
      <c r="AE21" s="974"/>
      <c r="AF21" s="974"/>
      <c r="AG21" s="974"/>
      <c r="AH21" s="974"/>
      <c r="AI21" s="974"/>
      <c r="AJ21" s="974"/>
      <c r="AK21" s="974"/>
      <c r="AL21" s="974"/>
      <c r="AM21" s="974"/>
      <c r="AN21" s="975"/>
      <c r="AP21" s="249" t="s">
        <v>465</v>
      </c>
      <c r="AQ21" s="250" t="s">
        <v>464</v>
      </c>
      <c r="AR21" s="665"/>
      <c r="AS21" s="246"/>
      <c r="AT21" s="246"/>
      <c r="AU21" s="246"/>
      <c r="AW21" s="258" t="s">
        <v>333</v>
      </c>
    </row>
    <row r="22" spans="2:49" s="237" customFormat="1" ht="18" customHeight="1" thickBot="1">
      <c r="B22" s="1599"/>
      <c r="C22" s="1600"/>
      <c r="D22" s="1600"/>
      <c r="E22" s="1600"/>
      <c r="F22" s="1600"/>
      <c r="G22" s="1600"/>
      <c r="H22" s="1600"/>
      <c r="I22" s="1600"/>
      <c r="J22" s="1600"/>
      <c r="K22" s="1600"/>
      <c r="L22" s="1600"/>
      <c r="M22" s="1601"/>
      <c r="N22" s="973"/>
      <c r="O22" s="973"/>
      <c r="P22" s="973"/>
      <c r="Q22" s="973"/>
      <c r="R22" s="973"/>
      <c r="S22" s="973"/>
      <c r="T22" s="973"/>
      <c r="U22" s="976"/>
      <c r="V22" s="976"/>
      <c r="W22" s="976"/>
      <c r="X22" s="976"/>
      <c r="Y22" s="976"/>
      <c r="Z22" s="976"/>
      <c r="AA22" s="976"/>
      <c r="AB22" s="976"/>
      <c r="AC22" s="976"/>
      <c r="AD22" s="976"/>
      <c r="AE22" s="976"/>
      <c r="AF22" s="976"/>
      <c r="AG22" s="976"/>
      <c r="AH22" s="976"/>
      <c r="AI22" s="976"/>
      <c r="AJ22" s="976"/>
      <c r="AK22" s="976"/>
      <c r="AL22" s="976"/>
      <c r="AM22" s="976"/>
      <c r="AN22" s="977"/>
      <c r="AP22" s="249"/>
      <c r="AQ22" s="250"/>
      <c r="AR22" s="665"/>
      <c r="AS22" s="246"/>
      <c r="AT22" s="246"/>
      <c r="AU22" s="246"/>
      <c r="AW22" s="258" t="s">
        <v>334</v>
      </c>
    </row>
    <row r="23" spans="2:49" s="237" customFormat="1" ht="18" customHeight="1" thickBot="1">
      <c r="B23" s="1602" t="s">
        <v>440</v>
      </c>
      <c r="C23" s="1603"/>
      <c r="D23" s="1603"/>
      <c r="E23" s="1603"/>
      <c r="F23" s="1603"/>
      <c r="G23" s="1603"/>
      <c r="H23" s="1603"/>
      <c r="I23" s="1603"/>
      <c r="J23" s="1603"/>
      <c r="K23" s="1603"/>
      <c r="L23" s="1603"/>
      <c r="M23" s="1603"/>
      <c r="N23" s="1603"/>
      <c r="O23" s="1603"/>
      <c r="P23" s="1603"/>
      <c r="Q23" s="1603"/>
      <c r="R23" s="1603"/>
      <c r="S23" s="1603"/>
      <c r="T23" s="1603"/>
      <c r="U23" s="1603"/>
      <c r="V23" s="1603"/>
      <c r="W23" s="1603"/>
      <c r="X23" s="1603"/>
      <c r="Y23" s="1603"/>
      <c r="Z23" s="1603"/>
      <c r="AA23" s="1603"/>
      <c r="AB23" s="1603"/>
      <c r="AC23" s="1603"/>
      <c r="AD23" s="1603"/>
      <c r="AE23" s="1603"/>
      <c r="AF23" s="1603"/>
      <c r="AG23" s="1603"/>
      <c r="AH23" s="1603"/>
      <c r="AI23" s="1603"/>
      <c r="AJ23" s="1603"/>
      <c r="AK23" s="1603"/>
      <c r="AL23" s="1603"/>
      <c r="AM23" s="1603"/>
      <c r="AN23" s="1604"/>
      <c r="AP23" s="249"/>
      <c r="AQ23" s="250" t="s">
        <v>309</v>
      </c>
      <c r="AR23" s="665"/>
      <c r="AS23" s="246"/>
      <c r="AT23" s="246"/>
      <c r="AU23" s="246"/>
      <c r="AW23" s="258" t="s">
        <v>335</v>
      </c>
    </row>
    <row r="24" spans="2:49" s="237" customFormat="1" ht="18" customHeight="1">
      <c r="B24" s="1605" t="s">
        <v>486</v>
      </c>
      <c r="C24" s="1606"/>
      <c r="D24" s="1606"/>
      <c r="E24" s="1606"/>
      <c r="F24" s="1606"/>
      <c r="G24" s="1606"/>
      <c r="H24" s="1606"/>
      <c r="I24" s="1606"/>
      <c r="J24" s="1606"/>
      <c r="K24" s="1606"/>
      <c r="L24" s="1606"/>
      <c r="M24" s="1606"/>
      <c r="N24" s="1606"/>
      <c r="O24" s="1606"/>
      <c r="P24" s="1606"/>
      <c r="Q24" s="1606"/>
      <c r="R24" s="1606"/>
      <c r="S24" s="1606"/>
      <c r="T24" s="1606"/>
      <c r="U24" s="1606"/>
      <c r="V24" s="1606"/>
      <c r="W24" s="1606"/>
      <c r="X24" s="1606"/>
      <c r="Y24" s="1606"/>
      <c r="Z24" s="1606"/>
      <c r="AA24" s="1606"/>
      <c r="AB24" s="1606"/>
      <c r="AC24" s="1606"/>
      <c r="AD24" s="1606"/>
      <c r="AE24" s="1606"/>
      <c r="AF24" s="1606"/>
      <c r="AG24" s="1606"/>
      <c r="AH24" s="1606"/>
      <c r="AI24" s="1606"/>
      <c r="AJ24" s="1606"/>
      <c r="AK24" s="1606"/>
      <c r="AL24" s="1606"/>
      <c r="AM24" s="1606"/>
      <c r="AN24" s="1607"/>
      <c r="AP24" s="249"/>
      <c r="AQ24" s="250"/>
      <c r="AR24" s="665"/>
      <c r="AS24" s="246"/>
      <c r="AT24" s="246"/>
      <c r="AU24" s="246"/>
      <c r="AW24" s="258" t="s">
        <v>336</v>
      </c>
    </row>
    <row r="25" spans="2:49" s="237" customFormat="1" ht="18" customHeight="1" thickBot="1">
      <c r="B25" s="1608"/>
      <c r="C25" s="1609"/>
      <c r="D25" s="1609"/>
      <c r="E25" s="1609"/>
      <c r="F25" s="1609"/>
      <c r="G25" s="1609"/>
      <c r="H25" s="1609"/>
      <c r="I25" s="1609"/>
      <c r="J25" s="1609"/>
      <c r="K25" s="1609"/>
      <c r="L25" s="1609"/>
      <c r="M25" s="1609"/>
      <c r="N25" s="1609"/>
      <c r="O25" s="1609"/>
      <c r="P25" s="1609"/>
      <c r="Q25" s="1609"/>
      <c r="R25" s="1609"/>
      <c r="S25" s="1609"/>
      <c r="T25" s="1609"/>
      <c r="U25" s="1609"/>
      <c r="V25" s="1609"/>
      <c r="W25" s="1609"/>
      <c r="X25" s="1609"/>
      <c r="Y25" s="1609"/>
      <c r="Z25" s="1609"/>
      <c r="AA25" s="1609"/>
      <c r="AB25" s="1609"/>
      <c r="AC25" s="1609"/>
      <c r="AD25" s="1609"/>
      <c r="AE25" s="1609"/>
      <c r="AF25" s="1609"/>
      <c r="AG25" s="1609"/>
      <c r="AH25" s="1609"/>
      <c r="AI25" s="1609"/>
      <c r="AJ25" s="1609"/>
      <c r="AK25" s="1609"/>
      <c r="AL25" s="1609"/>
      <c r="AM25" s="1609"/>
      <c r="AN25" s="1610"/>
      <c r="AP25" s="251"/>
      <c r="AQ25" s="252"/>
      <c r="AR25" s="666"/>
      <c r="AS25" s="246"/>
      <c r="AT25" s="246"/>
      <c r="AU25" s="246"/>
      <c r="AW25" s="258" t="s">
        <v>337</v>
      </c>
    </row>
    <row r="26" spans="2:49" s="237" customFormat="1" ht="18" customHeight="1" thickBot="1">
      <c r="B26" s="1611"/>
      <c r="C26" s="1612"/>
      <c r="D26" s="1612"/>
      <c r="E26" s="1612"/>
      <c r="F26" s="1612"/>
      <c r="G26" s="1612"/>
      <c r="H26" s="1612"/>
      <c r="I26" s="1612"/>
      <c r="J26" s="1612"/>
      <c r="K26" s="1612"/>
      <c r="L26" s="1612"/>
      <c r="M26" s="1612"/>
      <c r="N26" s="1612"/>
      <c r="O26" s="1612"/>
      <c r="P26" s="1612"/>
      <c r="Q26" s="1612"/>
      <c r="R26" s="1612"/>
      <c r="S26" s="1612"/>
      <c r="T26" s="1612"/>
      <c r="U26" s="1612"/>
      <c r="V26" s="1612"/>
      <c r="W26" s="1612"/>
      <c r="X26" s="1612"/>
      <c r="Y26" s="1612"/>
      <c r="Z26" s="1612"/>
      <c r="AA26" s="1612"/>
      <c r="AB26" s="1612"/>
      <c r="AC26" s="1612"/>
      <c r="AD26" s="1612"/>
      <c r="AE26" s="1612"/>
      <c r="AF26" s="1612"/>
      <c r="AG26" s="1612"/>
      <c r="AH26" s="1612"/>
      <c r="AI26" s="1612"/>
      <c r="AJ26" s="1612"/>
      <c r="AK26" s="1612"/>
      <c r="AL26" s="1612"/>
      <c r="AM26" s="1612"/>
      <c r="AN26" s="1613"/>
      <c r="AS26" s="246"/>
      <c r="AT26" s="246"/>
      <c r="AU26" s="246"/>
      <c r="AW26" s="258" t="s">
        <v>338</v>
      </c>
    </row>
    <row r="27" spans="2:49" s="237" customFormat="1" ht="18" customHeight="1">
      <c r="B27" s="1614" t="s">
        <v>309</v>
      </c>
      <c r="C27" s="1615"/>
      <c r="D27" s="1615"/>
      <c r="E27" s="1615"/>
      <c r="F27" s="1615"/>
      <c r="G27" s="1615"/>
      <c r="H27" s="1615"/>
      <c r="I27" s="1615"/>
      <c r="J27" s="1615"/>
      <c r="K27" s="1615"/>
      <c r="L27" s="1615"/>
      <c r="M27" s="1615"/>
      <c r="N27" s="1615"/>
      <c r="O27" s="1615"/>
      <c r="P27" s="1615"/>
      <c r="Q27" s="1615"/>
      <c r="R27" s="1615"/>
      <c r="S27" s="1615"/>
      <c r="T27" s="1615"/>
      <c r="U27" s="1615"/>
      <c r="V27" s="1615"/>
      <c r="W27" s="1615"/>
      <c r="X27" s="1615"/>
      <c r="Y27" s="1615"/>
      <c r="Z27" s="1615"/>
      <c r="AA27" s="1615"/>
      <c r="AB27" s="1615"/>
      <c r="AC27" s="1615"/>
      <c r="AD27" s="1615"/>
      <c r="AE27" s="1615"/>
      <c r="AF27" s="1615"/>
      <c r="AG27" s="1615"/>
      <c r="AH27" s="1615"/>
      <c r="AI27" s="1615"/>
      <c r="AJ27" s="1615"/>
      <c r="AK27" s="1615"/>
      <c r="AL27" s="1615"/>
      <c r="AM27" s="1615"/>
      <c r="AN27" s="1616"/>
      <c r="AP27" s="247" t="s">
        <v>437</v>
      </c>
      <c r="AQ27" s="248" t="s">
        <v>272</v>
      </c>
      <c r="AR27" s="664" t="s">
        <v>233</v>
      </c>
      <c r="AS27" s="246"/>
      <c r="AT27" s="246"/>
      <c r="AU27" s="246"/>
      <c r="AW27" s="258" t="s">
        <v>339</v>
      </c>
    </row>
    <row r="28" spans="2:49" s="237" customFormat="1" ht="18" customHeight="1">
      <c r="B28" s="1596"/>
      <c r="C28" s="1597"/>
      <c r="D28" s="1597"/>
      <c r="E28" s="1597"/>
      <c r="F28" s="1597"/>
      <c r="G28" s="1597"/>
      <c r="H28" s="1597"/>
      <c r="I28" s="1597"/>
      <c r="J28" s="1597"/>
      <c r="K28" s="1597"/>
      <c r="L28" s="1597"/>
      <c r="M28" s="1597"/>
      <c r="N28" s="1597"/>
      <c r="O28" s="1597"/>
      <c r="P28" s="1597"/>
      <c r="Q28" s="1597"/>
      <c r="R28" s="1597"/>
      <c r="S28" s="1597"/>
      <c r="T28" s="1597"/>
      <c r="U28" s="1597"/>
      <c r="V28" s="1597"/>
      <c r="W28" s="1597"/>
      <c r="X28" s="1597"/>
      <c r="Y28" s="1597"/>
      <c r="Z28" s="1597"/>
      <c r="AA28" s="1597"/>
      <c r="AB28" s="1597"/>
      <c r="AC28" s="1597"/>
      <c r="AD28" s="1597"/>
      <c r="AE28" s="1597"/>
      <c r="AF28" s="1597"/>
      <c r="AG28" s="1597"/>
      <c r="AH28" s="1597"/>
      <c r="AI28" s="1597"/>
      <c r="AJ28" s="1597"/>
      <c r="AK28" s="1597"/>
      <c r="AL28" s="1597"/>
      <c r="AM28" s="1597"/>
      <c r="AN28" s="1598"/>
      <c r="AP28" s="667" t="s">
        <v>438</v>
      </c>
      <c r="AQ28" s="243" t="s">
        <v>239</v>
      </c>
      <c r="AR28" s="665"/>
      <c r="AS28" s="246"/>
      <c r="AT28" s="246"/>
      <c r="AU28" s="246"/>
      <c r="AW28" s="258" t="s">
        <v>340</v>
      </c>
    </row>
    <row r="29" spans="2:49" s="237" customFormat="1" ht="18" customHeight="1">
      <c r="B29" s="1617"/>
      <c r="C29" s="1618"/>
      <c r="D29" s="1618"/>
      <c r="E29" s="1618"/>
      <c r="F29" s="1618"/>
      <c r="G29" s="1618"/>
      <c r="H29" s="1618"/>
      <c r="I29" s="1618"/>
      <c r="J29" s="1618"/>
      <c r="K29" s="1618"/>
      <c r="L29" s="1618"/>
      <c r="M29" s="1618"/>
      <c r="N29" s="1618"/>
      <c r="O29" s="1618"/>
      <c r="P29" s="1618"/>
      <c r="Q29" s="1618"/>
      <c r="R29" s="1618"/>
      <c r="S29" s="1618"/>
      <c r="T29" s="1618"/>
      <c r="U29" s="1618"/>
      <c r="V29" s="1618"/>
      <c r="W29" s="1618"/>
      <c r="X29" s="1618"/>
      <c r="Y29" s="1618"/>
      <c r="Z29" s="1618"/>
      <c r="AA29" s="1618"/>
      <c r="AB29" s="1618"/>
      <c r="AC29" s="1618"/>
      <c r="AD29" s="1618"/>
      <c r="AE29" s="1618"/>
      <c r="AF29" s="1618"/>
      <c r="AG29" s="1618"/>
      <c r="AH29" s="1618"/>
      <c r="AI29" s="1618"/>
      <c r="AJ29" s="1618"/>
      <c r="AK29" s="1618"/>
      <c r="AL29" s="1618"/>
      <c r="AM29" s="1618"/>
      <c r="AN29" s="1619"/>
      <c r="AP29" s="667"/>
      <c r="AQ29" s="243"/>
      <c r="AR29" s="665"/>
      <c r="AS29" s="246"/>
      <c r="AT29" s="246"/>
      <c r="AU29" s="246"/>
      <c r="AW29" s="258"/>
    </row>
    <row r="30" spans="2:49" s="237" customFormat="1" ht="18" customHeight="1">
      <c r="B30" s="1617"/>
      <c r="C30" s="1618"/>
      <c r="D30" s="1618"/>
      <c r="E30" s="1618"/>
      <c r="F30" s="1618"/>
      <c r="G30" s="1618"/>
      <c r="H30" s="1618"/>
      <c r="I30" s="1618"/>
      <c r="J30" s="1618"/>
      <c r="K30" s="1618"/>
      <c r="L30" s="1618"/>
      <c r="M30" s="1618"/>
      <c r="N30" s="1618"/>
      <c r="O30" s="1618"/>
      <c r="P30" s="1618"/>
      <c r="Q30" s="1618"/>
      <c r="R30" s="1618"/>
      <c r="S30" s="1618"/>
      <c r="T30" s="1618"/>
      <c r="U30" s="1618"/>
      <c r="V30" s="1618"/>
      <c r="W30" s="1618"/>
      <c r="X30" s="1618"/>
      <c r="Y30" s="1618"/>
      <c r="Z30" s="1618"/>
      <c r="AA30" s="1618"/>
      <c r="AB30" s="1618"/>
      <c r="AC30" s="1618"/>
      <c r="AD30" s="1618"/>
      <c r="AE30" s="1618"/>
      <c r="AF30" s="1618"/>
      <c r="AG30" s="1618"/>
      <c r="AH30" s="1618"/>
      <c r="AI30" s="1618"/>
      <c r="AJ30" s="1618"/>
      <c r="AK30" s="1618"/>
      <c r="AL30" s="1618"/>
      <c r="AM30" s="1618"/>
      <c r="AN30" s="1619"/>
      <c r="AP30" s="667"/>
      <c r="AQ30" s="243"/>
      <c r="AR30" s="665"/>
      <c r="AS30" s="246"/>
      <c r="AT30" s="246"/>
      <c r="AU30" s="246"/>
      <c r="AW30" s="258"/>
    </row>
    <row r="31" spans="2:49" s="237" customFormat="1" ht="18" customHeight="1">
      <c r="B31" s="1617"/>
      <c r="C31" s="1618"/>
      <c r="D31" s="1618"/>
      <c r="E31" s="1618"/>
      <c r="F31" s="1618"/>
      <c r="G31" s="1618"/>
      <c r="H31" s="1618"/>
      <c r="I31" s="1618"/>
      <c r="J31" s="1618"/>
      <c r="K31" s="1618"/>
      <c r="L31" s="1618"/>
      <c r="M31" s="1618"/>
      <c r="N31" s="1618"/>
      <c r="O31" s="1618"/>
      <c r="P31" s="1618"/>
      <c r="Q31" s="1618"/>
      <c r="R31" s="1618"/>
      <c r="S31" s="1618"/>
      <c r="T31" s="1618"/>
      <c r="U31" s="1618"/>
      <c r="V31" s="1618"/>
      <c r="W31" s="1618"/>
      <c r="X31" s="1618"/>
      <c r="Y31" s="1618"/>
      <c r="Z31" s="1618"/>
      <c r="AA31" s="1618"/>
      <c r="AB31" s="1618"/>
      <c r="AC31" s="1618"/>
      <c r="AD31" s="1618"/>
      <c r="AE31" s="1618"/>
      <c r="AF31" s="1618"/>
      <c r="AG31" s="1618"/>
      <c r="AH31" s="1618"/>
      <c r="AI31" s="1618"/>
      <c r="AJ31" s="1618"/>
      <c r="AK31" s="1618"/>
      <c r="AL31" s="1618"/>
      <c r="AM31" s="1618"/>
      <c r="AN31" s="1619"/>
      <c r="AP31" s="667"/>
      <c r="AQ31" s="243"/>
      <c r="AR31" s="665"/>
      <c r="AS31" s="246"/>
      <c r="AT31" s="246"/>
      <c r="AU31" s="246"/>
      <c r="AW31" s="258"/>
    </row>
    <row r="32" spans="2:49" s="237" customFormat="1" ht="18" customHeight="1">
      <c r="B32" s="1617"/>
      <c r="C32" s="1618"/>
      <c r="D32" s="1618"/>
      <c r="E32" s="1618"/>
      <c r="F32" s="1618"/>
      <c r="G32" s="1618"/>
      <c r="H32" s="1618"/>
      <c r="I32" s="1618"/>
      <c r="J32" s="1618"/>
      <c r="K32" s="1618"/>
      <c r="L32" s="1618"/>
      <c r="M32" s="1618"/>
      <c r="N32" s="1618"/>
      <c r="O32" s="1618"/>
      <c r="P32" s="1618"/>
      <c r="Q32" s="1618"/>
      <c r="R32" s="1618"/>
      <c r="S32" s="1618"/>
      <c r="T32" s="1618"/>
      <c r="U32" s="1618"/>
      <c r="V32" s="1618"/>
      <c r="W32" s="1618"/>
      <c r="X32" s="1618"/>
      <c r="Y32" s="1618"/>
      <c r="Z32" s="1618"/>
      <c r="AA32" s="1618"/>
      <c r="AB32" s="1618"/>
      <c r="AC32" s="1618"/>
      <c r="AD32" s="1618"/>
      <c r="AE32" s="1618"/>
      <c r="AF32" s="1618"/>
      <c r="AG32" s="1618"/>
      <c r="AH32" s="1618"/>
      <c r="AI32" s="1618"/>
      <c r="AJ32" s="1618"/>
      <c r="AK32" s="1618"/>
      <c r="AL32" s="1618"/>
      <c r="AM32" s="1618"/>
      <c r="AN32" s="1619"/>
      <c r="AP32" s="667"/>
      <c r="AQ32" s="243"/>
      <c r="AR32" s="665"/>
      <c r="AS32" s="246"/>
      <c r="AT32" s="246"/>
      <c r="AU32" s="246"/>
      <c r="AW32" s="258"/>
    </row>
    <row r="33" spans="2:49" s="237" customFormat="1" ht="18" customHeight="1">
      <c r="B33" s="1617"/>
      <c r="C33" s="1618"/>
      <c r="D33" s="1618"/>
      <c r="E33" s="1618"/>
      <c r="F33" s="1618"/>
      <c r="G33" s="1618"/>
      <c r="H33" s="1618"/>
      <c r="I33" s="1618"/>
      <c r="J33" s="1618"/>
      <c r="K33" s="1618"/>
      <c r="L33" s="1618"/>
      <c r="M33" s="1618"/>
      <c r="N33" s="1618"/>
      <c r="O33" s="1618"/>
      <c r="P33" s="1618"/>
      <c r="Q33" s="1618"/>
      <c r="R33" s="1618"/>
      <c r="S33" s="1618"/>
      <c r="T33" s="1618"/>
      <c r="U33" s="1618"/>
      <c r="V33" s="1618"/>
      <c r="W33" s="1618"/>
      <c r="X33" s="1618"/>
      <c r="Y33" s="1618"/>
      <c r="Z33" s="1618"/>
      <c r="AA33" s="1618"/>
      <c r="AB33" s="1618"/>
      <c r="AC33" s="1618"/>
      <c r="AD33" s="1618"/>
      <c r="AE33" s="1618"/>
      <c r="AF33" s="1618"/>
      <c r="AG33" s="1618"/>
      <c r="AH33" s="1618"/>
      <c r="AI33" s="1618"/>
      <c r="AJ33" s="1618"/>
      <c r="AK33" s="1618"/>
      <c r="AL33" s="1618"/>
      <c r="AM33" s="1618"/>
      <c r="AN33" s="1619"/>
      <c r="AP33" s="667"/>
      <c r="AQ33" s="243"/>
      <c r="AR33" s="665"/>
      <c r="AS33" s="246"/>
      <c r="AT33" s="246"/>
      <c r="AU33" s="246"/>
      <c r="AW33" s="258"/>
    </row>
    <row r="34" spans="2:49" s="237" customFormat="1" ht="18" customHeight="1">
      <c r="B34" s="1617"/>
      <c r="C34" s="1618"/>
      <c r="D34" s="1618"/>
      <c r="E34" s="1618"/>
      <c r="F34" s="1618"/>
      <c r="G34" s="1618"/>
      <c r="H34" s="1618"/>
      <c r="I34" s="1618"/>
      <c r="J34" s="1618"/>
      <c r="K34" s="1618"/>
      <c r="L34" s="1618"/>
      <c r="M34" s="1618"/>
      <c r="N34" s="1618"/>
      <c r="O34" s="1618"/>
      <c r="P34" s="1618"/>
      <c r="Q34" s="1618"/>
      <c r="R34" s="1618"/>
      <c r="S34" s="1618"/>
      <c r="T34" s="1618"/>
      <c r="U34" s="1618"/>
      <c r="V34" s="1618"/>
      <c r="W34" s="1618"/>
      <c r="X34" s="1618"/>
      <c r="Y34" s="1618"/>
      <c r="Z34" s="1618"/>
      <c r="AA34" s="1618"/>
      <c r="AB34" s="1618"/>
      <c r="AC34" s="1618"/>
      <c r="AD34" s="1618"/>
      <c r="AE34" s="1618"/>
      <c r="AF34" s="1618"/>
      <c r="AG34" s="1618"/>
      <c r="AH34" s="1618"/>
      <c r="AI34" s="1618"/>
      <c r="AJ34" s="1618"/>
      <c r="AK34" s="1618"/>
      <c r="AL34" s="1618"/>
      <c r="AM34" s="1618"/>
      <c r="AN34" s="1619"/>
      <c r="AP34" s="667"/>
      <c r="AQ34" s="243"/>
      <c r="AR34" s="665"/>
      <c r="AS34" s="246"/>
      <c r="AT34" s="246"/>
      <c r="AU34" s="246"/>
      <c r="AW34" s="258"/>
    </row>
    <row r="35" spans="2:49" s="237" customFormat="1" ht="18" customHeight="1">
      <c r="B35" s="1617"/>
      <c r="C35" s="1618"/>
      <c r="D35" s="1618"/>
      <c r="E35" s="1618"/>
      <c r="F35" s="1618"/>
      <c r="G35" s="1618"/>
      <c r="H35" s="1618"/>
      <c r="I35" s="1618"/>
      <c r="J35" s="1618"/>
      <c r="K35" s="1618"/>
      <c r="L35" s="1618"/>
      <c r="M35" s="1618"/>
      <c r="N35" s="1618"/>
      <c r="O35" s="1618"/>
      <c r="P35" s="1618"/>
      <c r="Q35" s="1618"/>
      <c r="R35" s="1618"/>
      <c r="S35" s="1618"/>
      <c r="T35" s="1618"/>
      <c r="U35" s="1618"/>
      <c r="V35" s="1618"/>
      <c r="W35" s="1618"/>
      <c r="X35" s="1618"/>
      <c r="Y35" s="1618"/>
      <c r="Z35" s="1618"/>
      <c r="AA35" s="1618"/>
      <c r="AB35" s="1618"/>
      <c r="AC35" s="1618"/>
      <c r="AD35" s="1618"/>
      <c r="AE35" s="1618"/>
      <c r="AF35" s="1618"/>
      <c r="AG35" s="1618"/>
      <c r="AH35" s="1618"/>
      <c r="AI35" s="1618"/>
      <c r="AJ35" s="1618"/>
      <c r="AK35" s="1618"/>
      <c r="AL35" s="1618"/>
      <c r="AM35" s="1618"/>
      <c r="AN35" s="1619"/>
      <c r="AP35" s="667"/>
      <c r="AQ35" s="243"/>
      <c r="AR35" s="665"/>
      <c r="AS35" s="246"/>
      <c r="AT35" s="246"/>
      <c r="AU35" s="246"/>
      <c r="AW35" s="258"/>
    </row>
    <row r="36" spans="2:49" s="237" customFormat="1" ht="18" customHeight="1">
      <c r="B36" s="1620" t="s">
        <v>310</v>
      </c>
      <c r="C36" s="1621"/>
      <c r="D36" s="1621"/>
      <c r="E36" s="1621"/>
      <c r="F36" s="1621"/>
      <c r="G36" s="1621"/>
      <c r="H36" s="1621"/>
      <c r="I36" s="1621"/>
      <c r="J36" s="1621"/>
      <c r="K36" s="1621"/>
      <c r="L36" s="1621"/>
      <c r="M36" s="1621"/>
      <c r="N36" s="1621"/>
      <c r="O36" s="1622" t="s">
        <v>311</v>
      </c>
      <c r="P36" s="1622"/>
      <c r="Q36" s="1622"/>
      <c r="R36" s="1622"/>
      <c r="S36" s="1622"/>
      <c r="T36" s="1622"/>
      <c r="U36" s="1622"/>
      <c r="V36" s="1622"/>
      <c r="W36" s="1622"/>
      <c r="X36" s="1622"/>
      <c r="Y36" s="1622"/>
      <c r="Z36" s="1622"/>
      <c r="AA36" s="1622"/>
      <c r="AB36" s="1623" t="s">
        <v>312</v>
      </c>
      <c r="AC36" s="1624"/>
      <c r="AD36" s="1624"/>
      <c r="AE36" s="1624"/>
      <c r="AF36" s="1624"/>
      <c r="AG36" s="1624"/>
      <c r="AH36" s="1624"/>
      <c r="AI36" s="1624"/>
      <c r="AJ36" s="1624"/>
      <c r="AK36" s="1624"/>
      <c r="AL36" s="1624"/>
      <c r="AM36" s="1624"/>
      <c r="AN36" s="1625"/>
      <c r="AP36" s="667"/>
      <c r="AQ36" s="243"/>
      <c r="AR36" s="665"/>
      <c r="AS36" s="246"/>
      <c r="AT36" s="246"/>
      <c r="AU36" s="246"/>
      <c r="AW36" s="258" t="s">
        <v>341</v>
      </c>
    </row>
    <row r="37" spans="2:49" s="237" customFormat="1" ht="18" customHeight="1">
      <c r="B37" s="942"/>
      <c r="C37" s="943"/>
      <c r="D37" s="943"/>
      <c r="E37" s="943"/>
      <c r="F37" s="943"/>
      <c r="G37" s="943"/>
      <c r="H37" s="943"/>
      <c r="I37" s="943"/>
      <c r="J37" s="943"/>
      <c r="K37" s="943"/>
      <c r="L37" s="943"/>
      <c r="M37" s="943"/>
      <c r="N37" s="944"/>
      <c r="O37" s="951"/>
      <c r="P37" s="943"/>
      <c r="Q37" s="943"/>
      <c r="R37" s="943"/>
      <c r="S37" s="943"/>
      <c r="T37" s="943"/>
      <c r="U37" s="943"/>
      <c r="V37" s="943"/>
      <c r="W37" s="943"/>
      <c r="X37" s="943"/>
      <c r="Y37" s="943"/>
      <c r="Z37" s="943"/>
      <c r="AA37" s="944"/>
      <c r="AB37" s="951"/>
      <c r="AC37" s="943"/>
      <c r="AD37" s="943"/>
      <c r="AE37" s="943"/>
      <c r="AF37" s="943"/>
      <c r="AG37" s="943"/>
      <c r="AH37" s="943"/>
      <c r="AI37" s="943"/>
      <c r="AJ37" s="943"/>
      <c r="AK37" s="943"/>
      <c r="AL37" s="943"/>
      <c r="AM37" s="943"/>
      <c r="AN37" s="954"/>
      <c r="AP37" s="667"/>
      <c r="AQ37" s="243"/>
      <c r="AR37" s="665"/>
      <c r="AS37" s="246"/>
      <c r="AT37" s="246"/>
      <c r="AU37" s="246"/>
      <c r="AW37" s="258" t="s">
        <v>342</v>
      </c>
    </row>
    <row r="38" spans="2:49" s="237" customFormat="1" ht="18" customHeight="1">
      <c r="B38" s="945"/>
      <c r="C38" s="946"/>
      <c r="D38" s="946"/>
      <c r="E38" s="946"/>
      <c r="F38" s="946"/>
      <c r="G38" s="946"/>
      <c r="H38" s="946"/>
      <c r="I38" s="946"/>
      <c r="J38" s="946"/>
      <c r="K38" s="946"/>
      <c r="L38" s="946"/>
      <c r="M38" s="946"/>
      <c r="N38" s="947"/>
      <c r="O38" s="952"/>
      <c r="P38" s="946"/>
      <c r="Q38" s="946"/>
      <c r="R38" s="946"/>
      <c r="S38" s="946"/>
      <c r="T38" s="946"/>
      <c r="U38" s="946"/>
      <c r="V38" s="946"/>
      <c r="W38" s="946"/>
      <c r="X38" s="946"/>
      <c r="Y38" s="946"/>
      <c r="Z38" s="946"/>
      <c r="AA38" s="947"/>
      <c r="AB38" s="952"/>
      <c r="AC38" s="946"/>
      <c r="AD38" s="946"/>
      <c r="AE38" s="946"/>
      <c r="AF38" s="946"/>
      <c r="AG38" s="946"/>
      <c r="AH38" s="946"/>
      <c r="AI38" s="946"/>
      <c r="AJ38" s="946"/>
      <c r="AK38" s="946"/>
      <c r="AL38" s="946"/>
      <c r="AM38" s="946"/>
      <c r="AN38" s="955"/>
      <c r="AP38" s="667"/>
      <c r="AQ38" s="243"/>
      <c r="AR38" s="665"/>
      <c r="AS38" s="246"/>
      <c r="AT38" s="246"/>
      <c r="AU38" s="246"/>
      <c r="AW38" s="258" t="s">
        <v>343</v>
      </c>
    </row>
    <row r="39" spans="2:49" s="237" customFormat="1" ht="18" customHeight="1" thickBot="1">
      <c r="B39" s="948"/>
      <c r="C39" s="949"/>
      <c r="D39" s="949"/>
      <c r="E39" s="949"/>
      <c r="F39" s="949"/>
      <c r="G39" s="949"/>
      <c r="H39" s="949"/>
      <c r="I39" s="949"/>
      <c r="J39" s="949"/>
      <c r="K39" s="949"/>
      <c r="L39" s="949"/>
      <c r="M39" s="949"/>
      <c r="N39" s="950"/>
      <c r="O39" s="953"/>
      <c r="P39" s="949"/>
      <c r="Q39" s="949"/>
      <c r="R39" s="949"/>
      <c r="S39" s="949"/>
      <c r="T39" s="949"/>
      <c r="U39" s="949"/>
      <c r="V39" s="949"/>
      <c r="W39" s="949"/>
      <c r="X39" s="949"/>
      <c r="Y39" s="949"/>
      <c r="Z39" s="949"/>
      <c r="AA39" s="950"/>
      <c r="AB39" s="953"/>
      <c r="AC39" s="949"/>
      <c r="AD39" s="949"/>
      <c r="AE39" s="949"/>
      <c r="AF39" s="949"/>
      <c r="AG39" s="949"/>
      <c r="AH39" s="949"/>
      <c r="AI39" s="949"/>
      <c r="AJ39" s="949"/>
      <c r="AK39" s="949"/>
      <c r="AL39" s="949"/>
      <c r="AM39" s="949"/>
      <c r="AN39" s="956"/>
      <c r="AP39" s="667"/>
      <c r="AQ39" s="243"/>
      <c r="AR39" s="665"/>
      <c r="AS39" s="246"/>
      <c r="AT39" s="246"/>
      <c r="AU39" s="246"/>
      <c r="AW39" s="258" t="s">
        <v>344</v>
      </c>
    </row>
    <row r="40" spans="2:49" s="237" customFormat="1" ht="18" customHeight="1" thickBot="1">
      <c r="C40" s="253"/>
      <c r="D40" s="253"/>
      <c r="E40" s="254"/>
      <c r="F40" s="254"/>
      <c r="G40" s="254"/>
      <c r="H40" s="254"/>
      <c r="I40" s="254"/>
      <c r="J40" s="254"/>
      <c r="K40" s="254"/>
      <c r="L40" s="254"/>
      <c r="M40" s="254"/>
      <c r="N40" s="254"/>
      <c r="O40" s="254"/>
      <c r="P40" s="254"/>
      <c r="Q40" s="236"/>
      <c r="R40" s="236"/>
      <c r="S40" s="236"/>
      <c r="T40" s="236"/>
      <c r="U40" s="236"/>
      <c r="V40" s="236"/>
      <c r="W40" s="236"/>
      <c r="X40" s="255"/>
      <c r="Y40" s="255"/>
      <c r="Z40" s="255"/>
      <c r="AA40" s="255"/>
      <c r="AB40" s="255"/>
      <c r="AC40" s="255"/>
      <c r="AD40" s="255"/>
      <c r="AE40" s="255"/>
      <c r="AF40" s="255"/>
      <c r="AG40" s="255"/>
      <c r="AH40" s="255"/>
      <c r="AI40" s="255"/>
      <c r="AJ40" s="255"/>
      <c r="AK40" s="255"/>
      <c r="AL40" s="256"/>
      <c r="AM40" s="256"/>
      <c r="AN40" s="256"/>
      <c r="AP40" s="668"/>
      <c r="AQ40" s="669"/>
      <c r="AR40" s="666"/>
      <c r="AS40" s="246"/>
      <c r="AT40" s="246"/>
      <c r="AU40" s="246"/>
      <c r="AW40" s="258" t="s">
        <v>345</v>
      </c>
    </row>
    <row r="41" spans="2:49" ht="18" customHeight="1">
      <c r="B41" s="236" t="s">
        <v>313</v>
      </c>
      <c r="AS41" s="246"/>
      <c r="AT41" s="246"/>
      <c r="AU41" s="246"/>
      <c r="AW41" s="258" t="s">
        <v>346</v>
      </c>
    </row>
    <row r="42" spans="2:49" ht="18" customHeight="1">
      <c r="AS42" s="246"/>
      <c r="AT42" s="246"/>
      <c r="AU42" s="246"/>
      <c r="AW42" s="258" t="s">
        <v>347</v>
      </c>
    </row>
    <row r="43" spans="2:49" ht="18" customHeight="1">
      <c r="AS43" s="246"/>
      <c r="AT43" s="246"/>
      <c r="AU43" s="246"/>
      <c r="AW43" s="258" t="s">
        <v>348</v>
      </c>
    </row>
    <row r="44" spans="2:49" ht="18" customHeight="1">
      <c r="AS44" s="246"/>
      <c r="AT44" s="246"/>
      <c r="AU44" s="246"/>
      <c r="AW44" s="258" t="s">
        <v>349</v>
      </c>
    </row>
    <row r="45" spans="2:49" ht="18" customHeight="1">
      <c r="AS45" s="246"/>
      <c r="AT45" s="246"/>
      <c r="AU45" s="246"/>
      <c r="AW45" s="258" t="s">
        <v>350</v>
      </c>
    </row>
    <row r="46" spans="2:49" ht="18" customHeight="1">
      <c r="AS46" s="246"/>
      <c r="AT46" s="246"/>
      <c r="AU46" s="246"/>
      <c r="AW46" s="258" t="s">
        <v>351</v>
      </c>
    </row>
    <row r="47" spans="2:49" ht="18" customHeight="1">
      <c r="AS47" s="246"/>
      <c r="AT47" s="246"/>
      <c r="AU47" s="246"/>
      <c r="AW47" s="258" t="s">
        <v>352</v>
      </c>
    </row>
    <row r="48" spans="2:49" ht="18" customHeight="1">
      <c r="AS48" s="246"/>
      <c r="AT48" s="246"/>
      <c r="AU48" s="246"/>
      <c r="AW48" s="258" t="s">
        <v>353</v>
      </c>
    </row>
    <row r="49" spans="45:49" ht="18" customHeight="1">
      <c r="AS49" s="246"/>
      <c r="AT49" s="246"/>
      <c r="AU49" s="246"/>
      <c r="AW49" s="258" t="s">
        <v>354</v>
      </c>
    </row>
    <row r="50" spans="45:49" ht="18" customHeight="1">
      <c r="AS50" s="246"/>
      <c r="AT50" s="246"/>
      <c r="AU50" s="246"/>
      <c r="AW50" s="258" t="s">
        <v>355</v>
      </c>
    </row>
    <row r="51" spans="45:49" ht="18" customHeight="1">
      <c r="AS51" s="246"/>
      <c r="AT51" s="246"/>
      <c r="AU51" s="246"/>
      <c r="AW51" s="258" t="s">
        <v>356</v>
      </c>
    </row>
    <row r="52" spans="45:49" ht="18" customHeight="1">
      <c r="AS52" s="246"/>
      <c r="AT52" s="246"/>
      <c r="AU52" s="246"/>
      <c r="AW52" s="258" t="s">
        <v>357</v>
      </c>
    </row>
    <row r="53" spans="45:49" ht="18" customHeight="1">
      <c r="AS53" s="246"/>
      <c r="AT53" s="246"/>
      <c r="AU53" s="246"/>
      <c r="AW53" s="258" t="s">
        <v>358</v>
      </c>
    </row>
    <row r="54" spans="45:49" ht="18" customHeight="1">
      <c r="AS54" s="246"/>
      <c r="AT54" s="246"/>
      <c r="AU54" s="246"/>
      <c r="AW54" s="258" t="s">
        <v>359</v>
      </c>
    </row>
    <row r="55" spans="45:49" ht="18" customHeight="1">
      <c r="AS55" s="246"/>
      <c r="AT55" s="246"/>
      <c r="AU55" s="246"/>
      <c r="AW55" s="258" t="s">
        <v>360</v>
      </c>
    </row>
    <row r="56" spans="45:49" ht="18" customHeight="1">
      <c r="AS56" s="246"/>
      <c r="AT56" s="246"/>
      <c r="AU56" s="246"/>
      <c r="AW56" s="258" t="s">
        <v>361</v>
      </c>
    </row>
    <row r="57" spans="45:49" ht="18" customHeight="1">
      <c r="AS57" s="246"/>
      <c r="AT57" s="246"/>
      <c r="AU57" s="246"/>
      <c r="AW57" s="258" t="s">
        <v>362</v>
      </c>
    </row>
    <row r="58" spans="45:49" ht="18" customHeight="1">
      <c r="AS58" s="246"/>
      <c r="AT58" s="246"/>
      <c r="AU58" s="246"/>
      <c r="AW58" s="258" t="s">
        <v>363</v>
      </c>
    </row>
    <row r="59" spans="45:49" ht="18" customHeight="1">
      <c r="AS59" s="246"/>
      <c r="AT59" s="246"/>
      <c r="AU59" s="246"/>
      <c r="AW59" s="258" t="s">
        <v>364</v>
      </c>
    </row>
    <row r="60" spans="45:49" ht="18" customHeight="1">
      <c r="AS60" s="246"/>
      <c r="AT60" s="246"/>
      <c r="AU60" s="246"/>
      <c r="AW60" s="258" t="s">
        <v>365</v>
      </c>
    </row>
    <row r="61" spans="45:49" ht="18" customHeight="1">
      <c r="AS61" s="246"/>
      <c r="AT61" s="246"/>
      <c r="AU61" s="246"/>
      <c r="AW61" s="258" t="s">
        <v>366</v>
      </c>
    </row>
    <row r="62" spans="45:49" ht="18" customHeight="1">
      <c r="AS62" s="246"/>
      <c r="AT62" s="246"/>
      <c r="AU62" s="246"/>
      <c r="AW62" s="258" t="s">
        <v>367</v>
      </c>
    </row>
    <row r="63" spans="45:49" ht="18" customHeight="1">
      <c r="AS63" s="246"/>
      <c r="AT63" s="246"/>
      <c r="AU63" s="246"/>
      <c r="AW63" s="258" t="s">
        <v>368</v>
      </c>
    </row>
    <row r="64" spans="45:49" ht="18" customHeight="1">
      <c r="AS64" s="246"/>
      <c r="AT64" s="246"/>
      <c r="AU64" s="246"/>
      <c r="AW64" s="258" t="s">
        <v>369</v>
      </c>
    </row>
    <row r="65" spans="45:49" ht="18" customHeight="1">
      <c r="AS65" s="246"/>
      <c r="AT65" s="246"/>
      <c r="AU65" s="246"/>
      <c r="AW65" s="258" t="s">
        <v>370</v>
      </c>
    </row>
    <row r="66" spans="45:49" ht="18" customHeight="1">
      <c r="AS66" s="246"/>
      <c r="AT66" s="246"/>
      <c r="AU66" s="246"/>
      <c r="AW66" s="258" t="s">
        <v>371</v>
      </c>
    </row>
    <row r="67" spans="45:49" ht="18" customHeight="1">
      <c r="AS67" s="246"/>
      <c r="AT67" s="246"/>
      <c r="AU67" s="246"/>
      <c r="AW67" s="258" t="s">
        <v>372</v>
      </c>
    </row>
    <row r="68" spans="45:49" ht="18" customHeight="1">
      <c r="AS68" s="246"/>
      <c r="AT68" s="246"/>
      <c r="AU68" s="246"/>
      <c r="AW68" s="258" t="s">
        <v>373</v>
      </c>
    </row>
    <row r="69" spans="45:49" ht="18" customHeight="1">
      <c r="AS69" s="246"/>
      <c r="AT69" s="246"/>
      <c r="AU69" s="246"/>
      <c r="AW69" s="258" t="s">
        <v>374</v>
      </c>
    </row>
    <row r="70" spans="45:49" ht="18" customHeight="1">
      <c r="AS70" s="246"/>
      <c r="AT70" s="246"/>
      <c r="AU70" s="246"/>
      <c r="AW70" s="258" t="s">
        <v>375</v>
      </c>
    </row>
    <row r="71" spans="45:49" ht="18" customHeight="1">
      <c r="AS71" s="246"/>
      <c r="AT71" s="246"/>
      <c r="AU71" s="246"/>
      <c r="AW71" s="258" t="s">
        <v>376</v>
      </c>
    </row>
    <row r="72" spans="45:49" ht="18" customHeight="1">
      <c r="AS72" s="246"/>
      <c r="AT72" s="246"/>
      <c r="AU72" s="246"/>
      <c r="AW72" s="258" t="s">
        <v>377</v>
      </c>
    </row>
    <row r="73" spans="45:49" ht="18" customHeight="1">
      <c r="AS73" s="246"/>
      <c r="AT73" s="246"/>
      <c r="AU73" s="246"/>
      <c r="AW73" s="258" t="s">
        <v>378</v>
      </c>
    </row>
    <row r="74" spans="45:49" ht="18" customHeight="1">
      <c r="AS74" s="246"/>
      <c r="AT74" s="246"/>
      <c r="AU74" s="246"/>
      <c r="AW74" s="258" t="s">
        <v>379</v>
      </c>
    </row>
    <row r="75" spans="45:49" ht="18" customHeight="1">
      <c r="AS75" s="246"/>
      <c r="AT75" s="246"/>
      <c r="AU75" s="246"/>
      <c r="AW75" s="258" t="s">
        <v>380</v>
      </c>
    </row>
    <row r="76" spans="45:49" ht="18" customHeight="1">
      <c r="AS76" s="246"/>
      <c r="AT76" s="246"/>
      <c r="AU76" s="246"/>
      <c r="AW76" s="258" t="s">
        <v>381</v>
      </c>
    </row>
    <row r="77" spans="45:49" ht="18" customHeight="1">
      <c r="AS77" s="246"/>
      <c r="AT77" s="246"/>
      <c r="AU77" s="246"/>
      <c r="AW77" s="258" t="s">
        <v>382</v>
      </c>
    </row>
    <row r="78" spans="45:49" ht="18" customHeight="1">
      <c r="AS78" s="246"/>
      <c r="AT78" s="246"/>
      <c r="AU78" s="246"/>
      <c r="AW78" s="258" t="s">
        <v>383</v>
      </c>
    </row>
    <row r="79" spans="45:49" ht="18" customHeight="1">
      <c r="AS79" s="246"/>
      <c r="AT79" s="246"/>
      <c r="AU79" s="246"/>
      <c r="AW79" s="258" t="s">
        <v>384</v>
      </c>
    </row>
    <row r="80" spans="45:49" ht="18" customHeight="1">
      <c r="AS80" s="246"/>
      <c r="AT80" s="246"/>
      <c r="AU80" s="246"/>
      <c r="AW80" s="258" t="s">
        <v>385</v>
      </c>
    </row>
    <row r="81" spans="45:49" ht="18" customHeight="1">
      <c r="AS81" s="246"/>
      <c r="AT81" s="246"/>
      <c r="AU81" s="246"/>
      <c r="AW81" s="258" t="s">
        <v>386</v>
      </c>
    </row>
    <row r="82" spans="45:49" ht="18" customHeight="1">
      <c r="AS82" s="246"/>
      <c r="AT82" s="246"/>
      <c r="AU82" s="246"/>
      <c r="AW82" s="258" t="s">
        <v>387</v>
      </c>
    </row>
    <row r="83" spans="45:49" ht="18" customHeight="1">
      <c r="AS83" s="246"/>
      <c r="AT83" s="246"/>
      <c r="AU83" s="246"/>
      <c r="AW83" s="258" t="s">
        <v>388</v>
      </c>
    </row>
    <row r="84" spans="45:49" ht="18" customHeight="1">
      <c r="AS84" s="246"/>
      <c r="AT84" s="246"/>
      <c r="AU84" s="246"/>
      <c r="AW84" s="258" t="s">
        <v>389</v>
      </c>
    </row>
    <row r="85" spans="45:49" ht="18" customHeight="1">
      <c r="AS85" s="246"/>
      <c r="AT85" s="246"/>
      <c r="AU85" s="246"/>
      <c r="AW85" s="258" t="s">
        <v>390</v>
      </c>
    </row>
    <row r="86" spans="45:49" ht="18" customHeight="1">
      <c r="AS86" s="246"/>
      <c r="AT86" s="246"/>
      <c r="AU86" s="246"/>
    </row>
    <row r="87" spans="45:49" ht="18" customHeight="1">
      <c r="AS87" s="246"/>
      <c r="AT87" s="246"/>
      <c r="AU87" s="246"/>
    </row>
    <row r="88" spans="45:49" ht="18" customHeight="1">
      <c r="AS88" s="246"/>
      <c r="AT88" s="246"/>
      <c r="AU88" s="246"/>
    </row>
    <row r="89" spans="45:49" ht="18" customHeight="1">
      <c r="AS89" s="246"/>
      <c r="AT89" s="246"/>
      <c r="AU89" s="246"/>
    </row>
    <row r="90" spans="45:49" ht="18" customHeight="1">
      <c r="AS90" s="246"/>
      <c r="AT90" s="246"/>
      <c r="AU90" s="246"/>
    </row>
    <row r="91" spans="45:49" ht="18" customHeight="1">
      <c r="AS91" s="246"/>
      <c r="AT91" s="246"/>
      <c r="AU91" s="246"/>
    </row>
    <row r="92" spans="45:49" ht="18" customHeight="1">
      <c r="AS92" s="246"/>
      <c r="AT92" s="246"/>
      <c r="AU92" s="246"/>
    </row>
    <row r="93" spans="45:49" ht="18" customHeight="1">
      <c r="AS93" s="246"/>
      <c r="AT93" s="246"/>
      <c r="AU93" s="246"/>
    </row>
    <row r="94" spans="45:49" ht="18" customHeight="1">
      <c r="AS94" s="246"/>
      <c r="AT94" s="246"/>
      <c r="AU94" s="246"/>
    </row>
    <row r="95" spans="45:49" ht="18" customHeight="1">
      <c r="AS95" s="246"/>
      <c r="AT95" s="246"/>
      <c r="AU95" s="246"/>
    </row>
    <row r="96" spans="45:49" ht="18" customHeight="1">
      <c r="AS96" s="246"/>
      <c r="AT96" s="246"/>
      <c r="AU96" s="246"/>
    </row>
    <row r="97" spans="45:47" ht="18" customHeight="1">
      <c r="AS97" s="246"/>
      <c r="AT97" s="246"/>
      <c r="AU97" s="246"/>
    </row>
    <row r="98" spans="45:47" ht="18" customHeight="1">
      <c r="AS98" s="246"/>
      <c r="AT98" s="246"/>
      <c r="AU98" s="246"/>
    </row>
    <row r="99" spans="45:47" ht="18" customHeight="1">
      <c r="AS99" s="246"/>
      <c r="AT99" s="246"/>
      <c r="AU99" s="246"/>
    </row>
    <row r="100" spans="45:47" ht="18" customHeight="1">
      <c r="AS100" s="246"/>
      <c r="AT100" s="246"/>
      <c r="AU100" s="246"/>
    </row>
    <row r="101" spans="45:47" ht="18" customHeight="1">
      <c r="AS101" s="246"/>
      <c r="AT101" s="246"/>
      <c r="AU101" s="246"/>
    </row>
    <row r="102" spans="45:47" ht="18" customHeight="1">
      <c r="AS102" s="246"/>
      <c r="AT102" s="246"/>
      <c r="AU102" s="246"/>
    </row>
    <row r="103" spans="45:47" ht="18" customHeight="1">
      <c r="AS103" s="246"/>
      <c r="AT103" s="246"/>
      <c r="AU103" s="246"/>
    </row>
    <row r="104" spans="45:47" ht="18" customHeight="1">
      <c r="AS104" s="246"/>
      <c r="AT104" s="246"/>
      <c r="AU104" s="246"/>
    </row>
    <row r="105" spans="45:47" ht="18" customHeight="1">
      <c r="AS105" s="246"/>
      <c r="AT105" s="246"/>
      <c r="AU105" s="246"/>
    </row>
    <row r="106" spans="45:47" ht="18" customHeight="1">
      <c r="AS106" s="246"/>
      <c r="AT106" s="246"/>
      <c r="AU106" s="246"/>
    </row>
    <row r="107" spans="45:47" ht="18" customHeight="1">
      <c r="AS107" s="246"/>
      <c r="AT107" s="246"/>
      <c r="AU107" s="246"/>
    </row>
    <row r="108" spans="45:47" ht="18" customHeight="1">
      <c r="AS108" s="246"/>
      <c r="AT108" s="246"/>
      <c r="AU108" s="246"/>
    </row>
    <row r="109" spans="45:47" ht="18" customHeight="1">
      <c r="AS109" s="246"/>
      <c r="AT109" s="246"/>
      <c r="AU109" s="246"/>
    </row>
    <row r="110" spans="45:47" ht="18" customHeight="1">
      <c r="AS110" s="246"/>
      <c r="AT110" s="246"/>
      <c r="AU110" s="246"/>
    </row>
    <row r="111" spans="45:47" ht="18" customHeight="1">
      <c r="AS111" s="246"/>
      <c r="AT111" s="246"/>
      <c r="AU111" s="246"/>
    </row>
    <row r="112" spans="45:47" ht="18" customHeight="1">
      <c r="AS112" s="246"/>
      <c r="AT112" s="246"/>
      <c r="AU112" s="246"/>
    </row>
    <row r="113" spans="45:47" ht="18" customHeight="1">
      <c r="AS113" s="246"/>
      <c r="AT113" s="246"/>
      <c r="AU113" s="246"/>
    </row>
    <row r="114" spans="45:47" ht="18" customHeight="1">
      <c r="AS114" s="246"/>
      <c r="AT114" s="246"/>
      <c r="AU114" s="246"/>
    </row>
    <row r="115" spans="45:47" ht="18" customHeight="1">
      <c r="AS115" s="246"/>
      <c r="AT115" s="246"/>
      <c r="AU115" s="246"/>
    </row>
    <row r="116" spans="45:47" ht="18" customHeight="1">
      <c r="AS116" s="246"/>
      <c r="AT116" s="246"/>
      <c r="AU116" s="246"/>
    </row>
    <row r="117" spans="45:47" ht="18" customHeight="1">
      <c r="AS117" s="246"/>
      <c r="AT117" s="246"/>
      <c r="AU117" s="246"/>
    </row>
    <row r="118" spans="45:47" ht="18" customHeight="1">
      <c r="AS118" s="246"/>
      <c r="AT118" s="246"/>
      <c r="AU118" s="246"/>
    </row>
    <row r="119" spans="45:47" ht="18" customHeight="1">
      <c r="AS119" s="246"/>
      <c r="AT119" s="246"/>
      <c r="AU119" s="246"/>
    </row>
    <row r="120" spans="45:47" ht="18" customHeight="1">
      <c r="AS120" s="246"/>
      <c r="AT120" s="246"/>
      <c r="AU120" s="246"/>
    </row>
    <row r="121" spans="45:47" ht="18" customHeight="1">
      <c r="AS121" s="246"/>
      <c r="AT121" s="246"/>
      <c r="AU121" s="246"/>
    </row>
    <row r="122" spans="45:47" ht="18" customHeight="1">
      <c r="AS122" s="246"/>
      <c r="AT122" s="246"/>
      <c r="AU122" s="246"/>
    </row>
    <row r="123" spans="45:47" ht="18" customHeight="1">
      <c r="AS123" s="246"/>
      <c r="AT123" s="246"/>
      <c r="AU123" s="246"/>
    </row>
    <row r="124" spans="45:47" ht="18" customHeight="1">
      <c r="AS124" s="246"/>
      <c r="AT124" s="246"/>
      <c r="AU124" s="246"/>
    </row>
    <row r="125" spans="45:47" ht="18" customHeight="1">
      <c r="AS125" s="246"/>
      <c r="AT125" s="246"/>
      <c r="AU125" s="246"/>
    </row>
    <row r="126" spans="45:47" ht="18" customHeight="1">
      <c r="AS126" s="246"/>
      <c r="AT126" s="246"/>
      <c r="AU126" s="246"/>
    </row>
    <row r="127" spans="45:47" ht="18" customHeight="1">
      <c r="AS127" s="246"/>
      <c r="AT127" s="246"/>
      <c r="AU127" s="246"/>
    </row>
    <row r="128" spans="45:47" ht="18" customHeight="1">
      <c r="AS128" s="246"/>
      <c r="AT128" s="246"/>
      <c r="AU128" s="246"/>
    </row>
    <row r="129" spans="45:47" ht="18" customHeight="1">
      <c r="AS129" s="246"/>
      <c r="AT129" s="246"/>
      <c r="AU129" s="246"/>
    </row>
    <row r="130" spans="45:47" ht="18" customHeight="1">
      <c r="AS130" s="246"/>
      <c r="AT130" s="246"/>
      <c r="AU130" s="246"/>
    </row>
    <row r="131" spans="45:47" ht="18" customHeight="1">
      <c r="AS131" s="246"/>
      <c r="AT131" s="246"/>
      <c r="AU131" s="246"/>
    </row>
    <row r="132" spans="45:47" ht="18" customHeight="1">
      <c r="AS132" s="246"/>
      <c r="AT132" s="246"/>
      <c r="AU132" s="246"/>
    </row>
    <row r="133" spans="45:47" ht="18" customHeight="1">
      <c r="AS133" s="246"/>
      <c r="AT133" s="246"/>
      <c r="AU133" s="246"/>
    </row>
    <row r="134" spans="45:47" ht="18" customHeight="1">
      <c r="AS134" s="246"/>
      <c r="AT134" s="246"/>
      <c r="AU134" s="246"/>
    </row>
    <row r="135" spans="45:47" ht="18" customHeight="1">
      <c r="AS135" s="246"/>
      <c r="AT135" s="246"/>
      <c r="AU135" s="246"/>
    </row>
    <row r="136" spans="45:47" ht="18" customHeight="1">
      <c r="AS136" s="246"/>
      <c r="AT136" s="246"/>
      <c r="AU136" s="246"/>
    </row>
    <row r="137" spans="45:47" ht="18" customHeight="1">
      <c r="AS137" s="246"/>
      <c r="AT137" s="246"/>
      <c r="AU137" s="246"/>
    </row>
    <row r="138" spans="45:47" ht="18" customHeight="1">
      <c r="AS138" s="246"/>
      <c r="AT138" s="246"/>
      <c r="AU138" s="246"/>
    </row>
    <row r="139" spans="45:47" ht="18" customHeight="1">
      <c r="AS139" s="246"/>
      <c r="AT139" s="246"/>
      <c r="AU139" s="246"/>
    </row>
    <row r="140" spans="45:47" ht="18" customHeight="1">
      <c r="AS140" s="246"/>
      <c r="AT140" s="246"/>
      <c r="AU140" s="246"/>
    </row>
    <row r="141" spans="45:47" ht="18" customHeight="1">
      <c r="AS141" s="246"/>
      <c r="AT141" s="246"/>
      <c r="AU141" s="246"/>
    </row>
    <row r="142" spans="45:47" ht="18" customHeight="1">
      <c r="AS142" s="246"/>
      <c r="AT142" s="246"/>
      <c r="AU142" s="246"/>
    </row>
    <row r="143" spans="45:47" ht="18" customHeight="1">
      <c r="AS143" s="246"/>
      <c r="AT143" s="246"/>
      <c r="AU143" s="246"/>
    </row>
    <row r="144" spans="45:47" ht="18" customHeight="1">
      <c r="AS144" s="246"/>
      <c r="AT144" s="246"/>
      <c r="AU144" s="246"/>
    </row>
    <row r="145" spans="45:47" ht="18" customHeight="1">
      <c r="AS145" s="246"/>
      <c r="AT145" s="246"/>
      <c r="AU145" s="246"/>
    </row>
    <row r="146" spans="45:47" ht="18" customHeight="1">
      <c r="AS146" s="246"/>
      <c r="AT146" s="246"/>
      <c r="AU146" s="246"/>
    </row>
    <row r="147" spans="45:47" ht="18" customHeight="1">
      <c r="AS147" s="246"/>
      <c r="AT147" s="246"/>
      <c r="AU147" s="246"/>
    </row>
    <row r="148" spans="45:47" ht="18" customHeight="1">
      <c r="AS148" s="246"/>
      <c r="AT148" s="246"/>
      <c r="AU148" s="246"/>
    </row>
    <row r="149" spans="45:47" ht="15.9" customHeight="1">
      <c r="AS149" s="246"/>
      <c r="AT149" s="246"/>
      <c r="AU149" s="246"/>
    </row>
    <row r="150" spans="45:47" ht="15.9" customHeight="1">
      <c r="AS150" s="246"/>
      <c r="AT150" s="246"/>
      <c r="AU150" s="246"/>
    </row>
    <row r="151" spans="45:47" ht="15.9" customHeight="1">
      <c r="AS151" s="246"/>
      <c r="AT151" s="246"/>
      <c r="AU151" s="246"/>
    </row>
    <row r="152" spans="45:47" ht="15.9" customHeight="1">
      <c r="AS152" s="246"/>
      <c r="AT152" s="246"/>
      <c r="AU152" s="246"/>
    </row>
    <row r="153" spans="45:47" ht="15.9" customHeight="1">
      <c r="AS153" s="246"/>
      <c r="AT153" s="246"/>
      <c r="AU153" s="246"/>
    </row>
    <row r="154" spans="45:47" ht="15.9" customHeight="1">
      <c r="AS154" s="246"/>
      <c r="AT154" s="246"/>
      <c r="AU154" s="246"/>
    </row>
    <row r="155" spans="45:47" ht="15.9" customHeight="1">
      <c r="AS155" s="246"/>
      <c r="AT155" s="246"/>
      <c r="AU155" s="246"/>
    </row>
    <row r="156" spans="45:47" ht="15.9" customHeight="1">
      <c r="AS156" s="246"/>
      <c r="AT156" s="246"/>
      <c r="AU156" s="246"/>
    </row>
    <row r="157" spans="45:47" ht="15.9" customHeight="1">
      <c r="AS157" s="246"/>
      <c r="AT157" s="246"/>
      <c r="AU157" s="246"/>
    </row>
    <row r="158" spans="45:47" ht="15.9" customHeight="1">
      <c r="AS158" s="246"/>
      <c r="AT158" s="246"/>
      <c r="AU158" s="246"/>
    </row>
    <row r="159" spans="45:47" ht="15.9" customHeight="1">
      <c r="AS159" s="246"/>
      <c r="AT159" s="246"/>
      <c r="AU159" s="246"/>
    </row>
    <row r="160" spans="45:47" ht="15.9" customHeight="1">
      <c r="AS160" s="246"/>
      <c r="AT160" s="246"/>
      <c r="AU160" s="246"/>
    </row>
    <row r="161" spans="45:47" ht="15.9" customHeight="1">
      <c r="AS161" s="246"/>
      <c r="AT161" s="246"/>
      <c r="AU161" s="246"/>
    </row>
    <row r="162" spans="45:47" ht="15.9" customHeight="1">
      <c r="AS162" s="246"/>
      <c r="AT162" s="246"/>
      <c r="AU162" s="246"/>
    </row>
    <row r="163" spans="45:47" ht="15.9" customHeight="1">
      <c r="AS163" s="246"/>
      <c r="AT163" s="246"/>
      <c r="AU163" s="246"/>
    </row>
    <row r="164" spans="45:47" ht="15.9" customHeight="1">
      <c r="AS164" s="246"/>
      <c r="AT164" s="246"/>
      <c r="AU164" s="246"/>
    </row>
    <row r="165" spans="45:47" ht="15.9" customHeight="1">
      <c r="AS165" s="246"/>
      <c r="AT165" s="246"/>
      <c r="AU165" s="246"/>
    </row>
    <row r="166" spans="45:47" ht="15.9" customHeight="1">
      <c r="AS166" s="246"/>
      <c r="AT166" s="246"/>
      <c r="AU166" s="246"/>
    </row>
    <row r="167" spans="45:47" ht="15.9" customHeight="1">
      <c r="AS167" s="246"/>
      <c r="AT167" s="246"/>
      <c r="AU167" s="246"/>
    </row>
    <row r="168" spans="45:47" ht="15.9" customHeight="1">
      <c r="AS168" s="246"/>
      <c r="AT168" s="246"/>
      <c r="AU168" s="246"/>
    </row>
    <row r="169" spans="45:47" ht="15.9" customHeight="1">
      <c r="AS169" s="246"/>
      <c r="AT169" s="246"/>
      <c r="AU169" s="246"/>
    </row>
    <row r="170" spans="45:47" ht="15.9" customHeight="1">
      <c r="AS170" s="246"/>
      <c r="AT170" s="246"/>
      <c r="AU170" s="246"/>
    </row>
    <row r="171" spans="45:47" ht="15.9" customHeight="1">
      <c r="AS171" s="246"/>
      <c r="AT171" s="246"/>
      <c r="AU171" s="246"/>
    </row>
    <row r="172" spans="45:47" ht="15.9" customHeight="1">
      <c r="AS172" s="246"/>
      <c r="AT172" s="246"/>
      <c r="AU172" s="246"/>
    </row>
    <row r="173" spans="45:47" ht="15.9" customHeight="1">
      <c r="AS173" s="246"/>
      <c r="AT173" s="246"/>
      <c r="AU173" s="246"/>
    </row>
    <row r="174" spans="45:47" ht="15.9" customHeight="1">
      <c r="AS174" s="246"/>
      <c r="AT174" s="246"/>
      <c r="AU174" s="246"/>
    </row>
    <row r="175" spans="45:47" ht="15.9" customHeight="1">
      <c r="AS175" s="246"/>
      <c r="AT175" s="246"/>
      <c r="AU175" s="246"/>
    </row>
    <row r="176" spans="45:47" ht="15.9" customHeight="1">
      <c r="AS176" s="246"/>
      <c r="AT176" s="246"/>
      <c r="AU176" s="246"/>
    </row>
    <row r="177" spans="45:47" ht="15.9" customHeight="1">
      <c r="AS177" s="246"/>
      <c r="AT177" s="246"/>
      <c r="AU177" s="246"/>
    </row>
    <row r="178" spans="45:47" ht="15.9" customHeight="1">
      <c r="AS178" s="246"/>
      <c r="AT178" s="246"/>
      <c r="AU178" s="246"/>
    </row>
    <row r="179" spans="45:47" ht="15.9" customHeight="1">
      <c r="AS179" s="246"/>
      <c r="AT179" s="246"/>
      <c r="AU179" s="246"/>
    </row>
    <row r="180" spans="45:47" ht="15.9" customHeight="1">
      <c r="AS180" s="246"/>
      <c r="AT180" s="246"/>
      <c r="AU180" s="246"/>
    </row>
    <row r="181" spans="45:47" ht="15.9" customHeight="1">
      <c r="AS181" s="246"/>
      <c r="AT181" s="246"/>
      <c r="AU181" s="246"/>
    </row>
    <row r="182" spans="45:47" ht="15.9" customHeight="1">
      <c r="AS182" s="246"/>
      <c r="AT182" s="246"/>
      <c r="AU182" s="246"/>
    </row>
    <row r="183" spans="45:47" ht="15.9" customHeight="1">
      <c r="AS183" s="246"/>
      <c r="AT183" s="246"/>
      <c r="AU183" s="246"/>
    </row>
    <row r="184" spans="45:47" ht="15.9" customHeight="1">
      <c r="AS184" s="246"/>
      <c r="AT184" s="246"/>
      <c r="AU184" s="246"/>
    </row>
    <row r="185" spans="45:47" ht="15.9" customHeight="1">
      <c r="AS185" s="246"/>
      <c r="AT185" s="246"/>
      <c r="AU185" s="246"/>
    </row>
    <row r="186" spans="45:47" ht="15.9" customHeight="1">
      <c r="AS186" s="246"/>
      <c r="AT186" s="246"/>
      <c r="AU186" s="246"/>
    </row>
    <row r="187" spans="45:47" ht="15.9" customHeight="1">
      <c r="AS187" s="246"/>
      <c r="AT187" s="246"/>
      <c r="AU187" s="246"/>
    </row>
    <row r="188" spans="45:47" ht="15.9" customHeight="1">
      <c r="AS188" s="246"/>
      <c r="AT188" s="246"/>
      <c r="AU188" s="246"/>
    </row>
    <row r="189" spans="45:47" ht="15.9" customHeight="1">
      <c r="AS189" s="246"/>
      <c r="AT189" s="246"/>
      <c r="AU189" s="246"/>
    </row>
    <row r="190" spans="45:47" ht="15.9" customHeight="1">
      <c r="AS190" s="246"/>
      <c r="AT190" s="246"/>
      <c r="AU190" s="246"/>
    </row>
    <row r="191" spans="45:47" ht="15.9" customHeight="1">
      <c r="AS191" s="246"/>
      <c r="AT191" s="246"/>
      <c r="AU191" s="246"/>
    </row>
    <row r="192" spans="45:47" ht="15.9" customHeight="1">
      <c r="AS192" s="246"/>
      <c r="AT192" s="246"/>
      <c r="AU192" s="246"/>
    </row>
    <row r="193" spans="45:47" ht="15.9" customHeight="1">
      <c r="AS193" s="246"/>
      <c r="AT193" s="246"/>
      <c r="AU193" s="246"/>
    </row>
    <row r="194" spans="45:47" ht="15.9" customHeight="1">
      <c r="AS194" s="246"/>
      <c r="AT194" s="246"/>
      <c r="AU194" s="246"/>
    </row>
    <row r="195" spans="45:47" ht="15.9" customHeight="1">
      <c r="AS195" s="246"/>
      <c r="AT195" s="246"/>
      <c r="AU195" s="246"/>
    </row>
    <row r="196" spans="45:47" ht="15.9" customHeight="1">
      <c r="AS196" s="246"/>
      <c r="AT196" s="246"/>
      <c r="AU196" s="246"/>
    </row>
    <row r="197" spans="45:47" ht="15.9" customHeight="1">
      <c r="AS197" s="246"/>
      <c r="AT197" s="246"/>
      <c r="AU197" s="246"/>
    </row>
    <row r="198" spans="45:47" ht="15.9" customHeight="1">
      <c r="AS198" s="246"/>
      <c r="AT198" s="246"/>
      <c r="AU198" s="246"/>
    </row>
    <row r="199" spans="45:47" ht="15.9" customHeight="1">
      <c r="AS199" s="246"/>
      <c r="AT199" s="246"/>
      <c r="AU199" s="246"/>
    </row>
    <row r="200" spans="45:47" ht="15.9" customHeight="1">
      <c r="AS200" s="246"/>
      <c r="AT200" s="246"/>
      <c r="AU200" s="246"/>
    </row>
    <row r="201" spans="45:47" ht="15.9" customHeight="1">
      <c r="AS201" s="246"/>
      <c r="AT201" s="246"/>
      <c r="AU201" s="246"/>
    </row>
    <row r="202" spans="45:47" ht="15.9" customHeight="1">
      <c r="AS202" s="246"/>
      <c r="AT202" s="246"/>
      <c r="AU202" s="246"/>
    </row>
    <row r="203" spans="45:47" ht="15.9" customHeight="1">
      <c r="AS203" s="246"/>
      <c r="AT203" s="246"/>
      <c r="AU203" s="246"/>
    </row>
    <row r="204" spans="45:47" ht="15.9" customHeight="1">
      <c r="AS204" s="246"/>
      <c r="AT204" s="246"/>
      <c r="AU204" s="246"/>
    </row>
    <row r="205" spans="45:47" ht="15.9" customHeight="1">
      <c r="AS205" s="246"/>
      <c r="AT205" s="246"/>
      <c r="AU205" s="246"/>
    </row>
    <row r="206" spans="45:47" ht="15.9" customHeight="1">
      <c r="AS206" s="246"/>
      <c r="AT206" s="246"/>
      <c r="AU206" s="246"/>
    </row>
    <row r="207" spans="45:47" ht="15.9" customHeight="1">
      <c r="AS207" s="246"/>
      <c r="AT207" s="246"/>
      <c r="AU207" s="246"/>
    </row>
    <row r="208" spans="45:47" ht="15.9" customHeight="1">
      <c r="AS208" s="246"/>
      <c r="AT208" s="246"/>
      <c r="AU208" s="246"/>
    </row>
    <row r="209" spans="45:47" ht="15.9" customHeight="1">
      <c r="AS209" s="246"/>
      <c r="AT209" s="246"/>
      <c r="AU209" s="246"/>
    </row>
    <row r="210" spans="45:47" ht="15.9" customHeight="1">
      <c r="AS210" s="246"/>
      <c r="AT210" s="246"/>
      <c r="AU210" s="246"/>
    </row>
    <row r="211" spans="45:47" ht="15.9" customHeight="1">
      <c r="AS211" s="246"/>
      <c r="AT211" s="246"/>
      <c r="AU211" s="246"/>
    </row>
    <row r="212" spans="45:47" ht="15.9" customHeight="1">
      <c r="AS212" s="246"/>
      <c r="AT212" s="246"/>
      <c r="AU212" s="246"/>
    </row>
    <row r="213" spans="45:47" ht="15.9" customHeight="1">
      <c r="AS213" s="246"/>
      <c r="AT213" s="246"/>
      <c r="AU213" s="246"/>
    </row>
    <row r="214" spans="45:47" ht="15.9" customHeight="1">
      <c r="AS214" s="246"/>
      <c r="AT214" s="246"/>
      <c r="AU214" s="246"/>
    </row>
    <row r="215" spans="45:47" ht="15.9" customHeight="1">
      <c r="AS215" s="246"/>
      <c r="AT215" s="246"/>
      <c r="AU215" s="246"/>
    </row>
    <row r="216" spans="45:47" ht="15.9" customHeight="1">
      <c r="AS216" s="246"/>
      <c r="AT216" s="246"/>
      <c r="AU216" s="246"/>
    </row>
    <row r="217" spans="45:47" ht="15.9" customHeight="1">
      <c r="AS217" s="246"/>
      <c r="AT217" s="246"/>
      <c r="AU217" s="246"/>
    </row>
    <row r="218" spans="45:47" ht="15.9" customHeight="1">
      <c r="AS218" s="246"/>
      <c r="AT218" s="246"/>
      <c r="AU218" s="246"/>
    </row>
    <row r="219" spans="45:47" ht="15.9" customHeight="1">
      <c r="AS219" s="246"/>
      <c r="AT219" s="246"/>
      <c r="AU219" s="246"/>
    </row>
    <row r="220" spans="45:47" ht="15.9" customHeight="1">
      <c r="AS220" s="246"/>
      <c r="AT220" s="246"/>
      <c r="AU220" s="246"/>
    </row>
    <row r="221" spans="45:47" ht="15.9" customHeight="1">
      <c r="AS221" s="246"/>
      <c r="AT221" s="246"/>
      <c r="AU221" s="246"/>
    </row>
    <row r="222" spans="45:47" ht="15.9" customHeight="1">
      <c r="AS222" s="246"/>
      <c r="AT222" s="246"/>
      <c r="AU222" s="246"/>
    </row>
    <row r="223" spans="45:47" ht="15.9" customHeight="1">
      <c r="AS223" s="246"/>
      <c r="AT223" s="246"/>
      <c r="AU223" s="246"/>
    </row>
    <row r="224" spans="45:47" ht="15.9" customHeight="1">
      <c r="AS224" s="246"/>
      <c r="AT224" s="246"/>
      <c r="AU224" s="246"/>
    </row>
    <row r="225" spans="45:47" ht="15.9" customHeight="1">
      <c r="AS225" s="246"/>
      <c r="AT225" s="246"/>
      <c r="AU225" s="246"/>
    </row>
    <row r="226" spans="45:47" ht="15.9" customHeight="1">
      <c r="AS226" s="246"/>
      <c r="AT226" s="246"/>
      <c r="AU226" s="246"/>
    </row>
    <row r="227" spans="45:47" ht="15.9" customHeight="1">
      <c r="AS227" s="246"/>
      <c r="AT227" s="246"/>
      <c r="AU227" s="246"/>
    </row>
    <row r="228" spans="45:47" ht="15.9" customHeight="1">
      <c r="AS228" s="246"/>
      <c r="AT228" s="246"/>
      <c r="AU228" s="246"/>
    </row>
    <row r="229" spans="45:47" ht="15.9" customHeight="1">
      <c r="AS229" s="246"/>
      <c r="AT229" s="246"/>
      <c r="AU229" s="246"/>
    </row>
    <row r="230" spans="45:47" ht="15.9" customHeight="1">
      <c r="AS230" s="246"/>
      <c r="AT230" s="246"/>
      <c r="AU230" s="246"/>
    </row>
    <row r="231" spans="45:47" ht="15.9" customHeight="1">
      <c r="AS231" s="246"/>
      <c r="AT231" s="246"/>
      <c r="AU231" s="246"/>
    </row>
    <row r="232" spans="45:47" ht="15.9" customHeight="1">
      <c r="AS232" s="246"/>
      <c r="AT232" s="246"/>
      <c r="AU232" s="246"/>
    </row>
    <row r="233" spans="45:47" ht="15.9" customHeight="1">
      <c r="AS233" s="246"/>
      <c r="AT233" s="246"/>
      <c r="AU233" s="246"/>
    </row>
    <row r="234" spans="45:47" ht="15.9" customHeight="1">
      <c r="AS234" s="246"/>
      <c r="AT234" s="246"/>
      <c r="AU234" s="246"/>
    </row>
    <row r="235" spans="45:47" ht="15.9" customHeight="1">
      <c r="AS235" s="246"/>
      <c r="AT235" s="246"/>
      <c r="AU235" s="246"/>
    </row>
    <row r="236" spans="45:47" ht="15.9" customHeight="1">
      <c r="AS236" s="246"/>
      <c r="AT236" s="246"/>
      <c r="AU236" s="246"/>
    </row>
    <row r="237" spans="45:47" ht="15.9" customHeight="1">
      <c r="AS237" s="246"/>
      <c r="AT237" s="246"/>
      <c r="AU237" s="246"/>
    </row>
    <row r="238" spans="45:47" ht="15.9" customHeight="1">
      <c r="AS238" s="246"/>
      <c r="AT238" s="246"/>
      <c r="AU238" s="246"/>
    </row>
    <row r="239" spans="45:47" ht="15.9" customHeight="1">
      <c r="AS239" s="246"/>
      <c r="AT239" s="246"/>
      <c r="AU239" s="246"/>
    </row>
    <row r="240" spans="45:47" ht="15.9" customHeight="1">
      <c r="AS240" s="246"/>
      <c r="AT240" s="246"/>
      <c r="AU240" s="246"/>
    </row>
    <row r="241" spans="45:47" ht="15.9" customHeight="1">
      <c r="AS241" s="246"/>
      <c r="AT241" s="246"/>
      <c r="AU241" s="246"/>
    </row>
    <row r="242" spans="45:47" ht="15.9" customHeight="1">
      <c r="AS242" s="246"/>
      <c r="AT242" s="246"/>
      <c r="AU242" s="246"/>
    </row>
    <row r="243" spans="45:47" ht="15.9" customHeight="1">
      <c r="AS243" s="246"/>
      <c r="AT243" s="246"/>
      <c r="AU243" s="246"/>
    </row>
    <row r="244" spans="45:47" ht="15.9" customHeight="1">
      <c r="AS244" s="246"/>
      <c r="AT244" s="246"/>
      <c r="AU244" s="246"/>
    </row>
    <row r="245" spans="45:47" ht="15.9" customHeight="1">
      <c r="AS245" s="246"/>
      <c r="AT245" s="246"/>
      <c r="AU245" s="246"/>
    </row>
    <row r="246" spans="45:47" ht="15.9" customHeight="1"/>
    <row r="247" spans="45:47" ht="15.9" customHeight="1"/>
    <row r="248" spans="45:47" ht="15.9" customHeight="1"/>
    <row r="249" spans="45:47" ht="15.9" customHeight="1"/>
    <row r="250" spans="45:47" ht="15.9" customHeight="1"/>
    <row r="251" spans="45:47" ht="15.9" customHeight="1"/>
    <row r="252" spans="45:47" ht="15.9" customHeight="1"/>
    <row r="253" spans="45:47" ht="15.9" customHeight="1"/>
    <row r="254" spans="45:47" ht="15.9" customHeight="1"/>
    <row r="255" spans="45:47" ht="15.9" customHeight="1"/>
    <row r="256" spans="45:47" ht="15.9" customHeight="1"/>
    <row r="257" ht="15.9" customHeight="1"/>
    <row r="258" ht="15.9" customHeight="1"/>
    <row r="259" ht="15.9" customHeight="1"/>
    <row r="260" ht="15.9" customHeight="1"/>
    <row r="261" ht="15.9" customHeight="1"/>
    <row r="262" ht="15.9" customHeight="1"/>
    <row r="263" ht="15.9" customHeight="1"/>
    <row r="264" ht="15.9" customHeight="1"/>
    <row r="265" ht="15.9" customHeight="1"/>
    <row r="266" ht="15.9" customHeight="1"/>
    <row r="267" ht="15.9" customHeight="1"/>
    <row r="268" ht="15.9" customHeight="1"/>
    <row r="269" ht="15.9" customHeight="1"/>
    <row r="270" ht="15.9" customHeight="1"/>
    <row r="271" ht="15.9" customHeight="1"/>
    <row r="272" ht="15.9" customHeight="1"/>
    <row r="273" ht="15.9" customHeight="1"/>
    <row r="274" ht="15.9" customHeight="1"/>
    <row r="275" ht="15.9" customHeight="1"/>
    <row r="276" ht="15.9" customHeight="1"/>
    <row r="277" ht="15.9" customHeight="1"/>
    <row r="278" ht="15.9" customHeight="1"/>
    <row r="279" ht="15.9" customHeight="1"/>
    <row r="280" ht="15.9" customHeight="1"/>
    <row r="281" ht="15.9" customHeight="1"/>
    <row r="282" ht="15.9" customHeight="1"/>
    <row r="283" ht="15.9" customHeight="1"/>
    <row r="284" ht="15.9" customHeight="1"/>
    <row r="285" ht="15.9" customHeight="1"/>
    <row r="286" ht="15.9" customHeight="1"/>
    <row r="287" ht="15.9" customHeight="1"/>
    <row r="288" ht="15.9" customHeight="1"/>
    <row r="289" ht="15.9" customHeight="1"/>
    <row r="290" ht="15.9" customHeight="1"/>
    <row r="291" ht="15.9" customHeight="1"/>
    <row r="292" ht="15.9" customHeight="1"/>
    <row r="293" ht="15.9" customHeight="1"/>
    <row r="294" ht="15.9" customHeight="1"/>
    <row r="295" ht="15.9" customHeight="1"/>
    <row r="296" ht="15.9" customHeight="1"/>
    <row r="297" ht="15.9" customHeight="1"/>
    <row r="298" ht="15.9" customHeight="1"/>
    <row r="299" ht="15.9" customHeight="1"/>
    <row r="300" ht="15.9" customHeight="1"/>
    <row r="301" ht="15.9" customHeight="1"/>
    <row r="302" ht="15.9" customHeight="1"/>
    <row r="303" ht="15.9" customHeight="1"/>
    <row r="304" ht="15.9" customHeight="1"/>
    <row r="305" ht="15.9" customHeight="1"/>
    <row r="306" ht="15.9" customHeight="1"/>
    <row r="307" ht="15.9" customHeight="1"/>
    <row r="308" ht="15.9" customHeight="1"/>
    <row r="309" ht="15.9" customHeight="1"/>
    <row r="310" ht="15.9" customHeight="1"/>
  </sheetData>
  <sheetProtection selectLockedCells="1" selectUnlockedCells="1"/>
  <mergeCells count="67">
    <mergeCell ref="B34:AN34"/>
    <mergeCell ref="B29:AN29"/>
    <mergeCell ref="B30:AN30"/>
    <mergeCell ref="B31:AN31"/>
    <mergeCell ref="B32:AN32"/>
    <mergeCell ref="B33:AN33"/>
    <mergeCell ref="B35:AN35"/>
    <mergeCell ref="B36:N36"/>
    <mergeCell ref="O36:AA36"/>
    <mergeCell ref="AB36:AN36"/>
    <mergeCell ref="B37:N39"/>
    <mergeCell ref="O37:AA39"/>
    <mergeCell ref="AB37:AN39"/>
    <mergeCell ref="B28:AN28"/>
    <mergeCell ref="B19:M20"/>
    <mergeCell ref="N19:T20"/>
    <mergeCell ref="U19:AN20"/>
    <mergeCell ref="B21:M22"/>
    <mergeCell ref="N21:T22"/>
    <mergeCell ref="U21:AN22"/>
    <mergeCell ref="B23:AN23"/>
    <mergeCell ref="B24:AN24"/>
    <mergeCell ref="B25:AN25"/>
    <mergeCell ref="B26:AN26"/>
    <mergeCell ref="B27:AN27"/>
    <mergeCell ref="B16:J16"/>
    <mergeCell ref="K16:P16"/>
    <mergeCell ref="Q16:W16"/>
    <mergeCell ref="X16:AG16"/>
    <mergeCell ref="AH16:AN16"/>
    <mergeCell ref="B17:J18"/>
    <mergeCell ref="K17:P18"/>
    <mergeCell ref="Q17:W18"/>
    <mergeCell ref="X17:AG18"/>
    <mergeCell ref="AH17:AN18"/>
    <mergeCell ref="B15:AN15"/>
    <mergeCell ref="B9:AN9"/>
    <mergeCell ref="B10:T10"/>
    <mergeCell ref="U10:AB10"/>
    <mergeCell ref="AC10:AN10"/>
    <mergeCell ref="B11:T11"/>
    <mergeCell ref="U11:AB11"/>
    <mergeCell ref="AC11:AN11"/>
    <mergeCell ref="B12:AN12"/>
    <mergeCell ref="B13:U13"/>
    <mergeCell ref="V13:AN13"/>
    <mergeCell ref="B14:U14"/>
    <mergeCell ref="V14:AN14"/>
    <mergeCell ref="AD7:AI7"/>
    <mergeCell ref="AJ7:AN7"/>
    <mergeCell ref="B8:F8"/>
    <mergeCell ref="G8:L8"/>
    <mergeCell ref="M8:R8"/>
    <mergeCell ref="S8:X8"/>
    <mergeCell ref="Y8:AC8"/>
    <mergeCell ref="AD8:AI8"/>
    <mergeCell ref="AJ8:AN8"/>
    <mergeCell ref="B7:F7"/>
    <mergeCell ref="G7:L7"/>
    <mergeCell ref="M7:R7"/>
    <mergeCell ref="S7:X7"/>
    <mergeCell ref="Y7:AC7"/>
    <mergeCell ref="AS2:AU2"/>
    <mergeCell ref="AC1:AJ1"/>
    <mergeCell ref="AK1:AM1"/>
    <mergeCell ref="B5:AN5"/>
    <mergeCell ref="B6:AN6"/>
  </mergeCells>
  <dataValidations count="8">
    <dataValidation type="list" allowBlank="1" showInputMessage="1" showErrorMessage="1" sqref="AK1:AM1" xr:uid="{00000000-0002-0000-0900-000000000000}">
      <formula1>$AW$2:$AW$175</formula1>
    </dataValidation>
    <dataValidation type="list" allowBlank="1" showInputMessage="1" showErrorMessage="1" sqref="WUI983065:WUQ983066 B65561:J65562 B131097:J131098 B196633:J196634 B262169:J262170 B327705:J327706 B393241:J393242 B458777:J458778 B524313:J524314 B589849:J589850 B655385:J655386 B720921:J720922 B786457:J786458 B851993:J851994 B917529:J917530 B983065:J983066 WKM983065:WKU983066 WAQ983065:WAY983066 VQU983065:VRC983066 VGY983065:VHG983066 UXC983065:UXK983066 UNG983065:UNO983066 UDK983065:UDS983066 TTO983065:TTW983066 TJS983065:TKA983066 SZW983065:TAE983066 SQA983065:SQI983066 SGE983065:SGM983066 RWI983065:RWQ983066 RMM983065:RMU983066 RCQ983065:RCY983066 QSU983065:QTC983066 QIY983065:QJG983066 PZC983065:PZK983066 PPG983065:PPO983066 PFK983065:PFS983066 OVO983065:OVW983066 OLS983065:OMA983066 OBW983065:OCE983066 NSA983065:NSI983066 NIE983065:NIM983066 MYI983065:MYQ983066 MOM983065:MOU983066 MEQ983065:MEY983066 LUU983065:LVC983066 LKY983065:LLG983066 LBC983065:LBK983066 KRG983065:KRO983066 KHK983065:KHS983066 JXO983065:JXW983066 JNS983065:JOA983066 JDW983065:JEE983066 IUA983065:IUI983066 IKE983065:IKM983066 IAI983065:IAQ983066 HQM983065:HQU983066 HGQ983065:HGY983066 GWU983065:GXC983066 GMY983065:GNG983066 GDC983065:GDK983066 FTG983065:FTO983066 FJK983065:FJS983066 EZO983065:EZW983066 EPS983065:EQA983066 EFW983065:EGE983066 DWA983065:DWI983066 DME983065:DMM983066 DCI983065:DCQ983066 CSM983065:CSU983066 CIQ983065:CIY983066 BYU983065:BZC983066 BOY983065:BPG983066 BFC983065:BFK983066 AVG983065:AVO983066 ALK983065:ALS983066 ABO983065:ABW983066 RS983065:SA983066 HW983065:IE983066 WUI917529:WUQ917530 WKM917529:WKU917530 WAQ917529:WAY917530 VQU917529:VRC917530 VGY917529:VHG917530 UXC917529:UXK917530 UNG917529:UNO917530 UDK917529:UDS917530 TTO917529:TTW917530 TJS917529:TKA917530 SZW917529:TAE917530 SQA917529:SQI917530 SGE917529:SGM917530 RWI917529:RWQ917530 RMM917529:RMU917530 RCQ917529:RCY917530 QSU917529:QTC917530 QIY917529:QJG917530 PZC917529:PZK917530 PPG917529:PPO917530 PFK917529:PFS917530 OVO917529:OVW917530 OLS917529:OMA917530 OBW917529:OCE917530 NSA917529:NSI917530 NIE917529:NIM917530 MYI917529:MYQ917530 MOM917529:MOU917530 MEQ917529:MEY917530 LUU917529:LVC917530 LKY917529:LLG917530 LBC917529:LBK917530 KRG917529:KRO917530 KHK917529:KHS917530 JXO917529:JXW917530 JNS917529:JOA917530 JDW917529:JEE917530 IUA917529:IUI917530 IKE917529:IKM917530 IAI917529:IAQ917530 HQM917529:HQU917530 HGQ917529:HGY917530 GWU917529:GXC917530 GMY917529:GNG917530 GDC917529:GDK917530 FTG917529:FTO917530 FJK917529:FJS917530 EZO917529:EZW917530 EPS917529:EQA917530 EFW917529:EGE917530 DWA917529:DWI917530 DME917529:DMM917530 DCI917529:DCQ917530 CSM917529:CSU917530 CIQ917529:CIY917530 BYU917529:BZC917530 BOY917529:BPG917530 BFC917529:BFK917530 AVG917529:AVO917530 ALK917529:ALS917530 ABO917529:ABW917530 RS917529:SA917530 HW917529:IE917530 WUI851993:WUQ851994 WKM851993:WKU851994 WAQ851993:WAY851994 VQU851993:VRC851994 VGY851993:VHG851994 UXC851993:UXK851994 UNG851993:UNO851994 UDK851993:UDS851994 TTO851993:TTW851994 TJS851993:TKA851994 SZW851993:TAE851994 SQA851993:SQI851994 SGE851993:SGM851994 RWI851993:RWQ851994 RMM851993:RMU851994 RCQ851993:RCY851994 QSU851993:QTC851994 QIY851993:QJG851994 PZC851993:PZK851994 PPG851993:PPO851994 PFK851993:PFS851994 OVO851993:OVW851994 OLS851993:OMA851994 OBW851993:OCE851994 NSA851993:NSI851994 NIE851993:NIM851994 MYI851993:MYQ851994 MOM851993:MOU851994 MEQ851993:MEY851994 LUU851993:LVC851994 LKY851993:LLG851994 LBC851993:LBK851994 KRG851993:KRO851994 KHK851993:KHS851994 JXO851993:JXW851994 JNS851993:JOA851994 JDW851993:JEE851994 IUA851993:IUI851994 IKE851993:IKM851994 IAI851993:IAQ851994 HQM851993:HQU851994 HGQ851993:HGY851994 GWU851993:GXC851994 GMY851993:GNG851994 GDC851993:GDK851994 FTG851993:FTO851994 FJK851993:FJS851994 EZO851993:EZW851994 EPS851993:EQA851994 EFW851993:EGE851994 DWA851993:DWI851994 DME851993:DMM851994 DCI851993:DCQ851994 CSM851993:CSU851994 CIQ851993:CIY851994 BYU851993:BZC851994 BOY851993:BPG851994 BFC851993:BFK851994 AVG851993:AVO851994 ALK851993:ALS851994 ABO851993:ABW851994 RS851993:SA851994 HW851993:IE851994 WUI786457:WUQ786458 WKM786457:WKU786458 WAQ786457:WAY786458 VQU786457:VRC786458 VGY786457:VHG786458 UXC786457:UXK786458 UNG786457:UNO786458 UDK786457:UDS786458 TTO786457:TTW786458 TJS786457:TKA786458 SZW786457:TAE786458 SQA786457:SQI786458 SGE786457:SGM786458 RWI786457:RWQ786458 RMM786457:RMU786458 RCQ786457:RCY786458 QSU786457:QTC786458 QIY786457:QJG786458 PZC786457:PZK786458 PPG786457:PPO786458 PFK786457:PFS786458 OVO786457:OVW786458 OLS786457:OMA786458 OBW786457:OCE786458 NSA786457:NSI786458 NIE786457:NIM786458 MYI786457:MYQ786458 MOM786457:MOU786458 MEQ786457:MEY786458 LUU786457:LVC786458 LKY786457:LLG786458 LBC786457:LBK786458 KRG786457:KRO786458 KHK786457:KHS786458 JXO786457:JXW786458 JNS786457:JOA786458 JDW786457:JEE786458 IUA786457:IUI786458 IKE786457:IKM786458 IAI786457:IAQ786458 HQM786457:HQU786458 HGQ786457:HGY786458 GWU786457:GXC786458 GMY786457:GNG786458 GDC786457:GDK786458 FTG786457:FTO786458 FJK786457:FJS786458 EZO786457:EZW786458 EPS786457:EQA786458 EFW786457:EGE786458 DWA786457:DWI786458 DME786457:DMM786458 DCI786457:DCQ786458 CSM786457:CSU786458 CIQ786457:CIY786458 BYU786457:BZC786458 BOY786457:BPG786458 BFC786457:BFK786458 AVG786457:AVO786458 ALK786457:ALS786458 ABO786457:ABW786458 RS786457:SA786458 HW786457:IE786458 WUI720921:WUQ720922 WKM720921:WKU720922 WAQ720921:WAY720922 VQU720921:VRC720922 VGY720921:VHG720922 UXC720921:UXK720922 UNG720921:UNO720922 UDK720921:UDS720922 TTO720921:TTW720922 TJS720921:TKA720922 SZW720921:TAE720922 SQA720921:SQI720922 SGE720921:SGM720922 RWI720921:RWQ720922 RMM720921:RMU720922 RCQ720921:RCY720922 QSU720921:QTC720922 QIY720921:QJG720922 PZC720921:PZK720922 PPG720921:PPO720922 PFK720921:PFS720922 OVO720921:OVW720922 OLS720921:OMA720922 OBW720921:OCE720922 NSA720921:NSI720922 NIE720921:NIM720922 MYI720921:MYQ720922 MOM720921:MOU720922 MEQ720921:MEY720922 LUU720921:LVC720922 LKY720921:LLG720922 LBC720921:LBK720922 KRG720921:KRO720922 KHK720921:KHS720922 JXO720921:JXW720922 JNS720921:JOA720922 JDW720921:JEE720922 IUA720921:IUI720922 IKE720921:IKM720922 IAI720921:IAQ720922 HQM720921:HQU720922 HGQ720921:HGY720922 GWU720921:GXC720922 GMY720921:GNG720922 GDC720921:GDK720922 FTG720921:FTO720922 FJK720921:FJS720922 EZO720921:EZW720922 EPS720921:EQA720922 EFW720921:EGE720922 DWA720921:DWI720922 DME720921:DMM720922 DCI720921:DCQ720922 CSM720921:CSU720922 CIQ720921:CIY720922 BYU720921:BZC720922 BOY720921:BPG720922 BFC720921:BFK720922 AVG720921:AVO720922 ALK720921:ALS720922 ABO720921:ABW720922 RS720921:SA720922 HW720921:IE720922 WUI655385:WUQ655386 WKM655385:WKU655386 WAQ655385:WAY655386 VQU655385:VRC655386 VGY655385:VHG655386 UXC655385:UXK655386 UNG655385:UNO655386 UDK655385:UDS655386 TTO655385:TTW655386 TJS655385:TKA655386 SZW655385:TAE655386 SQA655385:SQI655386 SGE655385:SGM655386 RWI655385:RWQ655386 RMM655385:RMU655386 RCQ655385:RCY655386 QSU655385:QTC655386 QIY655385:QJG655386 PZC655385:PZK655386 PPG655385:PPO655386 PFK655385:PFS655386 OVO655385:OVW655386 OLS655385:OMA655386 OBW655385:OCE655386 NSA655385:NSI655386 NIE655385:NIM655386 MYI655385:MYQ655386 MOM655385:MOU655386 MEQ655385:MEY655386 LUU655385:LVC655386 LKY655385:LLG655386 LBC655385:LBK655386 KRG655385:KRO655386 KHK655385:KHS655386 JXO655385:JXW655386 JNS655385:JOA655386 JDW655385:JEE655386 IUA655385:IUI655386 IKE655385:IKM655386 IAI655385:IAQ655386 HQM655385:HQU655386 HGQ655385:HGY655386 GWU655385:GXC655386 GMY655385:GNG655386 GDC655385:GDK655386 FTG655385:FTO655386 FJK655385:FJS655386 EZO655385:EZW655386 EPS655385:EQA655386 EFW655385:EGE655386 DWA655385:DWI655386 DME655385:DMM655386 DCI655385:DCQ655386 CSM655385:CSU655386 CIQ655385:CIY655386 BYU655385:BZC655386 BOY655385:BPG655386 BFC655385:BFK655386 AVG655385:AVO655386 ALK655385:ALS655386 ABO655385:ABW655386 RS655385:SA655386 HW655385:IE655386 WUI589849:WUQ589850 WKM589849:WKU589850 WAQ589849:WAY589850 VQU589849:VRC589850 VGY589849:VHG589850 UXC589849:UXK589850 UNG589849:UNO589850 UDK589849:UDS589850 TTO589849:TTW589850 TJS589849:TKA589850 SZW589849:TAE589850 SQA589849:SQI589850 SGE589849:SGM589850 RWI589849:RWQ589850 RMM589849:RMU589850 RCQ589849:RCY589850 QSU589849:QTC589850 QIY589849:QJG589850 PZC589849:PZK589850 PPG589849:PPO589850 PFK589849:PFS589850 OVO589849:OVW589850 OLS589849:OMA589850 OBW589849:OCE589850 NSA589849:NSI589850 NIE589849:NIM589850 MYI589849:MYQ589850 MOM589849:MOU589850 MEQ589849:MEY589850 LUU589849:LVC589850 LKY589849:LLG589850 LBC589849:LBK589850 KRG589849:KRO589850 KHK589849:KHS589850 JXO589849:JXW589850 JNS589849:JOA589850 JDW589849:JEE589850 IUA589849:IUI589850 IKE589849:IKM589850 IAI589849:IAQ589850 HQM589849:HQU589850 HGQ589849:HGY589850 GWU589849:GXC589850 GMY589849:GNG589850 GDC589849:GDK589850 FTG589849:FTO589850 FJK589849:FJS589850 EZO589849:EZW589850 EPS589849:EQA589850 EFW589849:EGE589850 DWA589849:DWI589850 DME589849:DMM589850 DCI589849:DCQ589850 CSM589849:CSU589850 CIQ589849:CIY589850 BYU589849:BZC589850 BOY589849:BPG589850 BFC589849:BFK589850 AVG589849:AVO589850 ALK589849:ALS589850 ABO589849:ABW589850 RS589849:SA589850 HW589849:IE589850 WUI524313:WUQ524314 WKM524313:WKU524314 WAQ524313:WAY524314 VQU524313:VRC524314 VGY524313:VHG524314 UXC524313:UXK524314 UNG524313:UNO524314 UDK524313:UDS524314 TTO524313:TTW524314 TJS524313:TKA524314 SZW524313:TAE524314 SQA524313:SQI524314 SGE524313:SGM524314 RWI524313:RWQ524314 RMM524313:RMU524314 RCQ524313:RCY524314 QSU524313:QTC524314 QIY524313:QJG524314 PZC524313:PZK524314 PPG524313:PPO524314 PFK524313:PFS524314 OVO524313:OVW524314 OLS524313:OMA524314 OBW524313:OCE524314 NSA524313:NSI524314 NIE524313:NIM524314 MYI524313:MYQ524314 MOM524313:MOU524314 MEQ524313:MEY524314 LUU524313:LVC524314 LKY524313:LLG524314 LBC524313:LBK524314 KRG524313:KRO524314 KHK524313:KHS524314 JXO524313:JXW524314 JNS524313:JOA524314 JDW524313:JEE524314 IUA524313:IUI524314 IKE524313:IKM524314 IAI524313:IAQ524314 HQM524313:HQU524314 HGQ524313:HGY524314 GWU524313:GXC524314 GMY524313:GNG524314 GDC524313:GDK524314 FTG524313:FTO524314 FJK524313:FJS524314 EZO524313:EZW524314 EPS524313:EQA524314 EFW524313:EGE524314 DWA524313:DWI524314 DME524313:DMM524314 DCI524313:DCQ524314 CSM524313:CSU524314 CIQ524313:CIY524314 BYU524313:BZC524314 BOY524313:BPG524314 BFC524313:BFK524314 AVG524313:AVO524314 ALK524313:ALS524314 ABO524313:ABW524314 RS524313:SA524314 HW524313:IE524314 WUI458777:WUQ458778 WKM458777:WKU458778 WAQ458777:WAY458778 VQU458777:VRC458778 VGY458777:VHG458778 UXC458777:UXK458778 UNG458777:UNO458778 UDK458777:UDS458778 TTO458777:TTW458778 TJS458777:TKA458778 SZW458777:TAE458778 SQA458777:SQI458778 SGE458777:SGM458778 RWI458777:RWQ458778 RMM458777:RMU458778 RCQ458777:RCY458778 QSU458777:QTC458778 QIY458777:QJG458778 PZC458777:PZK458778 PPG458777:PPO458778 PFK458777:PFS458778 OVO458777:OVW458778 OLS458777:OMA458778 OBW458777:OCE458778 NSA458777:NSI458778 NIE458777:NIM458778 MYI458777:MYQ458778 MOM458777:MOU458778 MEQ458777:MEY458778 LUU458777:LVC458778 LKY458777:LLG458778 LBC458777:LBK458778 KRG458777:KRO458778 KHK458777:KHS458778 JXO458777:JXW458778 JNS458777:JOA458778 JDW458777:JEE458778 IUA458777:IUI458778 IKE458777:IKM458778 IAI458777:IAQ458778 HQM458777:HQU458778 HGQ458777:HGY458778 GWU458777:GXC458778 GMY458777:GNG458778 GDC458777:GDK458778 FTG458777:FTO458778 FJK458777:FJS458778 EZO458777:EZW458778 EPS458777:EQA458778 EFW458777:EGE458778 DWA458777:DWI458778 DME458777:DMM458778 DCI458777:DCQ458778 CSM458777:CSU458778 CIQ458777:CIY458778 BYU458777:BZC458778 BOY458777:BPG458778 BFC458777:BFK458778 AVG458777:AVO458778 ALK458777:ALS458778 ABO458777:ABW458778 RS458777:SA458778 HW458777:IE458778 WUI393241:WUQ393242 WKM393241:WKU393242 WAQ393241:WAY393242 VQU393241:VRC393242 VGY393241:VHG393242 UXC393241:UXK393242 UNG393241:UNO393242 UDK393241:UDS393242 TTO393241:TTW393242 TJS393241:TKA393242 SZW393241:TAE393242 SQA393241:SQI393242 SGE393241:SGM393242 RWI393241:RWQ393242 RMM393241:RMU393242 RCQ393241:RCY393242 QSU393241:QTC393242 QIY393241:QJG393242 PZC393241:PZK393242 PPG393241:PPO393242 PFK393241:PFS393242 OVO393241:OVW393242 OLS393241:OMA393242 OBW393241:OCE393242 NSA393241:NSI393242 NIE393241:NIM393242 MYI393241:MYQ393242 MOM393241:MOU393242 MEQ393241:MEY393242 LUU393241:LVC393242 LKY393241:LLG393242 LBC393241:LBK393242 KRG393241:KRO393242 KHK393241:KHS393242 JXO393241:JXW393242 JNS393241:JOA393242 JDW393241:JEE393242 IUA393241:IUI393242 IKE393241:IKM393242 IAI393241:IAQ393242 HQM393241:HQU393242 HGQ393241:HGY393242 GWU393241:GXC393242 GMY393241:GNG393242 GDC393241:GDK393242 FTG393241:FTO393242 FJK393241:FJS393242 EZO393241:EZW393242 EPS393241:EQA393242 EFW393241:EGE393242 DWA393241:DWI393242 DME393241:DMM393242 DCI393241:DCQ393242 CSM393241:CSU393242 CIQ393241:CIY393242 BYU393241:BZC393242 BOY393241:BPG393242 BFC393241:BFK393242 AVG393241:AVO393242 ALK393241:ALS393242 ABO393241:ABW393242 RS393241:SA393242 HW393241:IE393242 WUI327705:WUQ327706 WKM327705:WKU327706 WAQ327705:WAY327706 VQU327705:VRC327706 VGY327705:VHG327706 UXC327705:UXK327706 UNG327705:UNO327706 UDK327705:UDS327706 TTO327705:TTW327706 TJS327705:TKA327706 SZW327705:TAE327706 SQA327705:SQI327706 SGE327705:SGM327706 RWI327705:RWQ327706 RMM327705:RMU327706 RCQ327705:RCY327706 QSU327705:QTC327706 QIY327705:QJG327706 PZC327705:PZK327706 PPG327705:PPO327706 PFK327705:PFS327706 OVO327705:OVW327706 OLS327705:OMA327706 OBW327705:OCE327706 NSA327705:NSI327706 NIE327705:NIM327706 MYI327705:MYQ327706 MOM327705:MOU327706 MEQ327705:MEY327706 LUU327705:LVC327706 LKY327705:LLG327706 LBC327705:LBK327706 KRG327705:KRO327706 KHK327705:KHS327706 JXO327705:JXW327706 JNS327705:JOA327706 JDW327705:JEE327706 IUA327705:IUI327706 IKE327705:IKM327706 IAI327705:IAQ327706 HQM327705:HQU327706 HGQ327705:HGY327706 GWU327705:GXC327706 GMY327705:GNG327706 GDC327705:GDK327706 FTG327705:FTO327706 FJK327705:FJS327706 EZO327705:EZW327706 EPS327705:EQA327706 EFW327705:EGE327706 DWA327705:DWI327706 DME327705:DMM327706 DCI327705:DCQ327706 CSM327705:CSU327706 CIQ327705:CIY327706 BYU327705:BZC327706 BOY327705:BPG327706 BFC327705:BFK327706 AVG327705:AVO327706 ALK327705:ALS327706 ABO327705:ABW327706 RS327705:SA327706 HW327705:IE327706 WUI262169:WUQ262170 WKM262169:WKU262170 WAQ262169:WAY262170 VQU262169:VRC262170 VGY262169:VHG262170 UXC262169:UXK262170 UNG262169:UNO262170 UDK262169:UDS262170 TTO262169:TTW262170 TJS262169:TKA262170 SZW262169:TAE262170 SQA262169:SQI262170 SGE262169:SGM262170 RWI262169:RWQ262170 RMM262169:RMU262170 RCQ262169:RCY262170 QSU262169:QTC262170 QIY262169:QJG262170 PZC262169:PZK262170 PPG262169:PPO262170 PFK262169:PFS262170 OVO262169:OVW262170 OLS262169:OMA262170 OBW262169:OCE262170 NSA262169:NSI262170 NIE262169:NIM262170 MYI262169:MYQ262170 MOM262169:MOU262170 MEQ262169:MEY262170 LUU262169:LVC262170 LKY262169:LLG262170 LBC262169:LBK262170 KRG262169:KRO262170 KHK262169:KHS262170 JXO262169:JXW262170 JNS262169:JOA262170 JDW262169:JEE262170 IUA262169:IUI262170 IKE262169:IKM262170 IAI262169:IAQ262170 HQM262169:HQU262170 HGQ262169:HGY262170 GWU262169:GXC262170 GMY262169:GNG262170 GDC262169:GDK262170 FTG262169:FTO262170 FJK262169:FJS262170 EZO262169:EZW262170 EPS262169:EQA262170 EFW262169:EGE262170 DWA262169:DWI262170 DME262169:DMM262170 DCI262169:DCQ262170 CSM262169:CSU262170 CIQ262169:CIY262170 BYU262169:BZC262170 BOY262169:BPG262170 BFC262169:BFK262170 AVG262169:AVO262170 ALK262169:ALS262170 ABO262169:ABW262170 RS262169:SA262170 HW262169:IE262170 WUI196633:WUQ196634 WKM196633:WKU196634 WAQ196633:WAY196634 VQU196633:VRC196634 VGY196633:VHG196634 UXC196633:UXK196634 UNG196633:UNO196634 UDK196633:UDS196634 TTO196633:TTW196634 TJS196633:TKA196634 SZW196633:TAE196634 SQA196633:SQI196634 SGE196633:SGM196634 RWI196633:RWQ196634 RMM196633:RMU196634 RCQ196633:RCY196634 QSU196633:QTC196634 QIY196633:QJG196634 PZC196633:PZK196634 PPG196633:PPO196634 PFK196633:PFS196634 OVO196633:OVW196634 OLS196633:OMA196634 OBW196633:OCE196634 NSA196633:NSI196634 NIE196633:NIM196634 MYI196633:MYQ196634 MOM196633:MOU196634 MEQ196633:MEY196634 LUU196633:LVC196634 LKY196633:LLG196634 LBC196633:LBK196634 KRG196633:KRO196634 KHK196633:KHS196634 JXO196633:JXW196634 JNS196633:JOA196634 JDW196633:JEE196634 IUA196633:IUI196634 IKE196633:IKM196634 IAI196633:IAQ196634 HQM196633:HQU196634 HGQ196633:HGY196634 GWU196633:GXC196634 GMY196633:GNG196634 GDC196633:GDK196634 FTG196633:FTO196634 FJK196633:FJS196634 EZO196633:EZW196634 EPS196633:EQA196634 EFW196633:EGE196634 DWA196633:DWI196634 DME196633:DMM196634 DCI196633:DCQ196634 CSM196633:CSU196634 CIQ196633:CIY196634 BYU196633:BZC196634 BOY196633:BPG196634 BFC196633:BFK196634 AVG196633:AVO196634 ALK196633:ALS196634 ABO196633:ABW196634 RS196633:SA196634 HW196633:IE196634 WUI131097:WUQ131098 WKM131097:WKU131098 WAQ131097:WAY131098 VQU131097:VRC131098 VGY131097:VHG131098 UXC131097:UXK131098 UNG131097:UNO131098 UDK131097:UDS131098 TTO131097:TTW131098 TJS131097:TKA131098 SZW131097:TAE131098 SQA131097:SQI131098 SGE131097:SGM131098 RWI131097:RWQ131098 RMM131097:RMU131098 RCQ131097:RCY131098 QSU131097:QTC131098 QIY131097:QJG131098 PZC131097:PZK131098 PPG131097:PPO131098 PFK131097:PFS131098 OVO131097:OVW131098 OLS131097:OMA131098 OBW131097:OCE131098 NSA131097:NSI131098 NIE131097:NIM131098 MYI131097:MYQ131098 MOM131097:MOU131098 MEQ131097:MEY131098 LUU131097:LVC131098 LKY131097:LLG131098 LBC131097:LBK131098 KRG131097:KRO131098 KHK131097:KHS131098 JXO131097:JXW131098 JNS131097:JOA131098 JDW131097:JEE131098 IUA131097:IUI131098 IKE131097:IKM131098 IAI131097:IAQ131098 HQM131097:HQU131098 HGQ131097:HGY131098 GWU131097:GXC131098 GMY131097:GNG131098 GDC131097:GDK131098 FTG131097:FTO131098 FJK131097:FJS131098 EZO131097:EZW131098 EPS131097:EQA131098 EFW131097:EGE131098 DWA131097:DWI131098 DME131097:DMM131098 DCI131097:DCQ131098 CSM131097:CSU131098 CIQ131097:CIY131098 BYU131097:BZC131098 BOY131097:BPG131098 BFC131097:BFK131098 AVG131097:AVO131098 ALK131097:ALS131098 ABO131097:ABW131098 RS131097:SA131098 HW131097:IE131098 WUI65561:WUQ65562 WKM65561:WKU65562 WAQ65561:WAY65562 VQU65561:VRC65562 VGY65561:VHG65562 UXC65561:UXK65562 UNG65561:UNO65562 UDK65561:UDS65562 TTO65561:TTW65562 TJS65561:TKA65562 SZW65561:TAE65562 SQA65561:SQI65562 SGE65561:SGM65562 RWI65561:RWQ65562 RMM65561:RMU65562 RCQ65561:RCY65562 QSU65561:QTC65562 QIY65561:QJG65562 PZC65561:PZK65562 PPG65561:PPO65562 PFK65561:PFS65562 OVO65561:OVW65562 OLS65561:OMA65562 OBW65561:OCE65562 NSA65561:NSI65562 NIE65561:NIM65562 MYI65561:MYQ65562 MOM65561:MOU65562 MEQ65561:MEY65562 LUU65561:LVC65562 LKY65561:LLG65562 LBC65561:LBK65562 KRG65561:KRO65562 KHK65561:KHS65562 JXO65561:JXW65562 JNS65561:JOA65562 JDW65561:JEE65562 IUA65561:IUI65562 IKE65561:IKM65562 IAI65561:IAQ65562 HQM65561:HQU65562 HGQ65561:HGY65562 GWU65561:GXC65562 GMY65561:GNG65562 GDC65561:GDK65562 FTG65561:FTO65562 FJK65561:FJS65562 EZO65561:EZW65562 EPS65561:EQA65562 EFW65561:EGE65562 DWA65561:DWI65562 DME65561:DMM65562 DCI65561:DCQ65562 CSM65561:CSU65562 CIQ65561:CIY65562 BYU65561:BZC65562 BOY65561:BPG65562 BFC65561:BFK65562 AVG65561:AVO65562 ALK65561:ALS65562 ABO65561:ABW65562 RS65561:SA65562 HW65561:IE65562 WUI17:WUQ18 WKM17:WKU18 WAQ17:WAY18 VQU17:VRC18 VGY17:VHG18 UXC17:UXK18 UNG17:UNO18 UDK17:UDS18 TTO17:TTW18 TJS17:TKA18 SZW17:TAE18 SQA17:SQI18 SGE17:SGM18 RWI17:RWQ18 RMM17:RMU18 RCQ17:RCY18 QSU17:QTC18 QIY17:QJG18 PZC17:PZK18 PPG17:PPO18 PFK17:PFS18 OVO17:OVW18 OLS17:OMA18 OBW17:OCE18 NSA17:NSI18 NIE17:NIM18 MYI17:MYQ18 MOM17:MOU18 MEQ17:MEY18 LUU17:LVC18 LKY17:LLG18 LBC17:LBK18 KRG17:KRO18 KHK17:KHS18 JXO17:JXW18 JNS17:JOA18 JDW17:JEE18 IUA17:IUI18 IKE17:IKM18 IAI17:IAQ18 HQM17:HQU18 HGQ17:HGY18 GWU17:GXC18 GMY17:GNG18 GDC17:GDK18 FTG17:FTO18 FJK17:FJS18 EZO17:EZW18 EPS17:EQA18 EFW17:EGE18 DWA17:DWI18 DME17:DMM18 DCI17:DCQ18 CSM17:CSU18 CIQ17:CIY18 BYU17:BZC18 BOY17:BPG18 BFC17:BFK18 AVG17:AVO18 ALK17:ALS18 ABO17:ABW18 RS17:SA18 HW17:IE18 HW21:IH22 B65565:M65565 B131101:M131101 B196637:M196637 B262173:M262173 B327709:M327709 B393245:M393245 B458781:M458781 B524317:M524317 B589853:M589853 B655389:M655389 B720925:M720925 B786461:M786461 B851997:M851997 B917533:M917533 B983069:M983069 WUI983069:WUT983069 WKM983069:WKX983069 WAQ983069:WBB983069 VQU983069:VRF983069 VGY983069:VHJ983069 UXC983069:UXN983069 UNG983069:UNR983069 UDK983069:UDV983069 TTO983069:TTZ983069 TJS983069:TKD983069 SZW983069:TAH983069 SQA983069:SQL983069 SGE983069:SGP983069 RWI983069:RWT983069 RMM983069:RMX983069 RCQ983069:RDB983069 QSU983069:QTF983069 QIY983069:QJJ983069 PZC983069:PZN983069 PPG983069:PPR983069 PFK983069:PFV983069 OVO983069:OVZ983069 OLS983069:OMD983069 OBW983069:OCH983069 NSA983069:NSL983069 NIE983069:NIP983069 MYI983069:MYT983069 MOM983069:MOX983069 MEQ983069:MFB983069 LUU983069:LVF983069 LKY983069:LLJ983069 LBC983069:LBN983069 KRG983069:KRR983069 KHK983069:KHV983069 JXO983069:JXZ983069 JNS983069:JOD983069 JDW983069:JEH983069 IUA983069:IUL983069 IKE983069:IKP983069 IAI983069:IAT983069 HQM983069:HQX983069 HGQ983069:HHB983069 GWU983069:GXF983069 GMY983069:GNJ983069 GDC983069:GDN983069 FTG983069:FTR983069 FJK983069:FJV983069 EZO983069:EZZ983069 EPS983069:EQD983069 EFW983069:EGH983069 DWA983069:DWL983069 DME983069:DMP983069 DCI983069:DCT983069 CSM983069:CSX983069 CIQ983069:CJB983069 BYU983069:BZF983069 BOY983069:BPJ983069 BFC983069:BFN983069 AVG983069:AVR983069 ALK983069:ALV983069 ABO983069:ABZ983069 RS983069:SD983069 HW983069:IH983069 WUI917533:WUT917533 WKM917533:WKX917533 WAQ917533:WBB917533 VQU917533:VRF917533 VGY917533:VHJ917533 UXC917533:UXN917533 UNG917533:UNR917533 UDK917533:UDV917533 TTO917533:TTZ917533 TJS917533:TKD917533 SZW917533:TAH917533 SQA917533:SQL917533 SGE917533:SGP917533 RWI917533:RWT917533 RMM917533:RMX917533 RCQ917533:RDB917533 QSU917533:QTF917533 QIY917533:QJJ917533 PZC917533:PZN917533 PPG917533:PPR917533 PFK917533:PFV917533 OVO917533:OVZ917533 OLS917533:OMD917533 OBW917533:OCH917533 NSA917533:NSL917533 NIE917533:NIP917533 MYI917533:MYT917533 MOM917533:MOX917533 MEQ917533:MFB917533 LUU917533:LVF917533 LKY917533:LLJ917533 LBC917533:LBN917533 KRG917533:KRR917533 KHK917533:KHV917533 JXO917533:JXZ917533 JNS917533:JOD917533 JDW917533:JEH917533 IUA917533:IUL917533 IKE917533:IKP917533 IAI917533:IAT917533 HQM917533:HQX917533 HGQ917533:HHB917533 GWU917533:GXF917533 GMY917533:GNJ917533 GDC917533:GDN917533 FTG917533:FTR917533 FJK917533:FJV917533 EZO917533:EZZ917533 EPS917533:EQD917533 EFW917533:EGH917533 DWA917533:DWL917533 DME917533:DMP917533 DCI917533:DCT917533 CSM917533:CSX917533 CIQ917533:CJB917533 BYU917533:BZF917533 BOY917533:BPJ917533 BFC917533:BFN917533 AVG917533:AVR917533 ALK917533:ALV917533 ABO917533:ABZ917533 RS917533:SD917533 HW917533:IH917533 WUI851997:WUT851997 WKM851997:WKX851997 WAQ851997:WBB851997 VQU851997:VRF851997 VGY851997:VHJ851997 UXC851997:UXN851997 UNG851997:UNR851997 UDK851997:UDV851997 TTO851997:TTZ851997 TJS851997:TKD851997 SZW851997:TAH851997 SQA851997:SQL851997 SGE851997:SGP851997 RWI851997:RWT851997 RMM851997:RMX851997 RCQ851997:RDB851997 QSU851997:QTF851997 QIY851997:QJJ851997 PZC851997:PZN851997 PPG851997:PPR851997 PFK851997:PFV851997 OVO851997:OVZ851997 OLS851997:OMD851997 OBW851997:OCH851997 NSA851997:NSL851997 NIE851997:NIP851997 MYI851997:MYT851997 MOM851997:MOX851997 MEQ851997:MFB851997 LUU851997:LVF851997 LKY851997:LLJ851997 LBC851997:LBN851997 KRG851997:KRR851997 KHK851997:KHV851997 JXO851997:JXZ851997 JNS851997:JOD851997 JDW851997:JEH851997 IUA851997:IUL851997 IKE851997:IKP851997 IAI851997:IAT851997 HQM851997:HQX851997 HGQ851997:HHB851997 GWU851997:GXF851997 GMY851997:GNJ851997 GDC851997:GDN851997 FTG851997:FTR851997 FJK851997:FJV851997 EZO851997:EZZ851997 EPS851997:EQD851997 EFW851997:EGH851997 DWA851997:DWL851997 DME851997:DMP851997 DCI851997:DCT851997 CSM851997:CSX851997 CIQ851997:CJB851997 BYU851997:BZF851997 BOY851997:BPJ851997 BFC851997:BFN851997 AVG851997:AVR851997 ALK851997:ALV851997 ABO851997:ABZ851997 RS851997:SD851997 HW851997:IH851997 WUI786461:WUT786461 WKM786461:WKX786461 WAQ786461:WBB786461 VQU786461:VRF786461 VGY786461:VHJ786461 UXC786461:UXN786461 UNG786461:UNR786461 UDK786461:UDV786461 TTO786461:TTZ786461 TJS786461:TKD786461 SZW786461:TAH786461 SQA786461:SQL786461 SGE786461:SGP786461 RWI786461:RWT786461 RMM786461:RMX786461 RCQ786461:RDB786461 QSU786461:QTF786461 QIY786461:QJJ786461 PZC786461:PZN786461 PPG786461:PPR786461 PFK786461:PFV786461 OVO786461:OVZ786461 OLS786461:OMD786461 OBW786461:OCH786461 NSA786461:NSL786461 NIE786461:NIP786461 MYI786461:MYT786461 MOM786461:MOX786461 MEQ786461:MFB786461 LUU786461:LVF786461 LKY786461:LLJ786461 LBC786461:LBN786461 KRG786461:KRR786461 KHK786461:KHV786461 JXO786461:JXZ786461 JNS786461:JOD786461 JDW786461:JEH786461 IUA786461:IUL786461 IKE786461:IKP786461 IAI786461:IAT786461 HQM786461:HQX786461 HGQ786461:HHB786461 GWU786461:GXF786461 GMY786461:GNJ786461 GDC786461:GDN786461 FTG786461:FTR786461 FJK786461:FJV786461 EZO786461:EZZ786461 EPS786461:EQD786461 EFW786461:EGH786461 DWA786461:DWL786461 DME786461:DMP786461 DCI786461:DCT786461 CSM786461:CSX786461 CIQ786461:CJB786461 BYU786461:BZF786461 BOY786461:BPJ786461 BFC786461:BFN786461 AVG786461:AVR786461 ALK786461:ALV786461 ABO786461:ABZ786461 RS786461:SD786461 HW786461:IH786461 WUI720925:WUT720925 WKM720925:WKX720925 WAQ720925:WBB720925 VQU720925:VRF720925 VGY720925:VHJ720925 UXC720925:UXN720925 UNG720925:UNR720925 UDK720925:UDV720925 TTO720925:TTZ720925 TJS720925:TKD720925 SZW720925:TAH720925 SQA720925:SQL720925 SGE720925:SGP720925 RWI720925:RWT720925 RMM720925:RMX720925 RCQ720925:RDB720925 QSU720925:QTF720925 QIY720925:QJJ720925 PZC720925:PZN720925 PPG720925:PPR720925 PFK720925:PFV720925 OVO720925:OVZ720925 OLS720925:OMD720925 OBW720925:OCH720925 NSA720925:NSL720925 NIE720925:NIP720925 MYI720925:MYT720925 MOM720925:MOX720925 MEQ720925:MFB720925 LUU720925:LVF720925 LKY720925:LLJ720925 LBC720925:LBN720925 KRG720925:KRR720925 KHK720925:KHV720925 JXO720925:JXZ720925 JNS720925:JOD720925 JDW720925:JEH720925 IUA720925:IUL720925 IKE720925:IKP720925 IAI720925:IAT720925 HQM720925:HQX720925 HGQ720925:HHB720925 GWU720925:GXF720925 GMY720925:GNJ720925 GDC720925:GDN720925 FTG720925:FTR720925 FJK720925:FJV720925 EZO720925:EZZ720925 EPS720925:EQD720925 EFW720925:EGH720925 DWA720925:DWL720925 DME720925:DMP720925 DCI720925:DCT720925 CSM720925:CSX720925 CIQ720925:CJB720925 BYU720925:BZF720925 BOY720925:BPJ720925 BFC720925:BFN720925 AVG720925:AVR720925 ALK720925:ALV720925 ABO720925:ABZ720925 RS720925:SD720925 HW720925:IH720925 WUI655389:WUT655389 WKM655389:WKX655389 WAQ655389:WBB655389 VQU655389:VRF655389 VGY655389:VHJ655389 UXC655389:UXN655389 UNG655389:UNR655389 UDK655389:UDV655389 TTO655389:TTZ655389 TJS655389:TKD655389 SZW655389:TAH655389 SQA655389:SQL655389 SGE655389:SGP655389 RWI655389:RWT655389 RMM655389:RMX655389 RCQ655389:RDB655389 QSU655389:QTF655389 QIY655389:QJJ655389 PZC655389:PZN655389 PPG655389:PPR655389 PFK655389:PFV655389 OVO655389:OVZ655389 OLS655389:OMD655389 OBW655389:OCH655389 NSA655389:NSL655389 NIE655389:NIP655389 MYI655389:MYT655389 MOM655389:MOX655389 MEQ655389:MFB655389 LUU655389:LVF655389 LKY655389:LLJ655389 LBC655389:LBN655389 KRG655389:KRR655389 KHK655389:KHV655389 JXO655389:JXZ655389 JNS655389:JOD655389 JDW655389:JEH655389 IUA655389:IUL655389 IKE655389:IKP655389 IAI655389:IAT655389 HQM655389:HQX655389 HGQ655389:HHB655389 GWU655389:GXF655389 GMY655389:GNJ655389 GDC655389:GDN655389 FTG655389:FTR655389 FJK655389:FJV655389 EZO655389:EZZ655389 EPS655389:EQD655389 EFW655389:EGH655389 DWA655389:DWL655389 DME655389:DMP655389 DCI655389:DCT655389 CSM655389:CSX655389 CIQ655389:CJB655389 BYU655389:BZF655389 BOY655389:BPJ655389 BFC655389:BFN655389 AVG655389:AVR655389 ALK655389:ALV655389 ABO655389:ABZ655389 RS655389:SD655389 HW655389:IH655389 WUI589853:WUT589853 WKM589853:WKX589853 WAQ589853:WBB589853 VQU589853:VRF589853 VGY589853:VHJ589853 UXC589853:UXN589853 UNG589853:UNR589853 UDK589853:UDV589853 TTO589853:TTZ589853 TJS589853:TKD589853 SZW589853:TAH589853 SQA589853:SQL589853 SGE589853:SGP589853 RWI589853:RWT589853 RMM589853:RMX589853 RCQ589853:RDB589853 QSU589853:QTF589853 QIY589853:QJJ589853 PZC589853:PZN589853 PPG589853:PPR589853 PFK589853:PFV589853 OVO589853:OVZ589853 OLS589853:OMD589853 OBW589853:OCH589853 NSA589853:NSL589853 NIE589853:NIP589853 MYI589853:MYT589853 MOM589853:MOX589853 MEQ589853:MFB589853 LUU589853:LVF589853 LKY589853:LLJ589853 LBC589853:LBN589853 KRG589853:KRR589853 KHK589853:KHV589853 JXO589853:JXZ589853 JNS589853:JOD589853 JDW589853:JEH589853 IUA589853:IUL589853 IKE589853:IKP589853 IAI589853:IAT589853 HQM589853:HQX589853 HGQ589853:HHB589853 GWU589853:GXF589853 GMY589853:GNJ589853 GDC589853:GDN589853 FTG589853:FTR589853 FJK589853:FJV589853 EZO589853:EZZ589853 EPS589853:EQD589853 EFW589853:EGH589853 DWA589853:DWL589853 DME589853:DMP589853 DCI589853:DCT589853 CSM589853:CSX589853 CIQ589853:CJB589853 BYU589853:BZF589853 BOY589853:BPJ589853 BFC589853:BFN589853 AVG589853:AVR589853 ALK589853:ALV589853 ABO589853:ABZ589853 RS589853:SD589853 HW589853:IH589853 WUI524317:WUT524317 WKM524317:WKX524317 WAQ524317:WBB524317 VQU524317:VRF524317 VGY524317:VHJ524317 UXC524317:UXN524317 UNG524317:UNR524317 UDK524317:UDV524317 TTO524317:TTZ524317 TJS524317:TKD524317 SZW524317:TAH524317 SQA524317:SQL524317 SGE524317:SGP524317 RWI524317:RWT524317 RMM524317:RMX524317 RCQ524317:RDB524317 QSU524317:QTF524317 QIY524317:QJJ524317 PZC524317:PZN524317 PPG524317:PPR524317 PFK524317:PFV524317 OVO524317:OVZ524317 OLS524317:OMD524317 OBW524317:OCH524317 NSA524317:NSL524317 NIE524317:NIP524317 MYI524317:MYT524317 MOM524317:MOX524317 MEQ524317:MFB524317 LUU524317:LVF524317 LKY524317:LLJ524317 LBC524317:LBN524317 KRG524317:KRR524317 KHK524317:KHV524317 JXO524317:JXZ524317 JNS524317:JOD524317 JDW524317:JEH524317 IUA524317:IUL524317 IKE524317:IKP524317 IAI524317:IAT524317 HQM524317:HQX524317 HGQ524317:HHB524317 GWU524317:GXF524317 GMY524317:GNJ524317 GDC524317:GDN524317 FTG524317:FTR524317 FJK524317:FJV524317 EZO524317:EZZ524317 EPS524317:EQD524317 EFW524317:EGH524317 DWA524317:DWL524317 DME524317:DMP524317 DCI524317:DCT524317 CSM524317:CSX524317 CIQ524317:CJB524317 BYU524317:BZF524317 BOY524317:BPJ524317 BFC524317:BFN524317 AVG524317:AVR524317 ALK524317:ALV524317 ABO524317:ABZ524317 RS524317:SD524317 HW524317:IH524317 WUI458781:WUT458781 WKM458781:WKX458781 WAQ458781:WBB458781 VQU458781:VRF458781 VGY458781:VHJ458781 UXC458781:UXN458781 UNG458781:UNR458781 UDK458781:UDV458781 TTO458781:TTZ458781 TJS458781:TKD458781 SZW458781:TAH458781 SQA458781:SQL458781 SGE458781:SGP458781 RWI458781:RWT458781 RMM458781:RMX458781 RCQ458781:RDB458781 QSU458781:QTF458781 QIY458781:QJJ458781 PZC458781:PZN458781 PPG458781:PPR458781 PFK458781:PFV458781 OVO458781:OVZ458781 OLS458781:OMD458781 OBW458781:OCH458781 NSA458781:NSL458781 NIE458781:NIP458781 MYI458781:MYT458781 MOM458781:MOX458781 MEQ458781:MFB458781 LUU458781:LVF458781 LKY458781:LLJ458781 LBC458781:LBN458781 KRG458781:KRR458781 KHK458781:KHV458781 JXO458781:JXZ458781 JNS458781:JOD458781 JDW458781:JEH458781 IUA458781:IUL458781 IKE458781:IKP458781 IAI458781:IAT458781 HQM458781:HQX458781 HGQ458781:HHB458781 GWU458781:GXF458781 GMY458781:GNJ458781 GDC458781:GDN458781 FTG458781:FTR458781 FJK458781:FJV458781 EZO458781:EZZ458781 EPS458781:EQD458781 EFW458781:EGH458781 DWA458781:DWL458781 DME458781:DMP458781 DCI458781:DCT458781 CSM458781:CSX458781 CIQ458781:CJB458781 BYU458781:BZF458781 BOY458781:BPJ458781 BFC458781:BFN458781 AVG458781:AVR458781 ALK458781:ALV458781 ABO458781:ABZ458781 RS458781:SD458781 HW458781:IH458781 WUI393245:WUT393245 WKM393245:WKX393245 WAQ393245:WBB393245 VQU393245:VRF393245 VGY393245:VHJ393245 UXC393245:UXN393245 UNG393245:UNR393245 UDK393245:UDV393245 TTO393245:TTZ393245 TJS393245:TKD393245 SZW393245:TAH393245 SQA393245:SQL393245 SGE393245:SGP393245 RWI393245:RWT393245 RMM393245:RMX393245 RCQ393245:RDB393245 QSU393245:QTF393245 QIY393245:QJJ393245 PZC393245:PZN393245 PPG393245:PPR393245 PFK393245:PFV393245 OVO393245:OVZ393245 OLS393245:OMD393245 OBW393245:OCH393245 NSA393245:NSL393245 NIE393245:NIP393245 MYI393245:MYT393245 MOM393245:MOX393245 MEQ393245:MFB393245 LUU393245:LVF393245 LKY393245:LLJ393245 LBC393245:LBN393245 KRG393245:KRR393245 KHK393245:KHV393245 JXO393245:JXZ393245 JNS393245:JOD393245 JDW393245:JEH393245 IUA393245:IUL393245 IKE393245:IKP393245 IAI393245:IAT393245 HQM393245:HQX393245 HGQ393245:HHB393245 GWU393245:GXF393245 GMY393245:GNJ393245 GDC393245:GDN393245 FTG393245:FTR393245 FJK393245:FJV393245 EZO393245:EZZ393245 EPS393245:EQD393245 EFW393245:EGH393245 DWA393245:DWL393245 DME393245:DMP393245 DCI393245:DCT393245 CSM393245:CSX393245 CIQ393245:CJB393245 BYU393245:BZF393245 BOY393245:BPJ393245 BFC393245:BFN393245 AVG393245:AVR393245 ALK393245:ALV393245 ABO393245:ABZ393245 RS393245:SD393245 HW393245:IH393245 WUI327709:WUT327709 WKM327709:WKX327709 WAQ327709:WBB327709 VQU327709:VRF327709 VGY327709:VHJ327709 UXC327709:UXN327709 UNG327709:UNR327709 UDK327709:UDV327709 TTO327709:TTZ327709 TJS327709:TKD327709 SZW327709:TAH327709 SQA327709:SQL327709 SGE327709:SGP327709 RWI327709:RWT327709 RMM327709:RMX327709 RCQ327709:RDB327709 QSU327709:QTF327709 QIY327709:QJJ327709 PZC327709:PZN327709 PPG327709:PPR327709 PFK327709:PFV327709 OVO327709:OVZ327709 OLS327709:OMD327709 OBW327709:OCH327709 NSA327709:NSL327709 NIE327709:NIP327709 MYI327709:MYT327709 MOM327709:MOX327709 MEQ327709:MFB327709 LUU327709:LVF327709 LKY327709:LLJ327709 LBC327709:LBN327709 KRG327709:KRR327709 KHK327709:KHV327709 JXO327709:JXZ327709 JNS327709:JOD327709 JDW327709:JEH327709 IUA327709:IUL327709 IKE327709:IKP327709 IAI327709:IAT327709 HQM327709:HQX327709 HGQ327709:HHB327709 GWU327709:GXF327709 GMY327709:GNJ327709 GDC327709:GDN327709 FTG327709:FTR327709 FJK327709:FJV327709 EZO327709:EZZ327709 EPS327709:EQD327709 EFW327709:EGH327709 DWA327709:DWL327709 DME327709:DMP327709 DCI327709:DCT327709 CSM327709:CSX327709 CIQ327709:CJB327709 BYU327709:BZF327709 BOY327709:BPJ327709 BFC327709:BFN327709 AVG327709:AVR327709 ALK327709:ALV327709 ABO327709:ABZ327709 RS327709:SD327709 HW327709:IH327709 WUI262173:WUT262173 WKM262173:WKX262173 WAQ262173:WBB262173 VQU262173:VRF262173 VGY262173:VHJ262173 UXC262173:UXN262173 UNG262173:UNR262173 UDK262173:UDV262173 TTO262173:TTZ262173 TJS262173:TKD262173 SZW262173:TAH262173 SQA262173:SQL262173 SGE262173:SGP262173 RWI262173:RWT262173 RMM262173:RMX262173 RCQ262173:RDB262173 QSU262173:QTF262173 QIY262173:QJJ262173 PZC262173:PZN262173 PPG262173:PPR262173 PFK262173:PFV262173 OVO262173:OVZ262173 OLS262173:OMD262173 OBW262173:OCH262173 NSA262173:NSL262173 NIE262173:NIP262173 MYI262173:MYT262173 MOM262173:MOX262173 MEQ262173:MFB262173 LUU262173:LVF262173 LKY262173:LLJ262173 LBC262173:LBN262173 KRG262173:KRR262173 KHK262173:KHV262173 JXO262173:JXZ262173 JNS262173:JOD262173 JDW262173:JEH262173 IUA262173:IUL262173 IKE262173:IKP262173 IAI262173:IAT262173 HQM262173:HQX262173 HGQ262173:HHB262173 GWU262173:GXF262173 GMY262173:GNJ262173 GDC262173:GDN262173 FTG262173:FTR262173 FJK262173:FJV262173 EZO262173:EZZ262173 EPS262173:EQD262173 EFW262173:EGH262173 DWA262173:DWL262173 DME262173:DMP262173 DCI262173:DCT262173 CSM262173:CSX262173 CIQ262173:CJB262173 BYU262173:BZF262173 BOY262173:BPJ262173 BFC262173:BFN262173 AVG262173:AVR262173 ALK262173:ALV262173 ABO262173:ABZ262173 RS262173:SD262173 HW262173:IH262173 WUI196637:WUT196637 WKM196637:WKX196637 WAQ196637:WBB196637 VQU196637:VRF196637 VGY196637:VHJ196637 UXC196637:UXN196637 UNG196637:UNR196637 UDK196637:UDV196637 TTO196637:TTZ196637 TJS196637:TKD196637 SZW196637:TAH196637 SQA196637:SQL196637 SGE196637:SGP196637 RWI196637:RWT196637 RMM196637:RMX196637 RCQ196637:RDB196637 QSU196637:QTF196637 QIY196637:QJJ196637 PZC196637:PZN196637 PPG196637:PPR196637 PFK196637:PFV196637 OVO196637:OVZ196637 OLS196637:OMD196637 OBW196637:OCH196637 NSA196637:NSL196637 NIE196637:NIP196637 MYI196637:MYT196637 MOM196637:MOX196637 MEQ196637:MFB196637 LUU196637:LVF196637 LKY196637:LLJ196637 LBC196637:LBN196637 KRG196637:KRR196637 KHK196637:KHV196637 JXO196637:JXZ196637 JNS196637:JOD196637 JDW196637:JEH196637 IUA196637:IUL196637 IKE196637:IKP196637 IAI196637:IAT196637 HQM196637:HQX196637 HGQ196637:HHB196637 GWU196637:GXF196637 GMY196637:GNJ196637 GDC196637:GDN196637 FTG196637:FTR196637 FJK196637:FJV196637 EZO196637:EZZ196637 EPS196637:EQD196637 EFW196637:EGH196637 DWA196637:DWL196637 DME196637:DMP196637 DCI196637:DCT196637 CSM196637:CSX196637 CIQ196637:CJB196637 BYU196637:BZF196637 BOY196637:BPJ196637 BFC196637:BFN196637 AVG196637:AVR196637 ALK196637:ALV196637 ABO196637:ABZ196637 RS196637:SD196637 HW196637:IH196637 WUI131101:WUT131101 WKM131101:WKX131101 WAQ131101:WBB131101 VQU131101:VRF131101 VGY131101:VHJ131101 UXC131101:UXN131101 UNG131101:UNR131101 UDK131101:UDV131101 TTO131101:TTZ131101 TJS131101:TKD131101 SZW131101:TAH131101 SQA131101:SQL131101 SGE131101:SGP131101 RWI131101:RWT131101 RMM131101:RMX131101 RCQ131101:RDB131101 QSU131101:QTF131101 QIY131101:QJJ131101 PZC131101:PZN131101 PPG131101:PPR131101 PFK131101:PFV131101 OVO131101:OVZ131101 OLS131101:OMD131101 OBW131101:OCH131101 NSA131101:NSL131101 NIE131101:NIP131101 MYI131101:MYT131101 MOM131101:MOX131101 MEQ131101:MFB131101 LUU131101:LVF131101 LKY131101:LLJ131101 LBC131101:LBN131101 KRG131101:KRR131101 KHK131101:KHV131101 JXO131101:JXZ131101 JNS131101:JOD131101 JDW131101:JEH131101 IUA131101:IUL131101 IKE131101:IKP131101 IAI131101:IAT131101 HQM131101:HQX131101 HGQ131101:HHB131101 GWU131101:GXF131101 GMY131101:GNJ131101 GDC131101:GDN131101 FTG131101:FTR131101 FJK131101:FJV131101 EZO131101:EZZ131101 EPS131101:EQD131101 EFW131101:EGH131101 DWA131101:DWL131101 DME131101:DMP131101 DCI131101:DCT131101 CSM131101:CSX131101 CIQ131101:CJB131101 BYU131101:BZF131101 BOY131101:BPJ131101 BFC131101:BFN131101 AVG131101:AVR131101 ALK131101:ALV131101 ABO131101:ABZ131101 RS131101:SD131101 HW131101:IH131101 WUI65565:WUT65565 WKM65565:WKX65565 WAQ65565:WBB65565 VQU65565:VRF65565 VGY65565:VHJ65565 UXC65565:UXN65565 UNG65565:UNR65565 UDK65565:UDV65565 TTO65565:TTZ65565 TJS65565:TKD65565 SZW65565:TAH65565 SQA65565:SQL65565 SGE65565:SGP65565 RWI65565:RWT65565 RMM65565:RMX65565 RCQ65565:RDB65565 QSU65565:QTF65565 QIY65565:QJJ65565 PZC65565:PZN65565 PPG65565:PPR65565 PFK65565:PFV65565 OVO65565:OVZ65565 OLS65565:OMD65565 OBW65565:OCH65565 NSA65565:NSL65565 NIE65565:NIP65565 MYI65565:MYT65565 MOM65565:MOX65565 MEQ65565:MFB65565 LUU65565:LVF65565 LKY65565:LLJ65565 LBC65565:LBN65565 KRG65565:KRR65565 KHK65565:KHV65565 JXO65565:JXZ65565 JNS65565:JOD65565 JDW65565:JEH65565 IUA65565:IUL65565 IKE65565:IKP65565 IAI65565:IAT65565 HQM65565:HQX65565 HGQ65565:HHB65565 GWU65565:GXF65565 GMY65565:GNJ65565 GDC65565:GDN65565 FTG65565:FTR65565 FJK65565:FJV65565 EZO65565:EZZ65565 EPS65565:EQD65565 EFW65565:EGH65565 DWA65565:DWL65565 DME65565:DMP65565 DCI65565:DCT65565 CSM65565:CSX65565 CIQ65565:CJB65565 BYU65565:BZF65565 BOY65565:BPJ65565 BFC65565:BFN65565 AVG65565:AVR65565 ALK65565:ALV65565 ABO65565:ABZ65565 RS65565:SD65565 HW65565:IH65565 WUI21:WUT22 WKM21:WKX22 WAQ21:WBB22 VQU21:VRF22 VGY21:VHJ22 UXC21:UXN22 UNG21:UNR22 UDK21:UDV22 TTO21:TTZ22 TJS21:TKD22 SZW21:TAH22 SQA21:SQL22 SGE21:SGP22 RWI21:RWT22 RMM21:RMX22 RCQ21:RDB22 QSU21:QTF22 QIY21:QJJ22 PZC21:PZN22 PPG21:PPR22 PFK21:PFV22 OVO21:OVZ22 OLS21:OMD22 OBW21:OCH22 NSA21:NSL22 NIE21:NIP22 MYI21:MYT22 MOM21:MOX22 MEQ21:MFB22 LUU21:LVF22 LKY21:LLJ22 LBC21:LBN22 KRG21:KRR22 KHK21:KHV22 JXO21:JXZ22 JNS21:JOD22 JDW21:JEH22 IUA21:IUL22 IKE21:IKP22 IAI21:IAT22 HQM21:HQX22 HGQ21:HHB22 GWU21:GXF22 GMY21:GNJ22 GDC21:GDN22 FTG21:FTR22 FJK21:FJV22 EZO21:EZZ22 EPS21:EQD22 EFW21:EGH22 DWA21:DWL22 DME21:DMP22 DCI21:DCT22 CSM21:CSX22 CIQ21:CJB22 BYU21:BZF22 BOY21:BPJ22 BFC21:BFN22 AVG21:AVR22 ALK21:ALV22 ABO21:ABZ22 RS21:SD22" xr:uid="{00000000-0002-0000-0900-000001000000}">
      <formula1>#REF!</formula1>
    </dataValidation>
    <dataValidation type="list" allowBlank="1" showInputMessage="1" showErrorMessage="1" sqref="IQ14:JI14 V14:AN14 V65558:AN65558 V131094:AN131094 V196630:AN196630 V262166:AN262166 V327702:AN327702 V393238:AN393238 V458774:AN458774 V524310:AN524310 V589846:AN589846 V655382:AN655382 V720918:AN720918 V786454:AN786454 V851990:AN851990 V917526:AN917526 V983062:AN983062 WVC983062:WVU983062 WLG983062:WLY983062 WBK983062:WCC983062 VRO983062:VSG983062 VHS983062:VIK983062 UXW983062:UYO983062 UOA983062:UOS983062 UEE983062:UEW983062 TUI983062:TVA983062 TKM983062:TLE983062 TAQ983062:TBI983062 SQU983062:SRM983062 SGY983062:SHQ983062 RXC983062:RXU983062 RNG983062:RNY983062 RDK983062:REC983062 QTO983062:QUG983062 QJS983062:QKK983062 PZW983062:QAO983062 PQA983062:PQS983062 PGE983062:PGW983062 OWI983062:OXA983062 OMM983062:ONE983062 OCQ983062:ODI983062 NSU983062:NTM983062 NIY983062:NJQ983062 MZC983062:MZU983062 MPG983062:MPY983062 MFK983062:MGC983062 LVO983062:LWG983062 LLS983062:LMK983062 LBW983062:LCO983062 KSA983062:KSS983062 KIE983062:KIW983062 JYI983062:JZA983062 JOM983062:JPE983062 JEQ983062:JFI983062 IUU983062:IVM983062 IKY983062:ILQ983062 IBC983062:IBU983062 HRG983062:HRY983062 HHK983062:HIC983062 GXO983062:GYG983062 GNS983062:GOK983062 GDW983062:GEO983062 FUA983062:FUS983062 FKE983062:FKW983062 FAI983062:FBA983062 EQM983062:ERE983062 EGQ983062:EHI983062 DWU983062:DXM983062 DMY983062:DNQ983062 DDC983062:DDU983062 CTG983062:CTY983062 CJK983062:CKC983062 BZO983062:CAG983062 BPS983062:BQK983062 BFW983062:BGO983062 AWA983062:AWS983062 AME983062:AMW983062 ACI983062:ADA983062 SM983062:TE983062 IQ983062:JI983062 WVC917526:WVU917526 WLG917526:WLY917526 WBK917526:WCC917526 VRO917526:VSG917526 VHS917526:VIK917526 UXW917526:UYO917526 UOA917526:UOS917526 UEE917526:UEW917526 TUI917526:TVA917526 TKM917526:TLE917526 TAQ917526:TBI917526 SQU917526:SRM917526 SGY917526:SHQ917526 RXC917526:RXU917526 RNG917526:RNY917526 RDK917526:REC917526 QTO917526:QUG917526 QJS917526:QKK917526 PZW917526:QAO917526 PQA917526:PQS917526 PGE917526:PGW917526 OWI917526:OXA917526 OMM917526:ONE917526 OCQ917526:ODI917526 NSU917526:NTM917526 NIY917526:NJQ917526 MZC917526:MZU917526 MPG917526:MPY917526 MFK917526:MGC917526 LVO917526:LWG917526 LLS917526:LMK917526 LBW917526:LCO917526 KSA917526:KSS917526 KIE917526:KIW917526 JYI917526:JZA917526 JOM917526:JPE917526 JEQ917526:JFI917526 IUU917526:IVM917526 IKY917526:ILQ917526 IBC917526:IBU917526 HRG917526:HRY917526 HHK917526:HIC917526 GXO917526:GYG917526 GNS917526:GOK917526 GDW917526:GEO917526 FUA917526:FUS917526 FKE917526:FKW917526 FAI917526:FBA917526 EQM917526:ERE917526 EGQ917526:EHI917526 DWU917526:DXM917526 DMY917526:DNQ917526 DDC917526:DDU917526 CTG917526:CTY917526 CJK917526:CKC917526 BZO917526:CAG917526 BPS917526:BQK917526 BFW917526:BGO917526 AWA917526:AWS917526 AME917526:AMW917526 ACI917526:ADA917526 SM917526:TE917526 IQ917526:JI917526 WVC851990:WVU851990 WLG851990:WLY851990 WBK851990:WCC851990 VRO851990:VSG851990 VHS851990:VIK851990 UXW851990:UYO851990 UOA851990:UOS851990 UEE851990:UEW851990 TUI851990:TVA851990 TKM851990:TLE851990 TAQ851990:TBI851990 SQU851990:SRM851990 SGY851990:SHQ851990 RXC851990:RXU851990 RNG851990:RNY851990 RDK851990:REC851990 QTO851990:QUG851990 QJS851990:QKK851990 PZW851990:QAO851990 PQA851990:PQS851990 PGE851990:PGW851990 OWI851990:OXA851990 OMM851990:ONE851990 OCQ851990:ODI851990 NSU851990:NTM851990 NIY851990:NJQ851990 MZC851990:MZU851990 MPG851990:MPY851990 MFK851990:MGC851990 LVO851990:LWG851990 LLS851990:LMK851990 LBW851990:LCO851990 KSA851990:KSS851990 KIE851990:KIW851990 JYI851990:JZA851990 JOM851990:JPE851990 JEQ851990:JFI851990 IUU851990:IVM851990 IKY851990:ILQ851990 IBC851990:IBU851990 HRG851990:HRY851990 HHK851990:HIC851990 GXO851990:GYG851990 GNS851990:GOK851990 GDW851990:GEO851990 FUA851990:FUS851990 FKE851990:FKW851990 FAI851990:FBA851990 EQM851990:ERE851990 EGQ851990:EHI851990 DWU851990:DXM851990 DMY851990:DNQ851990 DDC851990:DDU851990 CTG851990:CTY851990 CJK851990:CKC851990 BZO851990:CAG851990 BPS851990:BQK851990 BFW851990:BGO851990 AWA851990:AWS851990 AME851990:AMW851990 ACI851990:ADA851990 SM851990:TE851990 IQ851990:JI851990 WVC786454:WVU786454 WLG786454:WLY786454 WBK786454:WCC786454 VRO786454:VSG786454 VHS786454:VIK786454 UXW786454:UYO786454 UOA786454:UOS786454 UEE786454:UEW786454 TUI786454:TVA786454 TKM786454:TLE786454 TAQ786454:TBI786454 SQU786454:SRM786454 SGY786454:SHQ786454 RXC786454:RXU786454 RNG786454:RNY786454 RDK786454:REC786454 QTO786454:QUG786454 QJS786454:QKK786454 PZW786454:QAO786454 PQA786454:PQS786454 PGE786454:PGW786454 OWI786454:OXA786454 OMM786454:ONE786454 OCQ786454:ODI786454 NSU786454:NTM786454 NIY786454:NJQ786454 MZC786454:MZU786454 MPG786454:MPY786454 MFK786454:MGC786454 LVO786454:LWG786454 LLS786454:LMK786454 LBW786454:LCO786454 KSA786454:KSS786454 KIE786454:KIW786454 JYI786454:JZA786454 JOM786454:JPE786454 JEQ786454:JFI786454 IUU786454:IVM786454 IKY786454:ILQ786454 IBC786454:IBU786454 HRG786454:HRY786454 HHK786454:HIC786454 GXO786454:GYG786454 GNS786454:GOK786454 GDW786454:GEO786454 FUA786454:FUS786454 FKE786454:FKW786454 FAI786454:FBA786454 EQM786454:ERE786454 EGQ786454:EHI786454 DWU786454:DXM786454 DMY786454:DNQ786454 DDC786454:DDU786454 CTG786454:CTY786454 CJK786454:CKC786454 BZO786454:CAG786454 BPS786454:BQK786454 BFW786454:BGO786454 AWA786454:AWS786454 AME786454:AMW786454 ACI786454:ADA786454 SM786454:TE786454 IQ786454:JI786454 WVC720918:WVU720918 WLG720918:WLY720918 WBK720918:WCC720918 VRO720918:VSG720918 VHS720918:VIK720918 UXW720918:UYO720918 UOA720918:UOS720918 UEE720918:UEW720918 TUI720918:TVA720918 TKM720918:TLE720918 TAQ720918:TBI720918 SQU720918:SRM720918 SGY720918:SHQ720918 RXC720918:RXU720918 RNG720918:RNY720918 RDK720918:REC720918 QTO720918:QUG720918 QJS720918:QKK720918 PZW720918:QAO720918 PQA720918:PQS720918 PGE720918:PGW720918 OWI720918:OXA720918 OMM720918:ONE720918 OCQ720918:ODI720918 NSU720918:NTM720918 NIY720918:NJQ720918 MZC720918:MZU720918 MPG720918:MPY720918 MFK720918:MGC720918 LVO720918:LWG720918 LLS720918:LMK720918 LBW720918:LCO720918 KSA720918:KSS720918 KIE720918:KIW720918 JYI720918:JZA720918 JOM720918:JPE720918 JEQ720918:JFI720918 IUU720918:IVM720918 IKY720918:ILQ720918 IBC720918:IBU720918 HRG720918:HRY720918 HHK720918:HIC720918 GXO720918:GYG720918 GNS720918:GOK720918 GDW720918:GEO720918 FUA720918:FUS720918 FKE720918:FKW720918 FAI720918:FBA720918 EQM720918:ERE720918 EGQ720918:EHI720918 DWU720918:DXM720918 DMY720918:DNQ720918 DDC720918:DDU720918 CTG720918:CTY720918 CJK720918:CKC720918 BZO720918:CAG720918 BPS720918:BQK720918 BFW720918:BGO720918 AWA720918:AWS720918 AME720918:AMW720918 ACI720918:ADA720918 SM720918:TE720918 IQ720918:JI720918 WVC655382:WVU655382 WLG655382:WLY655382 WBK655382:WCC655382 VRO655382:VSG655382 VHS655382:VIK655382 UXW655382:UYO655382 UOA655382:UOS655382 UEE655382:UEW655382 TUI655382:TVA655382 TKM655382:TLE655382 TAQ655382:TBI655382 SQU655382:SRM655382 SGY655382:SHQ655382 RXC655382:RXU655382 RNG655382:RNY655382 RDK655382:REC655382 QTO655382:QUG655382 QJS655382:QKK655382 PZW655382:QAO655382 PQA655382:PQS655382 PGE655382:PGW655382 OWI655382:OXA655382 OMM655382:ONE655382 OCQ655382:ODI655382 NSU655382:NTM655382 NIY655382:NJQ655382 MZC655382:MZU655382 MPG655382:MPY655382 MFK655382:MGC655382 LVO655382:LWG655382 LLS655382:LMK655382 LBW655382:LCO655382 KSA655382:KSS655382 KIE655382:KIW655382 JYI655382:JZA655382 JOM655382:JPE655382 JEQ655382:JFI655382 IUU655382:IVM655382 IKY655382:ILQ655382 IBC655382:IBU655382 HRG655382:HRY655382 HHK655382:HIC655382 GXO655382:GYG655382 GNS655382:GOK655382 GDW655382:GEO655382 FUA655382:FUS655382 FKE655382:FKW655382 FAI655382:FBA655382 EQM655382:ERE655382 EGQ655382:EHI655382 DWU655382:DXM655382 DMY655382:DNQ655382 DDC655382:DDU655382 CTG655382:CTY655382 CJK655382:CKC655382 BZO655382:CAG655382 BPS655382:BQK655382 BFW655382:BGO655382 AWA655382:AWS655382 AME655382:AMW655382 ACI655382:ADA655382 SM655382:TE655382 IQ655382:JI655382 WVC589846:WVU589846 WLG589846:WLY589846 WBK589846:WCC589846 VRO589846:VSG589846 VHS589846:VIK589846 UXW589846:UYO589846 UOA589846:UOS589846 UEE589846:UEW589846 TUI589846:TVA589846 TKM589846:TLE589846 TAQ589846:TBI589846 SQU589846:SRM589846 SGY589846:SHQ589846 RXC589846:RXU589846 RNG589846:RNY589846 RDK589846:REC589846 QTO589846:QUG589846 QJS589846:QKK589846 PZW589846:QAO589846 PQA589846:PQS589846 PGE589846:PGW589846 OWI589846:OXA589846 OMM589846:ONE589846 OCQ589846:ODI589846 NSU589846:NTM589846 NIY589846:NJQ589846 MZC589846:MZU589846 MPG589846:MPY589846 MFK589846:MGC589846 LVO589846:LWG589846 LLS589846:LMK589846 LBW589846:LCO589846 KSA589846:KSS589846 KIE589846:KIW589846 JYI589846:JZA589846 JOM589846:JPE589846 JEQ589846:JFI589846 IUU589846:IVM589846 IKY589846:ILQ589846 IBC589846:IBU589846 HRG589846:HRY589846 HHK589846:HIC589846 GXO589846:GYG589846 GNS589846:GOK589846 GDW589846:GEO589846 FUA589846:FUS589846 FKE589846:FKW589846 FAI589846:FBA589846 EQM589846:ERE589846 EGQ589846:EHI589846 DWU589846:DXM589846 DMY589846:DNQ589846 DDC589846:DDU589846 CTG589846:CTY589846 CJK589846:CKC589846 BZO589846:CAG589846 BPS589846:BQK589846 BFW589846:BGO589846 AWA589846:AWS589846 AME589846:AMW589846 ACI589846:ADA589846 SM589846:TE589846 IQ589846:JI589846 WVC524310:WVU524310 WLG524310:WLY524310 WBK524310:WCC524310 VRO524310:VSG524310 VHS524310:VIK524310 UXW524310:UYO524310 UOA524310:UOS524310 UEE524310:UEW524310 TUI524310:TVA524310 TKM524310:TLE524310 TAQ524310:TBI524310 SQU524310:SRM524310 SGY524310:SHQ524310 RXC524310:RXU524310 RNG524310:RNY524310 RDK524310:REC524310 QTO524310:QUG524310 QJS524310:QKK524310 PZW524310:QAO524310 PQA524310:PQS524310 PGE524310:PGW524310 OWI524310:OXA524310 OMM524310:ONE524310 OCQ524310:ODI524310 NSU524310:NTM524310 NIY524310:NJQ524310 MZC524310:MZU524310 MPG524310:MPY524310 MFK524310:MGC524310 LVO524310:LWG524310 LLS524310:LMK524310 LBW524310:LCO524310 KSA524310:KSS524310 KIE524310:KIW524310 JYI524310:JZA524310 JOM524310:JPE524310 JEQ524310:JFI524310 IUU524310:IVM524310 IKY524310:ILQ524310 IBC524310:IBU524310 HRG524310:HRY524310 HHK524310:HIC524310 GXO524310:GYG524310 GNS524310:GOK524310 GDW524310:GEO524310 FUA524310:FUS524310 FKE524310:FKW524310 FAI524310:FBA524310 EQM524310:ERE524310 EGQ524310:EHI524310 DWU524310:DXM524310 DMY524310:DNQ524310 DDC524310:DDU524310 CTG524310:CTY524310 CJK524310:CKC524310 BZO524310:CAG524310 BPS524310:BQK524310 BFW524310:BGO524310 AWA524310:AWS524310 AME524310:AMW524310 ACI524310:ADA524310 SM524310:TE524310 IQ524310:JI524310 WVC458774:WVU458774 WLG458774:WLY458774 WBK458774:WCC458774 VRO458774:VSG458774 VHS458774:VIK458774 UXW458774:UYO458774 UOA458774:UOS458774 UEE458774:UEW458774 TUI458774:TVA458774 TKM458774:TLE458774 TAQ458774:TBI458774 SQU458774:SRM458774 SGY458774:SHQ458774 RXC458774:RXU458774 RNG458774:RNY458774 RDK458774:REC458774 QTO458774:QUG458774 QJS458774:QKK458774 PZW458774:QAO458774 PQA458774:PQS458774 PGE458774:PGW458774 OWI458774:OXA458774 OMM458774:ONE458774 OCQ458774:ODI458774 NSU458774:NTM458774 NIY458774:NJQ458774 MZC458774:MZU458774 MPG458774:MPY458774 MFK458774:MGC458774 LVO458774:LWG458774 LLS458774:LMK458774 LBW458774:LCO458774 KSA458774:KSS458774 KIE458774:KIW458774 JYI458774:JZA458774 JOM458774:JPE458774 JEQ458774:JFI458774 IUU458774:IVM458774 IKY458774:ILQ458774 IBC458774:IBU458774 HRG458774:HRY458774 HHK458774:HIC458774 GXO458774:GYG458774 GNS458774:GOK458774 GDW458774:GEO458774 FUA458774:FUS458774 FKE458774:FKW458774 FAI458774:FBA458774 EQM458774:ERE458774 EGQ458774:EHI458774 DWU458774:DXM458774 DMY458774:DNQ458774 DDC458774:DDU458774 CTG458774:CTY458774 CJK458774:CKC458774 BZO458774:CAG458774 BPS458774:BQK458774 BFW458774:BGO458774 AWA458774:AWS458774 AME458774:AMW458774 ACI458774:ADA458774 SM458774:TE458774 IQ458774:JI458774 WVC393238:WVU393238 WLG393238:WLY393238 WBK393238:WCC393238 VRO393238:VSG393238 VHS393238:VIK393238 UXW393238:UYO393238 UOA393238:UOS393238 UEE393238:UEW393238 TUI393238:TVA393238 TKM393238:TLE393238 TAQ393238:TBI393238 SQU393238:SRM393238 SGY393238:SHQ393238 RXC393238:RXU393238 RNG393238:RNY393238 RDK393238:REC393238 QTO393238:QUG393238 QJS393238:QKK393238 PZW393238:QAO393238 PQA393238:PQS393238 PGE393238:PGW393238 OWI393238:OXA393238 OMM393238:ONE393238 OCQ393238:ODI393238 NSU393238:NTM393238 NIY393238:NJQ393238 MZC393238:MZU393238 MPG393238:MPY393238 MFK393238:MGC393238 LVO393238:LWG393238 LLS393238:LMK393238 LBW393238:LCO393238 KSA393238:KSS393238 KIE393238:KIW393238 JYI393238:JZA393238 JOM393238:JPE393238 JEQ393238:JFI393238 IUU393238:IVM393238 IKY393238:ILQ393238 IBC393238:IBU393238 HRG393238:HRY393238 HHK393238:HIC393238 GXO393238:GYG393238 GNS393238:GOK393238 GDW393238:GEO393238 FUA393238:FUS393238 FKE393238:FKW393238 FAI393238:FBA393238 EQM393238:ERE393238 EGQ393238:EHI393238 DWU393238:DXM393238 DMY393238:DNQ393238 DDC393238:DDU393238 CTG393238:CTY393238 CJK393238:CKC393238 BZO393238:CAG393238 BPS393238:BQK393238 BFW393238:BGO393238 AWA393238:AWS393238 AME393238:AMW393238 ACI393238:ADA393238 SM393238:TE393238 IQ393238:JI393238 WVC327702:WVU327702 WLG327702:WLY327702 WBK327702:WCC327702 VRO327702:VSG327702 VHS327702:VIK327702 UXW327702:UYO327702 UOA327702:UOS327702 UEE327702:UEW327702 TUI327702:TVA327702 TKM327702:TLE327702 TAQ327702:TBI327702 SQU327702:SRM327702 SGY327702:SHQ327702 RXC327702:RXU327702 RNG327702:RNY327702 RDK327702:REC327702 QTO327702:QUG327702 QJS327702:QKK327702 PZW327702:QAO327702 PQA327702:PQS327702 PGE327702:PGW327702 OWI327702:OXA327702 OMM327702:ONE327702 OCQ327702:ODI327702 NSU327702:NTM327702 NIY327702:NJQ327702 MZC327702:MZU327702 MPG327702:MPY327702 MFK327702:MGC327702 LVO327702:LWG327702 LLS327702:LMK327702 LBW327702:LCO327702 KSA327702:KSS327702 KIE327702:KIW327702 JYI327702:JZA327702 JOM327702:JPE327702 JEQ327702:JFI327702 IUU327702:IVM327702 IKY327702:ILQ327702 IBC327702:IBU327702 HRG327702:HRY327702 HHK327702:HIC327702 GXO327702:GYG327702 GNS327702:GOK327702 GDW327702:GEO327702 FUA327702:FUS327702 FKE327702:FKW327702 FAI327702:FBA327702 EQM327702:ERE327702 EGQ327702:EHI327702 DWU327702:DXM327702 DMY327702:DNQ327702 DDC327702:DDU327702 CTG327702:CTY327702 CJK327702:CKC327702 BZO327702:CAG327702 BPS327702:BQK327702 BFW327702:BGO327702 AWA327702:AWS327702 AME327702:AMW327702 ACI327702:ADA327702 SM327702:TE327702 IQ327702:JI327702 WVC262166:WVU262166 WLG262166:WLY262166 WBK262166:WCC262166 VRO262166:VSG262166 VHS262166:VIK262166 UXW262166:UYO262166 UOA262166:UOS262166 UEE262166:UEW262166 TUI262166:TVA262166 TKM262166:TLE262166 TAQ262166:TBI262166 SQU262166:SRM262166 SGY262166:SHQ262166 RXC262166:RXU262166 RNG262166:RNY262166 RDK262166:REC262166 QTO262166:QUG262166 QJS262166:QKK262166 PZW262166:QAO262166 PQA262166:PQS262166 PGE262166:PGW262166 OWI262166:OXA262166 OMM262166:ONE262166 OCQ262166:ODI262166 NSU262166:NTM262166 NIY262166:NJQ262166 MZC262166:MZU262166 MPG262166:MPY262166 MFK262166:MGC262166 LVO262166:LWG262166 LLS262166:LMK262166 LBW262166:LCO262166 KSA262166:KSS262166 KIE262166:KIW262166 JYI262166:JZA262166 JOM262166:JPE262166 JEQ262166:JFI262166 IUU262166:IVM262166 IKY262166:ILQ262166 IBC262166:IBU262166 HRG262166:HRY262166 HHK262166:HIC262166 GXO262166:GYG262166 GNS262166:GOK262166 GDW262166:GEO262166 FUA262166:FUS262166 FKE262166:FKW262166 FAI262166:FBA262166 EQM262166:ERE262166 EGQ262166:EHI262166 DWU262166:DXM262166 DMY262166:DNQ262166 DDC262166:DDU262166 CTG262166:CTY262166 CJK262166:CKC262166 BZO262166:CAG262166 BPS262166:BQK262166 BFW262166:BGO262166 AWA262166:AWS262166 AME262166:AMW262166 ACI262166:ADA262166 SM262166:TE262166 IQ262166:JI262166 WVC196630:WVU196630 WLG196630:WLY196630 WBK196630:WCC196630 VRO196630:VSG196630 VHS196630:VIK196630 UXW196630:UYO196630 UOA196630:UOS196630 UEE196630:UEW196630 TUI196630:TVA196630 TKM196630:TLE196630 TAQ196630:TBI196630 SQU196630:SRM196630 SGY196630:SHQ196630 RXC196630:RXU196630 RNG196630:RNY196630 RDK196630:REC196630 QTO196630:QUG196630 QJS196630:QKK196630 PZW196630:QAO196630 PQA196630:PQS196630 PGE196630:PGW196630 OWI196630:OXA196630 OMM196630:ONE196630 OCQ196630:ODI196630 NSU196630:NTM196630 NIY196630:NJQ196630 MZC196630:MZU196630 MPG196630:MPY196630 MFK196630:MGC196630 LVO196630:LWG196630 LLS196630:LMK196630 LBW196630:LCO196630 KSA196630:KSS196630 KIE196630:KIW196630 JYI196630:JZA196630 JOM196630:JPE196630 JEQ196630:JFI196630 IUU196630:IVM196630 IKY196630:ILQ196630 IBC196630:IBU196630 HRG196630:HRY196630 HHK196630:HIC196630 GXO196630:GYG196630 GNS196630:GOK196630 GDW196630:GEO196630 FUA196630:FUS196630 FKE196630:FKW196630 FAI196630:FBA196630 EQM196630:ERE196630 EGQ196630:EHI196630 DWU196630:DXM196630 DMY196630:DNQ196630 DDC196630:DDU196630 CTG196630:CTY196630 CJK196630:CKC196630 BZO196630:CAG196630 BPS196630:BQK196630 BFW196630:BGO196630 AWA196630:AWS196630 AME196630:AMW196630 ACI196630:ADA196630 SM196630:TE196630 IQ196630:JI196630 WVC131094:WVU131094 WLG131094:WLY131094 WBK131094:WCC131094 VRO131094:VSG131094 VHS131094:VIK131094 UXW131094:UYO131094 UOA131094:UOS131094 UEE131094:UEW131094 TUI131094:TVA131094 TKM131094:TLE131094 TAQ131094:TBI131094 SQU131094:SRM131094 SGY131094:SHQ131094 RXC131094:RXU131094 RNG131094:RNY131094 RDK131094:REC131094 QTO131094:QUG131094 QJS131094:QKK131094 PZW131094:QAO131094 PQA131094:PQS131094 PGE131094:PGW131094 OWI131094:OXA131094 OMM131094:ONE131094 OCQ131094:ODI131094 NSU131094:NTM131094 NIY131094:NJQ131094 MZC131094:MZU131094 MPG131094:MPY131094 MFK131094:MGC131094 LVO131094:LWG131094 LLS131094:LMK131094 LBW131094:LCO131094 KSA131094:KSS131094 KIE131094:KIW131094 JYI131094:JZA131094 JOM131094:JPE131094 JEQ131094:JFI131094 IUU131094:IVM131094 IKY131094:ILQ131094 IBC131094:IBU131094 HRG131094:HRY131094 HHK131094:HIC131094 GXO131094:GYG131094 GNS131094:GOK131094 GDW131094:GEO131094 FUA131094:FUS131094 FKE131094:FKW131094 FAI131094:FBA131094 EQM131094:ERE131094 EGQ131094:EHI131094 DWU131094:DXM131094 DMY131094:DNQ131094 DDC131094:DDU131094 CTG131094:CTY131094 CJK131094:CKC131094 BZO131094:CAG131094 BPS131094:BQK131094 BFW131094:BGO131094 AWA131094:AWS131094 AME131094:AMW131094 ACI131094:ADA131094 SM131094:TE131094 IQ131094:JI131094 WVC65558:WVU65558 WLG65558:WLY65558 WBK65558:WCC65558 VRO65558:VSG65558 VHS65558:VIK65558 UXW65558:UYO65558 UOA65558:UOS65558 UEE65558:UEW65558 TUI65558:TVA65558 TKM65558:TLE65558 TAQ65558:TBI65558 SQU65558:SRM65558 SGY65558:SHQ65558 RXC65558:RXU65558 RNG65558:RNY65558 RDK65558:REC65558 QTO65558:QUG65558 QJS65558:QKK65558 PZW65558:QAO65558 PQA65558:PQS65558 PGE65558:PGW65558 OWI65558:OXA65558 OMM65558:ONE65558 OCQ65558:ODI65558 NSU65558:NTM65558 NIY65558:NJQ65558 MZC65558:MZU65558 MPG65558:MPY65558 MFK65558:MGC65558 LVO65558:LWG65558 LLS65558:LMK65558 LBW65558:LCO65558 KSA65558:KSS65558 KIE65558:KIW65558 JYI65558:JZA65558 JOM65558:JPE65558 JEQ65558:JFI65558 IUU65558:IVM65558 IKY65558:ILQ65558 IBC65558:IBU65558 HRG65558:HRY65558 HHK65558:HIC65558 GXO65558:GYG65558 GNS65558:GOK65558 GDW65558:GEO65558 FUA65558:FUS65558 FKE65558:FKW65558 FAI65558:FBA65558 EQM65558:ERE65558 EGQ65558:EHI65558 DWU65558:DXM65558 DMY65558:DNQ65558 DDC65558:DDU65558 CTG65558:CTY65558 CJK65558:CKC65558 BZO65558:CAG65558 BPS65558:BQK65558 BFW65558:BGO65558 AWA65558:AWS65558 AME65558:AMW65558 ACI65558:ADA65558 SM65558:TE65558 IQ65558:JI65558 WVC14:WVU14 WLG14:WLY14 WBK14:WCC14 VRO14:VSG14 VHS14:VIK14 UXW14:UYO14 UOA14:UOS14 UEE14:UEW14 TUI14:TVA14 TKM14:TLE14 TAQ14:TBI14 SQU14:SRM14 SGY14:SHQ14 RXC14:RXU14 RNG14:RNY14 RDK14:REC14 QTO14:QUG14 QJS14:QKK14 PZW14:QAO14 PQA14:PQS14 PGE14:PGW14 OWI14:OXA14 OMM14:ONE14 OCQ14:ODI14 NSU14:NTM14 NIY14:NJQ14 MZC14:MZU14 MPG14:MPY14 MFK14:MGC14 LVO14:LWG14 LLS14:LMK14 LBW14:LCO14 KSA14:KSS14 KIE14:KIW14 JYI14:JZA14 JOM14:JPE14 JEQ14:JFI14 IUU14:IVM14 IKY14:ILQ14 IBC14:IBU14 HRG14:HRY14 HHK14:HIC14 GXO14:GYG14 GNS14:GOK14 GDW14:GEO14 FUA14:FUS14 FKE14:FKW14 FAI14:FBA14 EQM14:ERE14 EGQ14:EHI14 DWU14:DXM14 DMY14:DNQ14 DDC14:DDU14 CTG14:CTY14 CJK14:CKC14 BZO14:CAG14 BPS14:BQK14 BFW14:BGO14 AWA14:AWS14 AME14:AMW14 ACI14:ADA14 SM14:TE14" xr:uid="{00000000-0002-0000-0900-000003000000}">
      <formula1>$AQ$17:$AQ$25</formula1>
    </dataValidation>
    <dataValidation type="list" allowBlank="1" showInputMessage="1" showErrorMessage="1" sqref="HW14:IP14 B14:U14 B65558:U65558 B131094:U131094 B196630:U196630 B262166:U262166 B327702:U327702 B393238:U393238 B458774:U458774 B524310:U524310 B589846:U589846 B655382:U655382 B720918:U720918 B786454:U786454 B851990:U851990 B917526:U917526 B983062:U983062 WUI983062:WVB983062 WKM983062:WLF983062 WAQ983062:WBJ983062 VQU983062:VRN983062 VGY983062:VHR983062 UXC983062:UXV983062 UNG983062:UNZ983062 UDK983062:UED983062 TTO983062:TUH983062 TJS983062:TKL983062 SZW983062:TAP983062 SQA983062:SQT983062 SGE983062:SGX983062 RWI983062:RXB983062 RMM983062:RNF983062 RCQ983062:RDJ983062 QSU983062:QTN983062 QIY983062:QJR983062 PZC983062:PZV983062 PPG983062:PPZ983062 PFK983062:PGD983062 OVO983062:OWH983062 OLS983062:OML983062 OBW983062:OCP983062 NSA983062:NST983062 NIE983062:NIX983062 MYI983062:MZB983062 MOM983062:MPF983062 MEQ983062:MFJ983062 LUU983062:LVN983062 LKY983062:LLR983062 LBC983062:LBV983062 KRG983062:KRZ983062 KHK983062:KID983062 JXO983062:JYH983062 JNS983062:JOL983062 JDW983062:JEP983062 IUA983062:IUT983062 IKE983062:IKX983062 IAI983062:IBB983062 HQM983062:HRF983062 HGQ983062:HHJ983062 GWU983062:GXN983062 GMY983062:GNR983062 GDC983062:GDV983062 FTG983062:FTZ983062 FJK983062:FKD983062 EZO983062:FAH983062 EPS983062:EQL983062 EFW983062:EGP983062 DWA983062:DWT983062 DME983062:DMX983062 DCI983062:DDB983062 CSM983062:CTF983062 CIQ983062:CJJ983062 BYU983062:BZN983062 BOY983062:BPR983062 BFC983062:BFV983062 AVG983062:AVZ983062 ALK983062:AMD983062 ABO983062:ACH983062 RS983062:SL983062 HW983062:IP983062 WUI917526:WVB917526 WKM917526:WLF917526 WAQ917526:WBJ917526 VQU917526:VRN917526 VGY917526:VHR917526 UXC917526:UXV917526 UNG917526:UNZ917526 UDK917526:UED917526 TTO917526:TUH917526 TJS917526:TKL917526 SZW917526:TAP917526 SQA917526:SQT917526 SGE917526:SGX917526 RWI917526:RXB917526 RMM917526:RNF917526 RCQ917526:RDJ917526 QSU917526:QTN917526 QIY917526:QJR917526 PZC917526:PZV917526 PPG917526:PPZ917526 PFK917526:PGD917526 OVO917526:OWH917526 OLS917526:OML917526 OBW917526:OCP917526 NSA917526:NST917526 NIE917526:NIX917526 MYI917526:MZB917526 MOM917526:MPF917526 MEQ917526:MFJ917526 LUU917526:LVN917526 LKY917526:LLR917526 LBC917526:LBV917526 KRG917526:KRZ917526 KHK917526:KID917526 JXO917526:JYH917526 JNS917526:JOL917526 JDW917526:JEP917526 IUA917526:IUT917526 IKE917526:IKX917526 IAI917526:IBB917526 HQM917526:HRF917526 HGQ917526:HHJ917526 GWU917526:GXN917526 GMY917526:GNR917526 GDC917526:GDV917526 FTG917526:FTZ917526 FJK917526:FKD917526 EZO917526:FAH917526 EPS917526:EQL917526 EFW917526:EGP917526 DWA917526:DWT917526 DME917526:DMX917526 DCI917526:DDB917526 CSM917526:CTF917526 CIQ917526:CJJ917526 BYU917526:BZN917526 BOY917526:BPR917526 BFC917526:BFV917526 AVG917526:AVZ917526 ALK917526:AMD917526 ABO917526:ACH917526 RS917526:SL917526 HW917526:IP917526 WUI851990:WVB851990 WKM851990:WLF851990 WAQ851990:WBJ851990 VQU851990:VRN851990 VGY851990:VHR851990 UXC851990:UXV851990 UNG851990:UNZ851990 UDK851990:UED851990 TTO851990:TUH851990 TJS851990:TKL851990 SZW851990:TAP851990 SQA851990:SQT851990 SGE851990:SGX851990 RWI851990:RXB851990 RMM851990:RNF851990 RCQ851990:RDJ851990 QSU851990:QTN851990 QIY851990:QJR851990 PZC851990:PZV851990 PPG851990:PPZ851990 PFK851990:PGD851990 OVO851990:OWH851990 OLS851990:OML851990 OBW851990:OCP851990 NSA851990:NST851990 NIE851990:NIX851990 MYI851990:MZB851990 MOM851990:MPF851990 MEQ851990:MFJ851990 LUU851990:LVN851990 LKY851990:LLR851990 LBC851990:LBV851990 KRG851990:KRZ851990 KHK851990:KID851990 JXO851990:JYH851990 JNS851990:JOL851990 JDW851990:JEP851990 IUA851990:IUT851990 IKE851990:IKX851990 IAI851990:IBB851990 HQM851990:HRF851990 HGQ851990:HHJ851990 GWU851990:GXN851990 GMY851990:GNR851990 GDC851990:GDV851990 FTG851990:FTZ851990 FJK851990:FKD851990 EZO851990:FAH851990 EPS851990:EQL851990 EFW851990:EGP851990 DWA851990:DWT851990 DME851990:DMX851990 DCI851990:DDB851990 CSM851990:CTF851990 CIQ851990:CJJ851990 BYU851990:BZN851990 BOY851990:BPR851990 BFC851990:BFV851990 AVG851990:AVZ851990 ALK851990:AMD851990 ABO851990:ACH851990 RS851990:SL851990 HW851990:IP851990 WUI786454:WVB786454 WKM786454:WLF786454 WAQ786454:WBJ786454 VQU786454:VRN786454 VGY786454:VHR786454 UXC786454:UXV786454 UNG786454:UNZ786454 UDK786454:UED786454 TTO786454:TUH786454 TJS786454:TKL786454 SZW786454:TAP786454 SQA786454:SQT786454 SGE786454:SGX786454 RWI786454:RXB786454 RMM786454:RNF786454 RCQ786454:RDJ786454 QSU786454:QTN786454 QIY786454:QJR786454 PZC786454:PZV786454 PPG786454:PPZ786454 PFK786454:PGD786454 OVO786454:OWH786454 OLS786454:OML786454 OBW786454:OCP786454 NSA786454:NST786454 NIE786454:NIX786454 MYI786454:MZB786454 MOM786454:MPF786454 MEQ786454:MFJ786454 LUU786454:LVN786454 LKY786454:LLR786454 LBC786454:LBV786454 KRG786454:KRZ786454 KHK786454:KID786454 JXO786454:JYH786454 JNS786454:JOL786454 JDW786454:JEP786454 IUA786454:IUT786454 IKE786454:IKX786454 IAI786454:IBB786454 HQM786454:HRF786454 HGQ786454:HHJ786454 GWU786454:GXN786454 GMY786454:GNR786454 GDC786454:GDV786454 FTG786454:FTZ786454 FJK786454:FKD786454 EZO786454:FAH786454 EPS786454:EQL786454 EFW786454:EGP786454 DWA786454:DWT786454 DME786454:DMX786454 DCI786454:DDB786454 CSM786454:CTF786454 CIQ786454:CJJ786454 BYU786454:BZN786454 BOY786454:BPR786454 BFC786454:BFV786454 AVG786454:AVZ786454 ALK786454:AMD786454 ABO786454:ACH786454 RS786454:SL786454 HW786454:IP786454 WUI720918:WVB720918 WKM720918:WLF720918 WAQ720918:WBJ720918 VQU720918:VRN720918 VGY720918:VHR720918 UXC720918:UXV720918 UNG720918:UNZ720918 UDK720918:UED720918 TTO720918:TUH720918 TJS720918:TKL720918 SZW720918:TAP720918 SQA720918:SQT720918 SGE720918:SGX720918 RWI720918:RXB720918 RMM720918:RNF720918 RCQ720918:RDJ720918 QSU720918:QTN720918 QIY720918:QJR720918 PZC720918:PZV720918 PPG720918:PPZ720918 PFK720918:PGD720918 OVO720918:OWH720918 OLS720918:OML720918 OBW720918:OCP720918 NSA720918:NST720918 NIE720918:NIX720918 MYI720918:MZB720918 MOM720918:MPF720918 MEQ720918:MFJ720918 LUU720918:LVN720918 LKY720918:LLR720918 LBC720918:LBV720918 KRG720918:KRZ720918 KHK720918:KID720918 JXO720918:JYH720918 JNS720918:JOL720918 JDW720918:JEP720918 IUA720918:IUT720918 IKE720918:IKX720918 IAI720918:IBB720918 HQM720918:HRF720918 HGQ720918:HHJ720918 GWU720918:GXN720918 GMY720918:GNR720918 GDC720918:GDV720918 FTG720918:FTZ720918 FJK720918:FKD720918 EZO720918:FAH720918 EPS720918:EQL720918 EFW720918:EGP720918 DWA720918:DWT720918 DME720918:DMX720918 DCI720918:DDB720918 CSM720918:CTF720918 CIQ720918:CJJ720918 BYU720918:BZN720918 BOY720918:BPR720918 BFC720918:BFV720918 AVG720918:AVZ720918 ALK720918:AMD720918 ABO720918:ACH720918 RS720918:SL720918 HW720918:IP720918 WUI655382:WVB655382 WKM655382:WLF655382 WAQ655382:WBJ655382 VQU655382:VRN655382 VGY655382:VHR655382 UXC655382:UXV655382 UNG655382:UNZ655382 UDK655382:UED655382 TTO655382:TUH655382 TJS655382:TKL655382 SZW655382:TAP655382 SQA655382:SQT655382 SGE655382:SGX655382 RWI655382:RXB655382 RMM655382:RNF655382 RCQ655382:RDJ655382 QSU655382:QTN655382 QIY655382:QJR655382 PZC655382:PZV655382 PPG655382:PPZ655382 PFK655382:PGD655382 OVO655382:OWH655382 OLS655382:OML655382 OBW655382:OCP655382 NSA655382:NST655382 NIE655382:NIX655382 MYI655382:MZB655382 MOM655382:MPF655382 MEQ655382:MFJ655382 LUU655382:LVN655382 LKY655382:LLR655382 LBC655382:LBV655382 KRG655382:KRZ655382 KHK655382:KID655382 JXO655382:JYH655382 JNS655382:JOL655382 JDW655382:JEP655382 IUA655382:IUT655382 IKE655382:IKX655382 IAI655382:IBB655382 HQM655382:HRF655382 HGQ655382:HHJ655382 GWU655382:GXN655382 GMY655382:GNR655382 GDC655382:GDV655382 FTG655382:FTZ655382 FJK655382:FKD655382 EZO655382:FAH655382 EPS655382:EQL655382 EFW655382:EGP655382 DWA655382:DWT655382 DME655382:DMX655382 DCI655382:DDB655382 CSM655382:CTF655382 CIQ655382:CJJ655382 BYU655382:BZN655382 BOY655382:BPR655382 BFC655382:BFV655382 AVG655382:AVZ655382 ALK655382:AMD655382 ABO655382:ACH655382 RS655382:SL655382 HW655382:IP655382 WUI589846:WVB589846 WKM589846:WLF589846 WAQ589846:WBJ589846 VQU589846:VRN589846 VGY589846:VHR589846 UXC589846:UXV589846 UNG589846:UNZ589846 UDK589846:UED589846 TTO589846:TUH589846 TJS589846:TKL589846 SZW589846:TAP589846 SQA589846:SQT589846 SGE589846:SGX589846 RWI589846:RXB589846 RMM589846:RNF589846 RCQ589846:RDJ589846 QSU589846:QTN589846 QIY589846:QJR589846 PZC589846:PZV589846 PPG589846:PPZ589846 PFK589846:PGD589846 OVO589846:OWH589846 OLS589846:OML589846 OBW589846:OCP589846 NSA589846:NST589846 NIE589846:NIX589846 MYI589846:MZB589846 MOM589846:MPF589846 MEQ589846:MFJ589846 LUU589846:LVN589846 LKY589846:LLR589846 LBC589846:LBV589846 KRG589846:KRZ589846 KHK589846:KID589846 JXO589846:JYH589846 JNS589846:JOL589846 JDW589846:JEP589846 IUA589846:IUT589846 IKE589846:IKX589846 IAI589846:IBB589846 HQM589846:HRF589846 HGQ589846:HHJ589846 GWU589846:GXN589846 GMY589846:GNR589846 GDC589846:GDV589846 FTG589846:FTZ589846 FJK589846:FKD589846 EZO589846:FAH589846 EPS589846:EQL589846 EFW589846:EGP589846 DWA589846:DWT589846 DME589846:DMX589846 DCI589846:DDB589846 CSM589846:CTF589846 CIQ589846:CJJ589846 BYU589846:BZN589846 BOY589846:BPR589846 BFC589846:BFV589846 AVG589846:AVZ589846 ALK589846:AMD589846 ABO589846:ACH589846 RS589846:SL589846 HW589846:IP589846 WUI524310:WVB524310 WKM524310:WLF524310 WAQ524310:WBJ524310 VQU524310:VRN524310 VGY524310:VHR524310 UXC524310:UXV524310 UNG524310:UNZ524310 UDK524310:UED524310 TTO524310:TUH524310 TJS524310:TKL524310 SZW524310:TAP524310 SQA524310:SQT524310 SGE524310:SGX524310 RWI524310:RXB524310 RMM524310:RNF524310 RCQ524310:RDJ524310 QSU524310:QTN524310 QIY524310:QJR524310 PZC524310:PZV524310 PPG524310:PPZ524310 PFK524310:PGD524310 OVO524310:OWH524310 OLS524310:OML524310 OBW524310:OCP524310 NSA524310:NST524310 NIE524310:NIX524310 MYI524310:MZB524310 MOM524310:MPF524310 MEQ524310:MFJ524310 LUU524310:LVN524310 LKY524310:LLR524310 LBC524310:LBV524310 KRG524310:KRZ524310 KHK524310:KID524310 JXO524310:JYH524310 JNS524310:JOL524310 JDW524310:JEP524310 IUA524310:IUT524310 IKE524310:IKX524310 IAI524310:IBB524310 HQM524310:HRF524310 HGQ524310:HHJ524310 GWU524310:GXN524310 GMY524310:GNR524310 GDC524310:GDV524310 FTG524310:FTZ524310 FJK524310:FKD524310 EZO524310:FAH524310 EPS524310:EQL524310 EFW524310:EGP524310 DWA524310:DWT524310 DME524310:DMX524310 DCI524310:DDB524310 CSM524310:CTF524310 CIQ524310:CJJ524310 BYU524310:BZN524310 BOY524310:BPR524310 BFC524310:BFV524310 AVG524310:AVZ524310 ALK524310:AMD524310 ABO524310:ACH524310 RS524310:SL524310 HW524310:IP524310 WUI458774:WVB458774 WKM458774:WLF458774 WAQ458774:WBJ458774 VQU458774:VRN458774 VGY458774:VHR458774 UXC458774:UXV458774 UNG458774:UNZ458774 UDK458774:UED458774 TTO458774:TUH458774 TJS458774:TKL458774 SZW458774:TAP458774 SQA458774:SQT458774 SGE458774:SGX458774 RWI458774:RXB458774 RMM458774:RNF458774 RCQ458774:RDJ458774 QSU458774:QTN458774 QIY458774:QJR458774 PZC458774:PZV458774 PPG458774:PPZ458774 PFK458774:PGD458774 OVO458774:OWH458774 OLS458774:OML458774 OBW458774:OCP458774 NSA458774:NST458774 NIE458774:NIX458774 MYI458774:MZB458774 MOM458774:MPF458774 MEQ458774:MFJ458774 LUU458774:LVN458774 LKY458774:LLR458774 LBC458774:LBV458774 KRG458774:KRZ458774 KHK458774:KID458774 JXO458774:JYH458774 JNS458774:JOL458774 JDW458774:JEP458774 IUA458774:IUT458774 IKE458774:IKX458774 IAI458774:IBB458774 HQM458774:HRF458774 HGQ458774:HHJ458774 GWU458774:GXN458774 GMY458774:GNR458774 GDC458774:GDV458774 FTG458774:FTZ458774 FJK458774:FKD458774 EZO458774:FAH458774 EPS458774:EQL458774 EFW458774:EGP458774 DWA458774:DWT458774 DME458774:DMX458774 DCI458774:DDB458774 CSM458774:CTF458774 CIQ458774:CJJ458774 BYU458774:BZN458774 BOY458774:BPR458774 BFC458774:BFV458774 AVG458774:AVZ458774 ALK458774:AMD458774 ABO458774:ACH458774 RS458774:SL458774 HW458774:IP458774 WUI393238:WVB393238 WKM393238:WLF393238 WAQ393238:WBJ393238 VQU393238:VRN393238 VGY393238:VHR393238 UXC393238:UXV393238 UNG393238:UNZ393238 UDK393238:UED393238 TTO393238:TUH393238 TJS393238:TKL393238 SZW393238:TAP393238 SQA393238:SQT393238 SGE393238:SGX393238 RWI393238:RXB393238 RMM393238:RNF393238 RCQ393238:RDJ393238 QSU393238:QTN393238 QIY393238:QJR393238 PZC393238:PZV393238 PPG393238:PPZ393238 PFK393238:PGD393238 OVO393238:OWH393238 OLS393238:OML393238 OBW393238:OCP393238 NSA393238:NST393238 NIE393238:NIX393238 MYI393238:MZB393238 MOM393238:MPF393238 MEQ393238:MFJ393238 LUU393238:LVN393238 LKY393238:LLR393238 LBC393238:LBV393238 KRG393238:KRZ393238 KHK393238:KID393238 JXO393238:JYH393238 JNS393238:JOL393238 JDW393238:JEP393238 IUA393238:IUT393238 IKE393238:IKX393238 IAI393238:IBB393238 HQM393238:HRF393238 HGQ393238:HHJ393238 GWU393238:GXN393238 GMY393238:GNR393238 GDC393238:GDV393238 FTG393238:FTZ393238 FJK393238:FKD393238 EZO393238:FAH393238 EPS393238:EQL393238 EFW393238:EGP393238 DWA393238:DWT393238 DME393238:DMX393238 DCI393238:DDB393238 CSM393238:CTF393238 CIQ393238:CJJ393238 BYU393238:BZN393238 BOY393238:BPR393238 BFC393238:BFV393238 AVG393238:AVZ393238 ALK393238:AMD393238 ABO393238:ACH393238 RS393238:SL393238 HW393238:IP393238 WUI327702:WVB327702 WKM327702:WLF327702 WAQ327702:WBJ327702 VQU327702:VRN327702 VGY327702:VHR327702 UXC327702:UXV327702 UNG327702:UNZ327702 UDK327702:UED327702 TTO327702:TUH327702 TJS327702:TKL327702 SZW327702:TAP327702 SQA327702:SQT327702 SGE327702:SGX327702 RWI327702:RXB327702 RMM327702:RNF327702 RCQ327702:RDJ327702 QSU327702:QTN327702 QIY327702:QJR327702 PZC327702:PZV327702 PPG327702:PPZ327702 PFK327702:PGD327702 OVO327702:OWH327702 OLS327702:OML327702 OBW327702:OCP327702 NSA327702:NST327702 NIE327702:NIX327702 MYI327702:MZB327702 MOM327702:MPF327702 MEQ327702:MFJ327702 LUU327702:LVN327702 LKY327702:LLR327702 LBC327702:LBV327702 KRG327702:KRZ327702 KHK327702:KID327702 JXO327702:JYH327702 JNS327702:JOL327702 JDW327702:JEP327702 IUA327702:IUT327702 IKE327702:IKX327702 IAI327702:IBB327702 HQM327702:HRF327702 HGQ327702:HHJ327702 GWU327702:GXN327702 GMY327702:GNR327702 GDC327702:GDV327702 FTG327702:FTZ327702 FJK327702:FKD327702 EZO327702:FAH327702 EPS327702:EQL327702 EFW327702:EGP327702 DWA327702:DWT327702 DME327702:DMX327702 DCI327702:DDB327702 CSM327702:CTF327702 CIQ327702:CJJ327702 BYU327702:BZN327702 BOY327702:BPR327702 BFC327702:BFV327702 AVG327702:AVZ327702 ALK327702:AMD327702 ABO327702:ACH327702 RS327702:SL327702 HW327702:IP327702 WUI262166:WVB262166 WKM262166:WLF262166 WAQ262166:WBJ262166 VQU262166:VRN262166 VGY262166:VHR262166 UXC262166:UXV262166 UNG262166:UNZ262166 UDK262166:UED262166 TTO262166:TUH262166 TJS262166:TKL262166 SZW262166:TAP262166 SQA262166:SQT262166 SGE262166:SGX262166 RWI262166:RXB262166 RMM262166:RNF262166 RCQ262166:RDJ262166 QSU262166:QTN262166 QIY262166:QJR262166 PZC262166:PZV262166 PPG262166:PPZ262166 PFK262166:PGD262166 OVO262166:OWH262166 OLS262166:OML262166 OBW262166:OCP262166 NSA262166:NST262166 NIE262166:NIX262166 MYI262166:MZB262166 MOM262166:MPF262166 MEQ262166:MFJ262166 LUU262166:LVN262166 LKY262166:LLR262166 LBC262166:LBV262166 KRG262166:KRZ262166 KHK262166:KID262166 JXO262166:JYH262166 JNS262166:JOL262166 JDW262166:JEP262166 IUA262166:IUT262166 IKE262166:IKX262166 IAI262166:IBB262166 HQM262166:HRF262166 HGQ262166:HHJ262166 GWU262166:GXN262166 GMY262166:GNR262166 GDC262166:GDV262166 FTG262166:FTZ262166 FJK262166:FKD262166 EZO262166:FAH262166 EPS262166:EQL262166 EFW262166:EGP262166 DWA262166:DWT262166 DME262166:DMX262166 DCI262166:DDB262166 CSM262166:CTF262166 CIQ262166:CJJ262166 BYU262166:BZN262166 BOY262166:BPR262166 BFC262166:BFV262166 AVG262166:AVZ262166 ALK262166:AMD262166 ABO262166:ACH262166 RS262166:SL262166 HW262166:IP262166 WUI196630:WVB196630 WKM196630:WLF196630 WAQ196630:WBJ196630 VQU196630:VRN196630 VGY196630:VHR196630 UXC196630:UXV196630 UNG196630:UNZ196630 UDK196630:UED196630 TTO196630:TUH196630 TJS196630:TKL196630 SZW196630:TAP196630 SQA196630:SQT196630 SGE196630:SGX196630 RWI196630:RXB196630 RMM196630:RNF196630 RCQ196630:RDJ196630 QSU196630:QTN196630 QIY196630:QJR196630 PZC196630:PZV196630 PPG196630:PPZ196630 PFK196630:PGD196630 OVO196630:OWH196630 OLS196630:OML196630 OBW196630:OCP196630 NSA196630:NST196630 NIE196630:NIX196630 MYI196630:MZB196630 MOM196630:MPF196630 MEQ196630:MFJ196630 LUU196630:LVN196630 LKY196630:LLR196630 LBC196630:LBV196630 KRG196630:KRZ196630 KHK196630:KID196630 JXO196630:JYH196630 JNS196630:JOL196630 JDW196630:JEP196630 IUA196630:IUT196630 IKE196630:IKX196630 IAI196630:IBB196630 HQM196630:HRF196630 HGQ196630:HHJ196630 GWU196630:GXN196630 GMY196630:GNR196630 GDC196630:GDV196630 FTG196630:FTZ196630 FJK196630:FKD196630 EZO196630:FAH196630 EPS196630:EQL196630 EFW196630:EGP196630 DWA196630:DWT196630 DME196630:DMX196630 DCI196630:DDB196630 CSM196630:CTF196630 CIQ196630:CJJ196630 BYU196630:BZN196630 BOY196630:BPR196630 BFC196630:BFV196630 AVG196630:AVZ196630 ALK196630:AMD196630 ABO196630:ACH196630 RS196630:SL196630 HW196630:IP196630 WUI131094:WVB131094 WKM131094:WLF131094 WAQ131094:WBJ131094 VQU131094:VRN131094 VGY131094:VHR131094 UXC131094:UXV131094 UNG131094:UNZ131094 UDK131094:UED131094 TTO131094:TUH131094 TJS131094:TKL131094 SZW131094:TAP131094 SQA131094:SQT131094 SGE131094:SGX131094 RWI131094:RXB131094 RMM131094:RNF131094 RCQ131094:RDJ131094 QSU131094:QTN131094 QIY131094:QJR131094 PZC131094:PZV131094 PPG131094:PPZ131094 PFK131094:PGD131094 OVO131094:OWH131094 OLS131094:OML131094 OBW131094:OCP131094 NSA131094:NST131094 NIE131094:NIX131094 MYI131094:MZB131094 MOM131094:MPF131094 MEQ131094:MFJ131094 LUU131094:LVN131094 LKY131094:LLR131094 LBC131094:LBV131094 KRG131094:KRZ131094 KHK131094:KID131094 JXO131094:JYH131094 JNS131094:JOL131094 JDW131094:JEP131094 IUA131094:IUT131094 IKE131094:IKX131094 IAI131094:IBB131094 HQM131094:HRF131094 HGQ131094:HHJ131094 GWU131094:GXN131094 GMY131094:GNR131094 GDC131094:GDV131094 FTG131094:FTZ131094 FJK131094:FKD131094 EZO131094:FAH131094 EPS131094:EQL131094 EFW131094:EGP131094 DWA131094:DWT131094 DME131094:DMX131094 DCI131094:DDB131094 CSM131094:CTF131094 CIQ131094:CJJ131094 BYU131094:BZN131094 BOY131094:BPR131094 BFC131094:BFV131094 AVG131094:AVZ131094 ALK131094:AMD131094 ABO131094:ACH131094 RS131094:SL131094 HW131094:IP131094 WUI65558:WVB65558 WKM65558:WLF65558 WAQ65558:WBJ65558 VQU65558:VRN65558 VGY65558:VHR65558 UXC65558:UXV65558 UNG65558:UNZ65558 UDK65558:UED65558 TTO65558:TUH65558 TJS65558:TKL65558 SZW65558:TAP65558 SQA65558:SQT65558 SGE65558:SGX65558 RWI65558:RXB65558 RMM65558:RNF65558 RCQ65558:RDJ65558 QSU65558:QTN65558 QIY65558:QJR65558 PZC65558:PZV65558 PPG65558:PPZ65558 PFK65558:PGD65558 OVO65558:OWH65558 OLS65558:OML65558 OBW65558:OCP65558 NSA65558:NST65558 NIE65558:NIX65558 MYI65558:MZB65558 MOM65558:MPF65558 MEQ65558:MFJ65558 LUU65558:LVN65558 LKY65558:LLR65558 LBC65558:LBV65558 KRG65558:KRZ65558 KHK65558:KID65558 JXO65558:JYH65558 JNS65558:JOL65558 JDW65558:JEP65558 IUA65558:IUT65558 IKE65558:IKX65558 IAI65558:IBB65558 HQM65558:HRF65558 HGQ65558:HHJ65558 GWU65558:GXN65558 GMY65558:GNR65558 GDC65558:GDV65558 FTG65558:FTZ65558 FJK65558:FKD65558 EZO65558:FAH65558 EPS65558:EQL65558 EFW65558:EGP65558 DWA65558:DWT65558 DME65558:DMX65558 DCI65558:DDB65558 CSM65558:CTF65558 CIQ65558:CJJ65558 BYU65558:BZN65558 BOY65558:BPR65558 BFC65558:BFV65558 AVG65558:AVZ65558 ALK65558:AMD65558 ABO65558:ACH65558 RS65558:SL65558 HW65558:IP65558 WUI14:WVB14 WKM14:WLF14 WAQ14:WBJ14 VQU14:VRN14 VGY14:VHR14 UXC14:UXV14 UNG14:UNZ14 UDK14:UED14 TTO14:TUH14 TJS14:TKL14 SZW14:TAP14 SQA14:SQT14 SGE14:SGX14 RWI14:RXB14 RMM14:RNF14 RCQ14:RDJ14 QSU14:QTN14 QIY14:QJR14 PZC14:PZV14 PPG14:PPZ14 PFK14:PGD14 OVO14:OWH14 OLS14:OML14 OBW14:OCP14 NSA14:NST14 NIE14:NIX14 MYI14:MZB14 MOM14:MPF14 MEQ14:MFJ14 LUU14:LVN14 LKY14:LLR14 LBC14:LBV14 KRG14:KRZ14 KHK14:KID14 JXO14:JYH14 JNS14:JOL14 JDW14:JEP14 IUA14:IUT14 IKE14:IKX14 IAI14:IBB14 HQM14:HRF14 HGQ14:HHJ14 GWU14:GXN14 GMY14:GNR14 GDC14:GDV14 FTG14:FTZ14 FJK14:FKD14 EZO14:FAH14 EPS14:EQL14 EFW14:EGP14 DWA14:DWT14 DME14:DMX14 DCI14:DDB14 CSM14:CTF14 CIQ14:CJJ14 BYU14:BZN14 BOY14:BPR14 BFC14:BFV14 AVG14:AVZ14 ALK14:AMD14 ABO14:ACH14 RS14:SL14" xr:uid="{00000000-0002-0000-0900-000004000000}">
      <formula1>$AP$17:$AP$25</formula1>
    </dataValidation>
    <dataValidation type="list" allowBlank="1" showInputMessage="1" showErrorMessage="1" sqref="IP11 SL11 ACH11 AMD11 AVZ11 BFV11 BPR11 BZN11 CJJ11 CTF11 DDB11 DMX11 DWT11 EGP11 EQL11 FAH11 FKD11 FTZ11 GDV11 GNR11 GXN11 HHJ11 HRF11 IBB11 IKX11 IUT11 JEP11 JOL11 JYH11 KID11 KRZ11 LBV11 LLR11 LVN11 MFJ11 MPF11 MZB11 NIX11 NST11 OCP11 OML11 OWH11 PGD11 PPZ11 PZV11 QJR11 QTN11 RDJ11 RNF11 RXB11 SGX11 SQT11 TAP11 TKL11 TUH11 UED11 UNZ11 UXV11 VHR11 VRN11 WBJ11 WLF11 WVB11 IP65555 SL65555 ACH65555 AMD65555 AVZ65555 BFV65555 BPR65555 BZN65555 CJJ65555 CTF65555 DDB65555 DMX65555 DWT65555 EGP65555 EQL65555 FAH65555 FKD65555 FTZ65555 GDV65555 GNR65555 GXN65555 HHJ65555 HRF65555 IBB65555 IKX65555 IUT65555 JEP65555 JOL65555 JYH65555 KID65555 KRZ65555 LBV65555 LLR65555 LVN65555 MFJ65555 MPF65555 MZB65555 NIX65555 NST65555 OCP65555 OML65555 OWH65555 PGD65555 PPZ65555 PZV65555 QJR65555 QTN65555 RDJ65555 RNF65555 RXB65555 SGX65555 SQT65555 TAP65555 TKL65555 TUH65555 UED65555 UNZ65555 UXV65555 VHR65555 VRN65555 WBJ65555 WLF65555 WVB65555 IP131091 SL131091 ACH131091 AMD131091 AVZ131091 BFV131091 BPR131091 BZN131091 CJJ131091 CTF131091 DDB131091 DMX131091 DWT131091 EGP131091 EQL131091 FAH131091 FKD131091 FTZ131091 GDV131091 GNR131091 GXN131091 HHJ131091 HRF131091 IBB131091 IKX131091 IUT131091 JEP131091 JOL131091 JYH131091 KID131091 KRZ131091 LBV131091 LLR131091 LVN131091 MFJ131091 MPF131091 MZB131091 NIX131091 NST131091 OCP131091 OML131091 OWH131091 PGD131091 PPZ131091 PZV131091 QJR131091 QTN131091 RDJ131091 RNF131091 RXB131091 SGX131091 SQT131091 TAP131091 TKL131091 TUH131091 UED131091 UNZ131091 UXV131091 VHR131091 VRN131091 WBJ131091 WLF131091 WVB131091 IP196627 SL196627 ACH196627 AMD196627 AVZ196627 BFV196627 BPR196627 BZN196627 CJJ196627 CTF196627 DDB196627 DMX196627 DWT196627 EGP196627 EQL196627 FAH196627 FKD196627 FTZ196627 GDV196627 GNR196627 GXN196627 HHJ196627 HRF196627 IBB196627 IKX196627 IUT196627 JEP196627 JOL196627 JYH196627 KID196627 KRZ196627 LBV196627 LLR196627 LVN196627 MFJ196627 MPF196627 MZB196627 NIX196627 NST196627 OCP196627 OML196627 OWH196627 PGD196627 PPZ196627 PZV196627 QJR196627 QTN196627 RDJ196627 RNF196627 RXB196627 SGX196627 SQT196627 TAP196627 TKL196627 TUH196627 UED196627 UNZ196627 UXV196627 VHR196627 VRN196627 WBJ196627 WLF196627 WVB196627 IP262163 SL262163 ACH262163 AMD262163 AVZ262163 BFV262163 BPR262163 BZN262163 CJJ262163 CTF262163 DDB262163 DMX262163 DWT262163 EGP262163 EQL262163 FAH262163 FKD262163 FTZ262163 GDV262163 GNR262163 GXN262163 HHJ262163 HRF262163 IBB262163 IKX262163 IUT262163 JEP262163 JOL262163 JYH262163 KID262163 KRZ262163 LBV262163 LLR262163 LVN262163 MFJ262163 MPF262163 MZB262163 NIX262163 NST262163 OCP262163 OML262163 OWH262163 PGD262163 PPZ262163 PZV262163 QJR262163 QTN262163 RDJ262163 RNF262163 RXB262163 SGX262163 SQT262163 TAP262163 TKL262163 TUH262163 UED262163 UNZ262163 UXV262163 VHR262163 VRN262163 WBJ262163 WLF262163 WVB262163 IP327699 SL327699 ACH327699 AMD327699 AVZ327699 BFV327699 BPR327699 BZN327699 CJJ327699 CTF327699 DDB327699 DMX327699 DWT327699 EGP327699 EQL327699 FAH327699 FKD327699 FTZ327699 GDV327699 GNR327699 GXN327699 HHJ327699 HRF327699 IBB327699 IKX327699 IUT327699 JEP327699 JOL327699 JYH327699 KID327699 KRZ327699 LBV327699 LLR327699 LVN327699 MFJ327699 MPF327699 MZB327699 NIX327699 NST327699 OCP327699 OML327699 OWH327699 PGD327699 PPZ327699 PZV327699 QJR327699 QTN327699 RDJ327699 RNF327699 RXB327699 SGX327699 SQT327699 TAP327699 TKL327699 TUH327699 UED327699 UNZ327699 UXV327699 VHR327699 VRN327699 WBJ327699 WLF327699 WVB327699 IP393235 SL393235 ACH393235 AMD393235 AVZ393235 BFV393235 BPR393235 BZN393235 CJJ393235 CTF393235 DDB393235 DMX393235 DWT393235 EGP393235 EQL393235 FAH393235 FKD393235 FTZ393235 GDV393235 GNR393235 GXN393235 HHJ393235 HRF393235 IBB393235 IKX393235 IUT393235 JEP393235 JOL393235 JYH393235 KID393235 KRZ393235 LBV393235 LLR393235 LVN393235 MFJ393235 MPF393235 MZB393235 NIX393235 NST393235 OCP393235 OML393235 OWH393235 PGD393235 PPZ393235 PZV393235 QJR393235 QTN393235 RDJ393235 RNF393235 RXB393235 SGX393235 SQT393235 TAP393235 TKL393235 TUH393235 UED393235 UNZ393235 UXV393235 VHR393235 VRN393235 WBJ393235 WLF393235 WVB393235 IP458771 SL458771 ACH458771 AMD458771 AVZ458771 BFV458771 BPR458771 BZN458771 CJJ458771 CTF458771 DDB458771 DMX458771 DWT458771 EGP458771 EQL458771 FAH458771 FKD458771 FTZ458771 GDV458771 GNR458771 GXN458771 HHJ458771 HRF458771 IBB458771 IKX458771 IUT458771 JEP458771 JOL458771 JYH458771 KID458771 KRZ458771 LBV458771 LLR458771 LVN458771 MFJ458771 MPF458771 MZB458771 NIX458771 NST458771 OCP458771 OML458771 OWH458771 PGD458771 PPZ458771 PZV458771 QJR458771 QTN458771 RDJ458771 RNF458771 RXB458771 SGX458771 SQT458771 TAP458771 TKL458771 TUH458771 UED458771 UNZ458771 UXV458771 VHR458771 VRN458771 WBJ458771 WLF458771 WVB458771 IP524307 SL524307 ACH524307 AMD524307 AVZ524307 BFV524307 BPR524307 BZN524307 CJJ524307 CTF524307 DDB524307 DMX524307 DWT524307 EGP524307 EQL524307 FAH524307 FKD524307 FTZ524307 GDV524307 GNR524307 GXN524307 HHJ524307 HRF524307 IBB524307 IKX524307 IUT524307 JEP524307 JOL524307 JYH524307 KID524307 KRZ524307 LBV524307 LLR524307 LVN524307 MFJ524307 MPF524307 MZB524307 NIX524307 NST524307 OCP524307 OML524307 OWH524307 PGD524307 PPZ524307 PZV524307 QJR524307 QTN524307 RDJ524307 RNF524307 RXB524307 SGX524307 SQT524307 TAP524307 TKL524307 TUH524307 UED524307 UNZ524307 UXV524307 VHR524307 VRN524307 WBJ524307 WLF524307 WVB524307 IP589843 SL589843 ACH589843 AMD589843 AVZ589843 BFV589843 BPR589843 BZN589843 CJJ589843 CTF589843 DDB589843 DMX589843 DWT589843 EGP589843 EQL589843 FAH589843 FKD589843 FTZ589843 GDV589843 GNR589843 GXN589843 HHJ589843 HRF589843 IBB589843 IKX589843 IUT589843 JEP589843 JOL589843 JYH589843 KID589843 KRZ589843 LBV589843 LLR589843 LVN589843 MFJ589843 MPF589843 MZB589843 NIX589843 NST589843 OCP589843 OML589843 OWH589843 PGD589843 PPZ589843 PZV589843 QJR589843 QTN589843 RDJ589843 RNF589843 RXB589843 SGX589843 SQT589843 TAP589843 TKL589843 TUH589843 UED589843 UNZ589843 UXV589843 VHR589843 VRN589843 WBJ589843 WLF589843 WVB589843 IP655379 SL655379 ACH655379 AMD655379 AVZ655379 BFV655379 BPR655379 BZN655379 CJJ655379 CTF655379 DDB655379 DMX655379 DWT655379 EGP655379 EQL655379 FAH655379 FKD655379 FTZ655379 GDV655379 GNR655379 GXN655379 HHJ655379 HRF655379 IBB655379 IKX655379 IUT655379 JEP655379 JOL655379 JYH655379 KID655379 KRZ655379 LBV655379 LLR655379 LVN655379 MFJ655379 MPF655379 MZB655379 NIX655379 NST655379 OCP655379 OML655379 OWH655379 PGD655379 PPZ655379 PZV655379 QJR655379 QTN655379 RDJ655379 RNF655379 RXB655379 SGX655379 SQT655379 TAP655379 TKL655379 TUH655379 UED655379 UNZ655379 UXV655379 VHR655379 VRN655379 WBJ655379 WLF655379 WVB655379 IP720915 SL720915 ACH720915 AMD720915 AVZ720915 BFV720915 BPR720915 BZN720915 CJJ720915 CTF720915 DDB720915 DMX720915 DWT720915 EGP720915 EQL720915 FAH720915 FKD720915 FTZ720915 GDV720915 GNR720915 GXN720915 HHJ720915 HRF720915 IBB720915 IKX720915 IUT720915 JEP720915 JOL720915 JYH720915 KID720915 KRZ720915 LBV720915 LLR720915 LVN720915 MFJ720915 MPF720915 MZB720915 NIX720915 NST720915 OCP720915 OML720915 OWH720915 PGD720915 PPZ720915 PZV720915 QJR720915 QTN720915 RDJ720915 RNF720915 RXB720915 SGX720915 SQT720915 TAP720915 TKL720915 TUH720915 UED720915 UNZ720915 UXV720915 VHR720915 VRN720915 WBJ720915 WLF720915 WVB720915 IP786451 SL786451 ACH786451 AMD786451 AVZ786451 BFV786451 BPR786451 BZN786451 CJJ786451 CTF786451 DDB786451 DMX786451 DWT786451 EGP786451 EQL786451 FAH786451 FKD786451 FTZ786451 GDV786451 GNR786451 GXN786451 HHJ786451 HRF786451 IBB786451 IKX786451 IUT786451 JEP786451 JOL786451 JYH786451 KID786451 KRZ786451 LBV786451 LLR786451 LVN786451 MFJ786451 MPF786451 MZB786451 NIX786451 NST786451 OCP786451 OML786451 OWH786451 PGD786451 PPZ786451 PZV786451 QJR786451 QTN786451 RDJ786451 RNF786451 RXB786451 SGX786451 SQT786451 TAP786451 TKL786451 TUH786451 UED786451 UNZ786451 UXV786451 VHR786451 VRN786451 WBJ786451 WLF786451 WVB786451 IP851987 SL851987 ACH851987 AMD851987 AVZ851987 BFV851987 BPR851987 BZN851987 CJJ851987 CTF851987 DDB851987 DMX851987 DWT851987 EGP851987 EQL851987 FAH851987 FKD851987 FTZ851987 GDV851987 GNR851987 GXN851987 HHJ851987 HRF851987 IBB851987 IKX851987 IUT851987 JEP851987 JOL851987 JYH851987 KID851987 KRZ851987 LBV851987 LLR851987 LVN851987 MFJ851987 MPF851987 MZB851987 NIX851987 NST851987 OCP851987 OML851987 OWH851987 PGD851987 PPZ851987 PZV851987 QJR851987 QTN851987 RDJ851987 RNF851987 RXB851987 SGX851987 SQT851987 TAP851987 TKL851987 TUH851987 UED851987 UNZ851987 UXV851987 VHR851987 VRN851987 WBJ851987 WLF851987 WVB851987 IP917523 SL917523 ACH917523 AMD917523 AVZ917523 BFV917523 BPR917523 BZN917523 CJJ917523 CTF917523 DDB917523 DMX917523 DWT917523 EGP917523 EQL917523 FAH917523 FKD917523 FTZ917523 GDV917523 GNR917523 GXN917523 HHJ917523 HRF917523 IBB917523 IKX917523 IUT917523 JEP917523 JOL917523 JYH917523 KID917523 KRZ917523 LBV917523 LLR917523 LVN917523 MFJ917523 MPF917523 MZB917523 NIX917523 NST917523 OCP917523 OML917523 OWH917523 PGD917523 PPZ917523 PZV917523 QJR917523 QTN917523 RDJ917523 RNF917523 RXB917523 SGX917523 SQT917523 TAP917523 TKL917523 TUH917523 UED917523 UNZ917523 UXV917523 VHR917523 VRN917523 WBJ917523 WLF917523 WVB917523 IP983059 SL983059 ACH983059 AMD983059 AVZ983059 BFV983059 BPR983059 BZN983059 CJJ983059 CTF983059 DDB983059 DMX983059 DWT983059 EGP983059 EQL983059 FAH983059 FKD983059 FTZ983059 GDV983059 GNR983059 GXN983059 HHJ983059 HRF983059 IBB983059 IKX983059 IUT983059 JEP983059 JOL983059 JYH983059 KID983059 KRZ983059 LBV983059 LLR983059 LVN983059 MFJ983059 MPF983059 MZB983059 NIX983059 NST983059 OCP983059 OML983059 OWH983059 PGD983059 PPZ983059 PZV983059 QJR983059 QTN983059 RDJ983059 RNF983059 RXB983059 SGX983059 SQT983059 TAP983059 TKL983059 TUH983059 UED983059 UNZ983059 UXV983059 VHR983059 VRN983059 WBJ983059 WLF983059 WVB983059 U983059 U917523 U851987 U786451 U720915 U655379 U589843 U524307 U458771 U393235 U327699 U262163 U196627 U131091 U65555" xr:uid="{00000000-0002-0000-0900-000005000000}">
      <formula1>$AQ$3:$AQ$8</formula1>
    </dataValidation>
    <dataValidation type="list" allowBlank="1" showInputMessage="1" showErrorMessage="1" sqref="HW11 RS11 ABO11 ALK11 AVG11 BFC11 BOY11 BYU11 CIQ11 CSM11 DCI11 DME11 DWA11 EFW11 EPS11 EZO11 FJK11 FTG11 GDC11 GMY11 GWU11 HGQ11 HQM11 IAI11 IKE11 IUA11 JDW11 JNS11 JXO11 KHK11 KRG11 LBC11 LKY11 LUU11 MEQ11 MOM11 MYI11 NIE11 NSA11 OBW11 OLS11 OVO11 PFK11 PPG11 PZC11 QIY11 QSU11 RCQ11 RMM11 RWI11 SGE11 SQA11 SZW11 TJS11 TTO11 UDK11 UNG11 UXC11 VGY11 VQU11 WAQ11 WKM11 WUI11 HW65555 RS65555 ABO65555 ALK65555 AVG65555 BFC65555 BOY65555 BYU65555 CIQ65555 CSM65555 DCI65555 DME65555 DWA65555 EFW65555 EPS65555 EZO65555 FJK65555 FTG65555 GDC65555 GMY65555 GWU65555 HGQ65555 HQM65555 IAI65555 IKE65555 IUA65555 JDW65555 JNS65555 JXO65555 KHK65555 KRG65555 LBC65555 LKY65555 LUU65555 MEQ65555 MOM65555 MYI65555 NIE65555 NSA65555 OBW65555 OLS65555 OVO65555 PFK65555 PPG65555 PZC65555 QIY65555 QSU65555 RCQ65555 RMM65555 RWI65555 SGE65555 SQA65555 SZW65555 TJS65555 TTO65555 UDK65555 UNG65555 UXC65555 VGY65555 VQU65555 WAQ65555 WKM65555 WUI65555 HW131091 RS131091 ABO131091 ALK131091 AVG131091 BFC131091 BOY131091 BYU131091 CIQ131091 CSM131091 DCI131091 DME131091 DWA131091 EFW131091 EPS131091 EZO131091 FJK131091 FTG131091 GDC131091 GMY131091 GWU131091 HGQ131091 HQM131091 IAI131091 IKE131091 IUA131091 JDW131091 JNS131091 JXO131091 KHK131091 KRG131091 LBC131091 LKY131091 LUU131091 MEQ131091 MOM131091 MYI131091 NIE131091 NSA131091 OBW131091 OLS131091 OVO131091 PFK131091 PPG131091 PZC131091 QIY131091 QSU131091 RCQ131091 RMM131091 RWI131091 SGE131091 SQA131091 SZW131091 TJS131091 TTO131091 UDK131091 UNG131091 UXC131091 VGY131091 VQU131091 WAQ131091 WKM131091 WUI131091 HW196627 RS196627 ABO196627 ALK196627 AVG196627 BFC196627 BOY196627 BYU196627 CIQ196627 CSM196627 DCI196627 DME196627 DWA196627 EFW196627 EPS196627 EZO196627 FJK196627 FTG196627 GDC196627 GMY196627 GWU196627 HGQ196627 HQM196627 IAI196627 IKE196627 IUA196627 JDW196627 JNS196627 JXO196627 KHK196627 KRG196627 LBC196627 LKY196627 LUU196627 MEQ196627 MOM196627 MYI196627 NIE196627 NSA196627 OBW196627 OLS196627 OVO196627 PFK196627 PPG196627 PZC196627 QIY196627 QSU196627 RCQ196627 RMM196627 RWI196627 SGE196627 SQA196627 SZW196627 TJS196627 TTO196627 UDK196627 UNG196627 UXC196627 VGY196627 VQU196627 WAQ196627 WKM196627 WUI196627 HW262163 RS262163 ABO262163 ALK262163 AVG262163 BFC262163 BOY262163 BYU262163 CIQ262163 CSM262163 DCI262163 DME262163 DWA262163 EFW262163 EPS262163 EZO262163 FJK262163 FTG262163 GDC262163 GMY262163 GWU262163 HGQ262163 HQM262163 IAI262163 IKE262163 IUA262163 JDW262163 JNS262163 JXO262163 KHK262163 KRG262163 LBC262163 LKY262163 LUU262163 MEQ262163 MOM262163 MYI262163 NIE262163 NSA262163 OBW262163 OLS262163 OVO262163 PFK262163 PPG262163 PZC262163 QIY262163 QSU262163 RCQ262163 RMM262163 RWI262163 SGE262163 SQA262163 SZW262163 TJS262163 TTO262163 UDK262163 UNG262163 UXC262163 VGY262163 VQU262163 WAQ262163 WKM262163 WUI262163 HW327699 RS327699 ABO327699 ALK327699 AVG327699 BFC327699 BOY327699 BYU327699 CIQ327699 CSM327699 DCI327699 DME327699 DWA327699 EFW327699 EPS327699 EZO327699 FJK327699 FTG327699 GDC327699 GMY327699 GWU327699 HGQ327699 HQM327699 IAI327699 IKE327699 IUA327699 JDW327699 JNS327699 JXO327699 KHK327699 KRG327699 LBC327699 LKY327699 LUU327699 MEQ327699 MOM327699 MYI327699 NIE327699 NSA327699 OBW327699 OLS327699 OVO327699 PFK327699 PPG327699 PZC327699 QIY327699 QSU327699 RCQ327699 RMM327699 RWI327699 SGE327699 SQA327699 SZW327699 TJS327699 TTO327699 UDK327699 UNG327699 UXC327699 VGY327699 VQU327699 WAQ327699 WKM327699 WUI327699 HW393235 RS393235 ABO393235 ALK393235 AVG393235 BFC393235 BOY393235 BYU393235 CIQ393235 CSM393235 DCI393235 DME393235 DWA393235 EFW393235 EPS393235 EZO393235 FJK393235 FTG393235 GDC393235 GMY393235 GWU393235 HGQ393235 HQM393235 IAI393235 IKE393235 IUA393235 JDW393235 JNS393235 JXO393235 KHK393235 KRG393235 LBC393235 LKY393235 LUU393235 MEQ393235 MOM393235 MYI393235 NIE393235 NSA393235 OBW393235 OLS393235 OVO393235 PFK393235 PPG393235 PZC393235 QIY393235 QSU393235 RCQ393235 RMM393235 RWI393235 SGE393235 SQA393235 SZW393235 TJS393235 TTO393235 UDK393235 UNG393235 UXC393235 VGY393235 VQU393235 WAQ393235 WKM393235 WUI393235 HW458771 RS458771 ABO458771 ALK458771 AVG458771 BFC458771 BOY458771 BYU458771 CIQ458771 CSM458771 DCI458771 DME458771 DWA458771 EFW458771 EPS458771 EZO458771 FJK458771 FTG458771 GDC458771 GMY458771 GWU458771 HGQ458771 HQM458771 IAI458771 IKE458771 IUA458771 JDW458771 JNS458771 JXO458771 KHK458771 KRG458771 LBC458771 LKY458771 LUU458771 MEQ458771 MOM458771 MYI458771 NIE458771 NSA458771 OBW458771 OLS458771 OVO458771 PFK458771 PPG458771 PZC458771 QIY458771 QSU458771 RCQ458771 RMM458771 RWI458771 SGE458771 SQA458771 SZW458771 TJS458771 TTO458771 UDK458771 UNG458771 UXC458771 VGY458771 VQU458771 WAQ458771 WKM458771 WUI458771 HW524307 RS524307 ABO524307 ALK524307 AVG524307 BFC524307 BOY524307 BYU524307 CIQ524307 CSM524307 DCI524307 DME524307 DWA524307 EFW524307 EPS524307 EZO524307 FJK524307 FTG524307 GDC524307 GMY524307 GWU524307 HGQ524307 HQM524307 IAI524307 IKE524307 IUA524307 JDW524307 JNS524307 JXO524307 KHK524307 KRG524307 LBC524307 LKY524307 LUU524307 MEQ524307 MOM524307 MYI524307 NIE524307 NSA524307 OBW524307 OLS524307 OVO524307 PFK524307 PPG524307 PZC524307 QIY524307 QSU524307 RCQ524307 RMM524307 RWI524307 SGE524307 SQA524307 SZW524307 TJS524307 TTO524307 UDK524307 UNG524307 UXC524307 VGY524307 VQU524307 WAQ524307 WKM524307 WUI524307 HW589843 RS589843 ABO589843 ALK589843 AVG589843 BFC589843 BOY589843 BYU589843 CIQ589843 CSM589843 DCI589843 DME589843 DWA589843 EFW589843 EPS589843 EZO589843 FJK589843 FTG589843 GDC589843 GMY589843 GWU589843 HGQ589843 HQM589843 IAI589843 IKE589843 IUA589843 JDW589843 JNS589843 JXO589843 KHK589843 KRG589843 LBC589843 LKY589843 LUU589843 MEQ589843 MOM589843 MYI589843 NIE589843 NSA589843 OBW589843 OLS589843 OVO589843 PFK589843 PPG589843 PZC589843 QIY589843 QSU589843 RCQ589843 RMM589843 RWI589843 SGE589843 SQA589843 SZW589843 TJS589843 TTO589843 UDK589843 UNG589843 UXC589843 VGY589843 VQU589843 WAQ589843 WKM589843 WUI589843 HW655379 RS655379 ABO655379 ALK655379 AVG655379 BFC655379 BOY655379 BYU655379 CIQ655379 CSM655379 DCI655379 DME655379 DWA655379 EFW655379 EPS655379 EZO655379 FJK655379 FTG655379 GDC655379 GMY655379 GWU655379 HGQ655379 HQM655379 IAI655379 IKE655379 IUA655379 JDW655379 JNS655379 JXO655379 KHK655379 KRG655379 LBC655379 LKY655379 LUU655379 MEQ655379 MOM655379 MYI655379 NIE655379 NSA655379 OBW655379 OLS655379 OVO655379 PFK655379 PPG655379 PZC655379 QIY655379 QSU655379 RCQ655379 RMM655379 RWI655379 SGE655379 SQA655379 SZW655379 TJS655379 TTO655379 UDK655379 UNG655379 UXC655379 VGY655379 VQU655379 WAQ655379 WKM655379 WUI655379 HW720915 RS720915 ABO720915 ALK720915 AVG720915 BFC720915 BOY720915 BYU720915 CIQ720915 CSM720915 DCI720915 DME720915 DWA720915 EFW720915 EPS720915 EZO720915 FJK720915 FTG720915 GDC720915 GMY720915 GWU720915 HGQ720915 HQM720915 IAI720915 IKE720915 IUA720915 JDW720915 JNS720915 JXO720915 KHK720915 KRG720915 LBC720915 LKY720915 LUU720915 MEQ720915 MOM720915 MYI720915 NIE720915 NSA720915 OBW720915 OLS720915 OVO720915 PFK720915 PPG720915 PZC720915 QIY720915 QSU720915 RCQ720915 RMM720915 RWI720915 SGE720915 SQA720915 SZW720915 TJS720915 TTO720915 UDK720915 UNG720915 UXC720915 VGY720915 VQU720915 WAQ720915 WKM720915 WUI720915 HW786451 RS786451 ABO786451 ALK786451 AVG786451 BFC786451 BOY786451 BYU786451 CIQ786451 CSM786451 DCI786451 DME786451 DWA786451 EFW786451 EPS786451 EZO786451 FJK786451 FTG786451 GDC786451 GMY786451 GWU786451 HGQ786451 HQM786451 IAI786451 IKE786451 IUA786451 JDW786451 JNS786451 JXO786451 KHK786451 KRG786451 LBC786451 LKY786451 LUU786451 MEQ786451 MOM786451 MYI786451 NIE786451 NSA786451 OBW786451 OLS786451 OVO786451 PFK786451 PPG786451 PZC786451 QIY786451 QSU786451 RCQ786451 RMM786451 RWI786451 SGE786451 SQA786451 SZW786451 TJS786451 TTO786451 UDK786451 UNG786451 UXC786451 VGY786451 VQU786451 WAQ786451 WKM786451 WUI786451 HW851987 RS851987 ABO851987 ALK851987 AVG851987 BFC851987 BOY851987 BYU851987 CIQ851987 CSM851987 DCI851987 DME851987 DWA851987 EFW851987 EPS851987 EZO851987 FJK851987 FTG851987 GDC851987 GMY851987 GWU851987 HGQ851987 HQM851987 IAI851987 IKE851987 IUA851987 JDW851987 JNS851987 JXO851987 KHK851987 KRG851987 LBC851987 LKY851987 LUU851987 MEQ851987 MOM851987 MYI851987 NIE851987 NSA851987 OBW851987 OLS851987 OVO851987 PFK851987 PPG851987 PZC851987 QIY851987 QSU851987 RCQ851987 RMM851987 RWI851987 SGE851987 SQA851987 SZW851987 TJS851987 TTO851987 UDK851987 UNG851987 UXC851987 VGY851987 VQU851987 WAQ851987 WKM851987 WUI851987 HW917523 RS917523 ABO917523 ALK917523 AVG917523 BFC917523 BOY917523 BYU917523 CIQ917523 CSM917523 DCI917523 DME917523 DWA917523 EFW917523 EPS917523 EZO917523 FJK917523 FTG917523 GDC917523 GMY917523 GWU917523 HGQ917523 HQM917523 IAI917523 IKE917523 IUA917523 JDW917523 JNS917523 JXO917523 KHK917523 KRG917523 LBC917523 LKY917523 LUU917523 MEQ917523 MOM917523 MYI917523 NIE917523 NSA917523 OBW917523 OLS917523 OVO917523 PFK917523 PPG917523 PZC917523 QIY917523 QSU917523 RCQ917523 RMM917523 RWI917523 SGE917523 SQA917523 SZW917523 TJS917523 TTO917523 UDK917523 UNG917523 UXC917523 VGY917523 VQU917523 WAQ917523 WKM917523 WUI917523 HW983059 RS983059 ABO983059 ALK983059 AVG983059 BFC983059 BOY983059 BYU983059 CIQ983059 CSM983059 DCI983059 DME983059 DWA983059 EFW983059 EPS983059 EZO983059 FJK983059 FTG983059 GDC983059 GMY983059 GWU983059 HGQ983059 HQM983059 IAI983059 IKE983059 IUA983059 JDW983059 JNS983059 JXO983059 KHK983059 KRG983059 LBC983059 LKY983059 LUU983059 MEQ983059 MOM983059 MYI983059 NIE983059 NSA983059 OBW983059 OLS983059 OVO983059 PFK983059 PPG983059 PZC983059 QIY983059 QSU983059 RCQ983059 RMM983059 RWI983059 SGE983059 SQA983059 SZW983059 TJS983059 TTO983059 UDK983059 UNG983059 UXC983059 VGY983059 VQU983059 WAQ983059 WKM983059 WUI983059 B983059 B917523 B851987 B786451 B720915 B655379 B589843 B524307 B458771 B393235 B327699 B262163 B196627 B131091 B65555" xr:uid="{00000000-0002-0000-0900-000006000000}">
      <formula1>$AP$3:$AP$8</formula1>
    </dataValidation>
    <dataValidation type="list" allowBlank="1" showInputMessage="1" showErrorMessage="1" sqref="B11:T11" xr:uid="{00000000-0002-0000-0900-000007000000}">
      <formula1>$AP$28:$AP$40</formula1>
    </dataValidation>
    <dataValidation type="list" allowBlank="1" showInputMessage="1" showErrorMessage="1" sqref="B21:M22" xr:uid="{00000000-0002-0000-0900-000008000000}">
      <formula1>$AS$3:$AS$10</formula1>
    </dataValidation>
  </dataValidations>
  <pageMargins left="0.59055118110236227" right="0.15748031496062992" top="0.74803149606299213" bottom="0.74803149606299213" header="0.31496062992125984" footer="0.31496062992125984"/>
  <pageSetup scale="95" orientation="portrait" horizontalDpi="300"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9000000}">
          <x14:formula1>
            <xm:f>Personal!$C$19:$C$183</xm:f>
          </x14:formula1>
          <xm:sqref>B17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4"/>
  <dimension ref="A1:Q67"/>
  <sheetViews>
    <sheetView showGridLines="0" zoomScale="66" zoomScaleNormal="66" workbookViewId="0">
      <selection activeCell="F46" sqref="F46"/>
    </sheetView>
  </sheetViews>
  <sheetFormatPr baseColWidth="10" defaultRowHeight="14.4"/>
  <cols>
    <col min="1" max="2" width="11.44140625" customWidth="1"/>
    <col min="5" max="5" width="6.5546875" customWidth="1"/>
    <col min="6" max="9" width="11.44140625" customWidth="1"/>
    <col min="15" max="15" width="40.44140625" customWidth="1"/>
    <col min="16" max="16" width="13.5546875" customWidth="1"/>
    <col min="17" max="17" width="17.33203125" customWidth="1"/>
  </cols>
  <sheetData>
    <row r="1" spans="1:17">
      <c r="A1" s="285">
        <v>40</v>
      </c>
      <c r="H1" s="285"/>
      <c r="N1" s="283" t="s">
        <v>435</v>
      </c>
      <c r="O1" s="284">
        <v>42369</v>
      </c>
    </row>
    <row r="2" spans="1:17">
      <c r="N2">
        <v>1</v>
      </c>
      <c r="O2" s="281" t="s">
        <v>537</v>
      </c>
      <c r="P2" s="282">
        <f>Personal!D19</f>
        <v>10378102</v>
      </c>
      <c r="Q2" s="281" t="str">
        <f>Personal!E19</f>
        <v>GERENTE ADMINISTRATIVO</v>
      </c>
    </row>
    <row r="3" spans="1:17">
      <c r="N3">
        <f>N2+1</f>
        <v>2</v>
      </c>
      <c r="O3" s="281" t="s">
        <v>745</v>
      </c>
      <c r="P3" s="282">
        <f>Personal!D20</f>
        <v>10834327</v>
      </c>
      <c r="Q3" s="281" t="str">
        <f>Personal!E20</f>
        <v>GERENTE GENERAL</v>
      </c>
    </row>
    <row r="4" spans="1:17">
      <c r="C4" s="869"/>
      <c r="D4" s="869"/>
      <c r="E4" s="869"/>
      <c r="N4">
        <f t="shared" ref="N4:N18" si="0">N3+1</f>
        <v>3</v>
      </c>
      <c r="O4" s="281" t="s">
        <v>746</v>
      </c>
      <c r="P4" s="282">
        <f>Personal!D21</f>
        <v>12966783</v>
      </c>
      <c r="Q4" s="281" t="str">
        <f>Personal!E21</f>
        <v>GERENTE ADMINISTRATIVO</v>
      </c>
    </row>
    <row r="5" spans="1:17">
      <c r="C5" s="869" t="str">
        <f>INDEX(N2:Q100,MATCH(A1,N2:N100,0),2)</f>
        <v xml:space="preserve">DIAZ  YUNIOR </v>
      </c>
      <c r="D5" s="871"/>
      <c r="N5">
        <f t="shared" si="0"/>
        <v>4</v>
      </c>
      <c r="O5" s="281" t="s">
        <v>747</v>
      </c>
      <c r="P5" s="282">
        <f>Personal!D22</f>
        <v>11448017</v>
      </c>
      <c r="Q5" s="281" t="str">
        <f>Personal!E22</f>
        <v>GERENTE DE PROYECTO</v>
      </c>
    </row>
    <row r="6" spans="1:17">
      <c r="C6" s="1626">
        <f>INDEX(N2:Q100,MATCH(A1,N2:N100,0),3)</f>
        <v>0</v>
      </c>
      <c r="D6" s="1626"/>
      <c r="N6">
        <f t="shared" si="0"/>
        <v>5</v>
      </c>
      <c r="O6" s="281" t="s">
        <v>748</v>
      </c>
      <c r="P6" s="282">
        <f>Personal!D23</f>
        <v>14012933</v>
      </c>
      <c r="Q6" s="281" t="str">
        <f>Personal!E23</f>
        <v>COORDINADORA SIHOA</v>
      </c>
    </row>
    <row r="7" spans="1:17">
      <c r="C7" s="1632"/>
      <c r="D7" s="1632"/>
      <c r="N7">
        <f t="shared" si="0"/>
        <v>6</v>
      </c>
      <c r="O7" s="281" t="s">
        <v>749</v>
      </c>
      <c r="P7" s="282">
        <f>Personal!D24</f>
        <v>13589080</v>
      </c>
      <c r="Q7" s="281" t="str">
        <f>Personal!E24</f>
        <v>ASIST. ADMINISTRATIVO</v>
      </c>
    </row>
    <row r="8" spans="1:17" ht="30" customHeight="1">
      <c r="C8" s="1633">
        <f>INDEX(N2:Q100,MATCH(A1,N2:N100,0),4)</f>
        <v>0</v>
      </c>
      <c r="D8" s="1633"/>
      <c r="N8">
        <f t="shared" si="0"/>
        <v>7</v>
      </c>
      <c r="O8" s="281" t="s">
        <v>750</v>
      </c>
      <c r="P8" s="282">
        <f>Personal!D25</f>
        <v>17486700</v>
      </c>
      <c r="Q8" s="281" t="str">
        <f>Personal!E25</f>
        <v>MTTO. DE OFICINA</v>
      </c>
    </row>
    <row r="9" spans="1:17">
      <c r="C9" s="1633"/>
      <c r="D9" s="1633"/>
      <c r="N9">
        <f t="shared" si="0"/>
        <v>8</v>
      </c>
      <c r="O9" s="281" t="s">
        <v>751</v>
      </c>
      <c r="P9" s="282">
        <f>Personal!D26</f>
        <v>9894120</v>
      </c>
      <c r="Q9" s="281" t="str">
        <f>Personal!E26</f>
        <v>RELACIONES LABORALES</v>
      </c>
    </row>
    <row r="10" spans="1:17">
      <c r="C10" s="871"/>
      <c r="D10" s="871"/>
      <c r="N10">
        <f t="shared" si="0"/>
        <v>9</v>
      </c>
      <c r="O10" s="281" t="s">
        <v>419</v>
      </c>
      <c r="P10" s="282">
        <f>Personal!D27</f>
        <v>18084396</v>
      </c>
      <c r="Q10" s="281" t="str">
        <f>Personal!E27</f>
        <v>PLANIFICADOR</v>
      </c>
    </row>
    <row r="11" spans="1:17" ht="15.6">
      <c r="B11" s="343"/>
      <c r="C11" s="1631"/>
      <c r="D11" s="1631"/>
      <c r="E11" s="100"/>
      <c r="F11" s="100"/>
      <c r="G11" s="832"/>
      <c r="K11" s="1634"/>
      <c r="L11" s="1634"/>
      <c r="M11" s="1634"/>
      <c r="N11">
        <f t="shared" si="0"/>
        <v>10</v>
      </c>
      <c r="O11" s="281" t="s">
        <v>752</v>
      </c>
      <c r="P11" s="282">
        <f>Personal!D28</f>
        <v>19381830</v>
      </c>
      <c r="Q11" s="281" t="str">
        <f>Personal!E28</f>
        <v>COORDINADORA DE RELACIONES LABORALES</v>
      </c>
    </row>
    <row r="12" spans="1:17">
      <c r="N12">
        <f t="shared" si="0"/>
        <v>11</v>
      </c>
      <c r="O12" s="281" t="s">
        <v>451</v>
      </c>
      <c r="P12" s="282">
        <f>Personal!D29</f>
        <v>24126974</v>
      </c>
      <c r="Q12" s="281" t="str">
        <f>Personal!E29</f>
        <v>TEC. INTRUMENTACION</v>
      </c>
    </row>
    <row r="13" spans="1:17" ht="30.75" hidden="1" customHeight="1">
      <c r="H13" s="1629"/>
      <c r="I13" s="1629"/>
      <c r="J13" s="1629"/>
      <c r="K13" s="1629"/>
      <c r="N13">
        <f t="shared" si="0"/>
        <v>12</v>
      </c>
      <c r="O13" s="281" t="s">
        <v>753</v>
      </c>
      <c r="P13" s="282">
        <f>Personal!D30</f>
        <v>0</v>
      </c>
      <c r="Q13" s="281">
        <f>Personal!E30</f>
        <v>0</v>
      </c>
    </row>
    <row r="14" spans="1:17" hidden="1">
      <c r="E14" s="870"/>
      <c r="F14" s="870"/>
      <c r="G14" s="833"/>
      <c r="H14" s="1630"/>
      <c r="I14" s="1630"/>
      <c r="J14" s="1630"/>
      <c r="K14" s="1630"/>
      <c r="L14" s="776"/>
      <c r="N14">
        <f t="shared" si="0"/>
        <v>13</v>
      </c>
      <c r="O14" s="281">
        <v>0</v>
      </c>
      <c r="P14" s="282">
        <f>Personal!D31</f>
        <v>0</v>
      </c>
      <c r="Q14" s="281">
        <f>Personal!E31</f>
        <v>0</v>
      </c>
    </row>
    <row r="15" spans="1:17" hidden="1">
      <c r="N15">
        <f t="shared" si="0"/>
        <v>14</v>
      </c>
      <c r="O15" s="281">
        <v>0</v>
      </c>
      <c r="P15" s="282">
        <f>Personal!D32</f>
        <v>0</v>
      </c>
      <c r="Q15" s="281">
        <f>Personal!E32</f>
        <v>0</v>
      </c>
    </row>
    <row r="16" spans="1:17" hidden="1">
      <c r="B16" s="1627"/>
      <c r="C16" s="1627"/>
      <c r="H16" s="1628"/>
      <c r="I16" s="1628"/>
      <c r="J16" s="1628"/>
      <c r="K16" s="1628"/>
      <c r="N16">
        <f t="shared" si="0"/>
        <v>15</v>
      </c>
      <c r="O16" s="281">
        <v>0</v>
      </c>
      <c r="P16" s="282">
        <f>Personal!D36</f>
        <v>0</v>
      </c>
      <c r="Q16" s="281">
        <f>Personal!E36</f>
        <v>0</v>
      </c>
    </row>
    <row r="17" spans="1:17" hidden="1">
      <c r="B17" s="1629"/>
      <c r="C17" s="1629"/>
      <c r="N17">
        <f t="shared" si="0"/>
        <v>16</v>
      </c>
      <c r="O17" s="281" t="s">
        <v>729</v>
      </c>
      <c r="P17" s="282">
        <f>Personal!D37</f>
        <v>0</v>
      </c>
      <c r="Q17" s="281">
        <f>Personal!E37</f>
        <v>0</v>
      </c>
    </row>
    <row r="18" spans="1:17" hidden="1">
      <c r="N18">
        <f t="shared" si="0"/>
        <v>17</v>
      </c>
      <c r="O18" s="281" t="s">
        <v>730</v>
      </c>
      <c r="P18" s="282">
        <f>Personal!D38</f>
        <v>14994920</v>
      </c>
      <c r="Q18" s="281" t="str">
        <f>Personal!E38</f>
        <v>SUPERVISOR</v>
      </c>
    </row>
    <row r="19" spans="1:17">
      <c r="O19" s="281" t="s">
        <v>731</v>
      </c>
      <c r="P19" s="282">
        <f>Personal!D39</f>
        <v>16517503</v>
      </c>
      <c r="Q19" s="281" t="str">
        <f>Personal!E39</f>
        <v>TEC. INSTRUMENTISTA</v>
      </c>
    </row>
    <row r="20" spans="1:17">
      <c r="A20" s="285">
        <v>41</v>
      </c>
      <c r="H20" s="285"/>
      <c r="N20">
        <f>N18+1</f>
        <v>18</v>
      </c>
      <c r="O20" s="281" t="s">
        <v>739</v>
      </c>
      <c r="P20" s="282">
        <f>Personal!D40</f>
        <v>17041026</v>
      </c>
      <c r="Q20" s="281" t="str">
        <f>Personal!E40</f>
        <v>TEC. INSTRUMENTISTA</v>
      </c>
    </row>
    <row r="21" spans="1:17">
      <c r="N21">
        <f t="shared" ref="N21:N32" si="1">N20+1</f>
        <v>19</v>
      </c>
      <c r="O21" s="281" t="s">
        <v>727</v>
      </c>
      <c r="P21" s="282">
        <f>Personal!D51</f>
        <v>0</v>
      </c>
      <c r="Q21" s="281">
        <f>Personal!E51</f>
        <v>0</v>
      </c>
    </row>
    <row r="22" spans="1:17">
      <c r="N22">
        <f t="shared" si="1"/>
        <v>20</v>
      </c>
      <c r="O22" s="281" t="s">
        <v>728</v>
      </c>
      <c r="P22" s="282">
        <f>Personal!D52</f>
        <v>0</v>
      </c>
      <c r="Q22" s="281">
        <f>Personal!E52</f>
        <v>0</v>
      </c>
    </row>
    <row r="23" spans="1:17">
      <c r="C23" s="869"/>
      <c r="D23" s="869"/>
      <c r="E23" s="869"/>
      <c r="N23">
        <f t="shared" si="1"/>
        <v>21</v>
      </c>
      <c r="O23" s="281" t="s">
        <v>732</v>
      </c>
      <c r="P23" s="282">
        <f>Personal!D53</f>
        <v>0</v>
      </c>
      <c r="Q23" s="281">
        <f>Personal!E53</f>
        <v>0</v>
      </c>
    </row>
    <row r="24" spans="1:17">
      <c r="C24" s="869" t="str">
        <f>INDEX(N2:Q100,MATCH(A20,N2:N100,0),2)</f>
        <v xml:space="preserve">RONDON  OSWALDO </v>
      </c>
      <c r="D24" s="871"/>
      <c r="N24">
        <f t="shared" si="1"/>
        <v>22</v>
      </c>
      <c r="O24" s="281" t="s">
        <v>744</v>
      </c>
      <c r="P24" s="282">
        <f>Personal!D54</f>
        <v>0</v>
      </c>
      <c r="Q24" s="281">
        <f>Personal!E54</f>
        <v>0</v>
      </c>
    </row>
    <row r="25" spans="1:17">
      <c r="C25" s="1626">
        <f>INDEX(N1:Q100,MATCH(A20,N1:N100,0),3)</f>
        <v>0</v>
      </c>
      <c r="D25" s="1626"/>
      <c r="N25">
        <f t="shared" si="1"/>
        <v>23</v>
      </c>
      <c r="O25" s="281" t="s">
        <v>726</v>
      </c>
      <c r="P25" s="282">
        <f>Personal!D70</f>
        <v>0</v>
      </c>
      <c r="Q25" s="281">
        <f>Personal!E70</f>
        <v>0</v>
      </c>
    </row>
    <row r="26" spans="1:17">
      <c r="C26" s="871"/>
      <c r="D26" s="871"/>
      <c r="N26">
        <f t="shared" si="1"/>
        <v>24</v>
      </c>
      <c r="O26" s="281" t="s">
        <v>725</v>
      </c>
      <c r="P26" s="282">
        <f>Personal!D71</f>
        <v>0</v>
      </c>
      <c r="Q26" s="281">
        <f>Personal!E71</f>
        <v>0</v>
      </c>
    </row>
    <row r="27" spans="1:17">
      <c r="C27" s="1633">
        <f>INDEX(N1:Q100,MATCH(A20,N1:N100,0),4)</f>
        <v>0</v>
      </c>
      <c r="D27" s="1633"/>
      <c r="N27">
        <f t="shared" si="1"/>
        <v>25</v>
      </c>
      <c r="O27" s="281" t="s">
        <v>736</v>
      </c>
      <c r="P27" s="282">
        <f>Personal!D72</f>
        <v>0</v>
      </c>
      <c r="Q27" s="281">
        <f>Personal!E72</f>
        <v>0</v>
      </c>
    </row>
    <row r="28" spans="1:17">
      <c r="C28" s="1633"/>
      <c r="D28" s="1633"/>
      <c r="N28">
        <f t="shared" si="1"/>
        <v>26</v>
      </c>
      <c r="O28" s="281" t="s">
        <v>737</v>
      </c>
      <c r="P28" s="282">
        <f>Personal!D73</f>
        <v>0</v>
      </c>
      <c r="Q28" s="281">
        <f>Personal!E73</f>
        <v>0</v>
      </c>
    </row>
    <row r="29" spans="1:17">
      <c r="C29" s="871"/>
      <c r="D29" s="871"/>
      <c r="N29">
        <f t="shared" si="1"/>
        <v>27</v>
      </c>
      <c r="O29" s="281" t="s">
        <v>738</v>
      </c>
      <c r="P29" s="282">
        <f>Personal!D74</f>
        <v>0</v>
      </c>
      <c r="Q29" s="281">
        <f>Personal!E74</f>
        <v>0</v>
      </c>
    </row>
    <row r="30" spans="1:17" ht="15.6">
      <c r="B30" s="343"/>
      <c r="C30" s="877"/>
      <c r="D30" s="877"/>
      <c r="E30" s="100"/>
      <c r="F30" s="100"/>
      <c r="G30" s="832"/>
      <c r="K30" s="832"/>
      <c r="L30" s="832"/>
      <c r="M30" s="832"/>
      <c r="N30">
        <f t="shared" si="1"/>
        <v>28</v>
      </c>
      <c r="O30" s="281" t="s">
        <v>733</v>
      </c>
      <c r="P30" s="282">
        <f>Personal!D75</f>
        <v>0</v>
      </c>
      <c r="Q30" s="281">
        <f>Personal!E75</f>
        <v>0</v>
      </c>
    </row>
    <row r="31" spans="1:17">
      <c r="N31">
        <f t="shared" si="1"/>
        <v>29</v>
      </c>
      <c r="O31" s="281" t="s">
        <v>734</v>
      </c>
      <c r="P31" s="282">
        <f>Personal!D76</f>
        <v>0</v>
      </c>
      <c r="Q31" s="281">
        <f>Personal!E76</f>
        <v>0</v>
      </c>
    </row>
    <row r="32" spans="1:17">
      <c r="H32" s="831"/>
      <c r="I32" s="831"/>
      <c r="J32" s="831"/>
      <c r="K32" s="831"/>
      <c r="N32">
        <f t="shared" si="1"/>
        <v>30</v>
      </c>
      <c r="O32" s="281" t="s">
        <v>735</v>
      </c>
      <c r="P32" s="282">
        <f>Personal!D77</f>
        <v>0</v>
      </c>
      <c r="Q32" s="281">
        <f>Personal!E77</f>
        <v>0</v>
      </c>
    </row>
    <row r="33" spans="1:17">
      <c r="E33" s="870"/>
      <c r="F33" s="870"/>
      <c r="G33" s="833"/>
      <c r="H33" s="1630"/>
      <c r="I33" s="1630"/>
      <c r="J33" s="1630"/>
      <c r="K33" s="1630"/>
      <c r="L33" s="776"/>
      <c r="N33">
        <f t="shared" ref="N33:N45" si="2">N32+1</f>
        <v>31</v>
      </c>
      <c r="O33" s="281" t="s">
        <v>764</v>
      </c>
      <c r="P33" s="282">
        <f>Personal!D78</f>
        <v>0</v>
      </c>
      <c r="Q33" s="281">
        <f>Personal!E78</f>
        <v>0</v>
      </c>
    </row>
    <row r="34" spans="1:17">
      <c r="A34" s="285">
        <v>42</v>
      </c>
      <c r="H34" s="285"/>
      <c r="N34">
        <f t="shared" si="2"/>
        <v>32</v>
      </c>
      <c r="O34" s="281" t="s">
        <v>765</v>
      </c>
      <c r="P34" s="282">
        <f>Personal!D79</f>
        <v>0</v>
      </c>
      <c r="Q34" s="281">
        <f>Personal!E79</f>
        <v>0</v>
      </c>
    </row>
    <row r="35" spans="1:17">
      <c r="N35">
        <f t="shared" si="2"/>
        <v>33</v>
      </c>
      <c r="O35" s="281" t="s">
        <v>733</v>
      </c>
      <c r="P35" s="282">
        <f>Personal!D80</f>
        <v>0</v>
      </c>
      <c r="Q35" s="281">
        <f>Personal!E80</f>
        <v>0</v>
      </c>
    </row>
    <row r="36" spans="1:17">
      <c r="N36">
        <f t="shared" si="2"/>
        <v>34</v>
      </c>
      <c r="O36" s="281" t="s">
        <v>734</v>
      </c>
      <c r="P36" s="282">
        <f>Personal!D81</f>
        <v>0</v>
      </c>
      <c r="Q36" s="281">
        <f>Personal!E81</f>
        <v>0</v>
      </c>
    </row>
    <row r="37" spans="1:17">
      <c r="C37" s="869"/>
      <c r="D37" s="869"/>
      <c r="E37" s="869"/>
      <c r="N37">
        <f t="shared" si="2"/>
        <v>35</v>
      </c>
      <c r="O37" s="281" t="s">
        <v>735</v>
      </c>
      <c r="P37" s="282">
        <f>Personal!D82</f>
        <v>0</v>
      </c>
      <c r="Q37" s="281">
        <f>Personal!E82</f>
        <v>0</v>
      </c>
    </row>
    <row r="38" spans="1:17">
      <c r="C38" s="869">
        <f>INDEX(N1:Q100,MATCH(A34,N1:N100,0),2)</f>
        <v>0</v>
      </c>
      <c r="N38">
        <f t="shared" si="2"/>
        <v>36</v>
      </c>
      <c r="O38" s="281" t="s">
        <v>741</v>
      </c>
      <c r="P38" s="282">
        <f>Personal!D83</f>
        <v>0</v>
      </c>
      <c r="Q38" s="281">
        <f>Personal!E83</f>
        <v>0</v>
      </c>
    </row>
    <row r="39" spans="1:17">
      <c r="C39" s="1626">
        <f>INDEX(N1:Q100,MATCH(A34,N1:N100,0),3)</f>
        <v>0</v>
      </c>
      <c r="D39" s="1626"/>
      <c r="N39">
        <f t="shared" si="2"/>
        <v>37</v>
      </c>
      <c r="O39" s="281">
        <v>0</v>
      </c>
      <c r="P39" s="282">
        <f>Personal!D84</f>
        <v>0</v>
      </c>
      <c r="Q39" s="281">
        <f>Personal!E84</f>
        <v>0</v>
      </c>
    </row>
    <row r="40" spans="1:17">
      <c r="C40" s="871"/>
      <c r="D40" s="871"/>
      <c r="N40">
        <f t="shared" si="2"/>
        <v>38</v>
      </c>
      <c r="O40" s="281" t="s">
        <v>758</v>
      </c>
      <c r="P40" s="282">
        <f>Personal!D85</f>
        <v>0</v>
      </c>
      <c r="Q40" s="281">
        <f>Personal!E85</f>
        <v>0</v>
      </c>
    </row>
    <row r="41" spans="1:17">
      <c r="C41" s="1633">
        <f>INDEX(N1:Q100,MATCH(A34,N1:N100,0),4)</f>
        <v>0</v>
      </c>
      <c r="D41" s="1633"/>
      <c r="N41">
        <f t="shared" si="2"/>
        <v>39</v>
      </c>
      <c r="O41" s="281" t="s">
        <v>759</v>
      </c>
      <c r="P41" s="282">
        <f>Personal!D86</f>
        <v>0</v>
      </c>
      <c r="Q41" s="281">
        <f>Personal!E86</f>
        <v>0</v>
      </c>
    </row>
    <row r="42" spans="1:17">
      <c r="C42" s="1633"/>
      <c r="D42" s="1633"/>
      <c r="N42">
        <f t="shared" si="2"/>
        <v>40</v>
      </c>
      <c r="O42" s="281" t="s">
        <v>772</v>
      </c>
      <c r="P42" s="282">
        <f>Personal!D87</f>
        <v>0</v>
      </c>
      <c r="Q42" s="281">
        <f>Personal!E87</f>
        <v>0</v>
      </c>
    </row>
    <row r="43" spans="1:17">
      <c r="C43" s="871"/>
      <c r="D43" s="871"/>
      <c r="N43">
        <f t="shared" si="2"/>
        <v>41</v>
      </c>
      <c r="O43" s="281" t="s">
        <v>773</v>
      </c>
      <c r="P43" s="282">
        <f>Personal!D88</f>
        <v>0</v>
      </c>
      <c r="Q43" s="281">
        <f>Personal!E88</f>
        <v>0</v>
      </c>
    </row>
    <row r="44" spans="1:17" ht="15.6">
      <c r="B44" s="343"/>
      <c r="C44" s="877"/>
      <c r="D44" s="877"/>
      <c r="E44" s="100"/>
      <c r="F44" s="100"/>
      <c r="G44" s="832"/>
      <c r="K44" s="832"/>
      <c r="N44">
        <f t="shared" si="2"/>
        <v>42</v>
      </c>
      <c r="O44" s="281">
        <f>Personal!C89</f>
        <v>0</v>
      </c>
      <c r="P44" s="282">
        <f>Personal!D89</f>
        <v>0</v>
      </c>
      <c r="Q44" s="281">
        <f>Personal!E89</f>
        <v>0</v>
      </c>
    </row>
    <row r="45" spans="1:17">
      <c r="N45">
        <f t="shared" si="2"/>
        <v>43</v>
      </c>
      <c r="O45" s="281">
        <f>Personal!C90</f>
        <v>0</v>
      </c>
      <c r="P45" s="282">
        <f>Personal!D90</f>
        <v>0</v>
      </c>
      <c r="Q45" s="281">
        <f>Personal!E90</f>
        <v>0</v>
      </c>
    </row>
    <row r="46" spans="1:17">
      <c r="H46" s="831"/>
      <c r="I46" s="831"/>
      <c r="J46" s="831"/>
      <c r="K46" s="831"/>
      <c r="O46" s="281">
        <f>Personal!C91</f>
        <v>0</v>
      </c>
      <c r="P46" s="282">
        <f>Personal!D91</f>
        <v>0</v>
      </c>
      <c r="Q46" s="281">
        <f>Personal!E91</f>
        <v>0</v>
      </c>
    </row>
    <row r="47" spans="1:17">
      <c r="E47" s="870"/>
      <c r="F47" s="870"/>
      <c r="G47" s="833"/>
      <c r="H47" s="1630"/>
      <c r="I47" s="1630"/>
      <c r="J47" s="1630"/>
      <c r="K47" s="1630"/>
      <c r="O47" s="281">
        <f>Personal!C92</f>
        <v>0</v>
      </c>
      <c r="P47" s="282">
        <f>Personal!D92</f>
        <v>0</v>
      </c>
      <c r="Q47" s="281">
        <f>Personal!E92</f>
        <v>0</v>
      </c>
    </row>
    <row r="48" spans="1:17">
      <c r="O48" s="281">
        <f>Personal!C93</f>
        <v>0</v>
      </c>
      <c r="P48" s="282">
        <f>Personal!D93</f>
        <v>0</v>
      </c>
      <c r="Q48" s="281">
        <f>Personal!E93</f>
        <v>0</v>
      </c>
    </row>
    <row r="49" spans="15:17">
      <c r="O49" s="281">
        <f>Personal!C94</f>
        <v>0</v>
      </c>
      <c r="P49" s="282">
        <f>Personal!D94</f>
        <v>0</v>
      </c>
      <c r="Q49" s="281">
        <f>Personal!E94</f>
        <v>0</v>
      </c>
    </row>
    <row r="50" spans="15:17">
      <c r="O50" s="281">
        <f>Personal!C95</f>
        <v>0</v>
      </c>
      <c r="P50" s="282">
        <f>Personal!D95</f>
        <v>0</v>
      </c>
      <c r="Q50" s="281">
        <f>Personal!E95</f>
        <v>0</v>
      </c>
    </row>
    <row r="51" spans="15:17">
      <c r="O51" s="281">
        <f>Personal!C96</f>
        <v>0</v>
      </c>
      <c r="P51" s="282">
        <f>Personal!D96</f>
        <v>0</v>
      </c>
      <c r="Q51" s="281">
        <f>Personal!E96</f>
        <v>0</v>
      </c>
    </row>
    <row r="52" spans="15:17">
      <c r="O52" s="281">
        <f>Personal!C97</f>
        <v>0</v>
      </c>
      <c r="P52" s="282">
        <f>Personal!D97</f>
        <v>0</v>
      </c>
      <c r="Q52" s="281">
        <f>Personal!E97</f>
        <v>0</v>
      </c>
    </row>
    <row r="53" spans="15:17">
      <c r="O53" s="281">
        <f>Personal!C98</f>
        <v>0</v>
      </c>
      <c r="P53" s="282">
        <f>Personal!D98</f>
        <v>0</v>
      </c>
      <c r="Q53" s="281">
        <f>Personal!E98</f>
        <v>0</v>
      </c>
    </row>
    <row r="54" spans="15:17">
      <c r="O54" s="281">
        <f>Personal!C99</f>
        <v>0</v>
      </c>
      <c r="P54" s="282">
        <f>Personal!D99</f>
        <v>0</v>
      </c>
      <c r="Q54" s="281">
        <f>Personal!E99</f>
        <v>0</v>
      </c>
    </row>
    <row r="55" spans="15:17">
      <c r="O55" s="281">
        <f>Personal!C100</f>
        <v>0</v>
      </c>
      <c r="P55" s="282">
        <f>Personal!D100</f>
        <v>0</v>
      </c>
      <c r="Q55" s="281">
        <f>Personal!E100</f>
        <v>0</v>
      </c>
    </row>
    <row r="56" spans="15:17">
      <c r="O56" s="281">
        <f>Personal!C101</f>
        <v>0</v>
      </c>
      <c r="P56" s="282">
        <f>Personal!D101</f>
        <v>0</v>
      </c>
      <c r="Q56" s="281">
        <f>Personal!E101</f>
        <v>0</v>
      </c>
    </row>
    <row r="57" spans="15:17">
      <c r="O57" s="281">
        <f>Personal!C102</f>
        <v>0</v>
      </c>
      <c r="P57" s="282">
        <f>Personal!D102</f>
        <v>0</v>
      </c>
      <c r="Q57" s="281">
        <f>Personal!E102</f>
        <v>0</v>
      </c>
    </row>
    <row r="58" spans="15:17">
      <c r="O58" s="281">
        <f>Personal!C103</f>
        <v>0</v>
      </c>
      <c r="P58" s="282">
        <f>Personal!D103</f>
        <v>0</v>
      </c>
      <c r="Q58" s="281">
        <f>Personal!E103</f>
        <v>0</v>
      </c>
    </row>
    <row r="59" spans="15:17">
      <c r="O59" s="281">
        <f>Personal!C104</f>
        <v>0</v>
      </c>
      <c r="P59" s="282">
        <f>Personal!D104</f>
        <v>0</v>
      </c>
      <c r="Q59" s="281">
        <f>Personal!E104</f>
        <v>0</v>
      </c>
    </row>
    <row r="60" spans="15:17">
      <c r="O60" s="281">
        <f>Personal!C108</f>
        <v>0</v>
      </c>
      <c r="P60" s="282">
        <f>Personal!D108</f>
        <v>0</v>
      </c>
      <c r="Q60" s="281">
        <f>Personal!E108</f>
        <v>0</v>
      </c>
    </row>
    <row r="61" spans="15:17">
      <c r="O61" s="281">
        <f>Personal!C109</f>
        <v>0</v>
      </c>
      <c r="P61" s="282">
        <f>Personal!D109</f>
        <v>0</v>
      </c>
      <c r="Q61" s="281">
        <f>Personal!E109</f>
        <v>0</v>
      </c>
    </row>
    <row r="62" spans="15:17">
      <c r="O62" s="281">
        <f>Personal!C110</f>
        <v>0</v>
      </c>
      <c r="P62" s="282">
        <f>Personal!D110</f>
        <v>0</v>
      </c>
      <c r="Q62" s="281">
        <f>Personal!E110</f>
        <v>0</v>
      </c>
    </row>
    <row r="63" spans="15:17">
      <c r="O63" s="281">
        <f>Personal!C111</f>
        <v>0</v>
      </c>
      <c r="P63" s="282">
        <f>Personal!D111</f>
        <v>0</v>
      </c>
      <c r="Q63" s="281">
        <f>Personal!E111</f>
        <v>0</v>
      </c>
    </row>
    <row r="64" spans="15:17">
      <c r="O64" s="281">
        <f>Personal!C112</f>
        <v>0</v>
      </c>
      <c r="P64" s="282">
        <f>Personal!D112</f>
        <v>0</v>
      </c>
      <c r="Q64" s="281">
        <f>Personal!E112</f>
        <v>0</v>
      </c>
    </row>
    <row r="65" spans="15:17">
      <c r="O65" s="281">
        <f>Personal!C113</f>
        <v>0</v>
      </c>
      <c r="P65" s="282">
        <f>Personal!D113</f>
        <v>0</v>
      </c>
      <c r="Q65" s="281">
        <f>Personal!E113</f>
        <v>0</v>
      </c>
    </row>
    <row r="66" spans="15:17">
      <c r="O66" s="281">
        <f>Personal!C114</f>
        <v>0</v>
      </c>
      <c r="P66" s="282">
        <f>Personal!D114</f>
        <v>0</v>
      </c>
      <c r="Q66" s="281">
        <f>Personal!E114</f>
        <v>0</v>
      </c>
    </row>
    <row r="67" spans="15:17">
      <c r="O67" s="281">
        <f>Personal!C115</f>
        <v>0</v>
      </c>
      <c r="P67" s="282">
        <f>Personal!D115</f>
        <v>0</v>
      </c>
      <c r="Q67" s="281">
        <f>Personal!E115</f>
        <v>0</v>
      </c>
    </row>
  </sheetData>
  <mergeCells count="16">
    <mergeCell ref="H47:K47"/>
    <mergeCell ref="C39:D39"/>
    <mergeCell ref="C8:D9"/>
    <mergeCell ref="C27:D28"/>
    <mergeCell ref="C41:D42"/>
    <mergeCell ref="H33:K33"/>
    <mergeCell ref="C25:D25"/>
    <mergeCell ref="B17:C17"/>
    <mergeCell ref="K11:M11"/>
    <mergeCell ref="C6:D6"/>
    <mergeCell ref="B16:C16"/>
    <mergeCell ref="H16:K16"/>
    <mergeCell ref="H13:K13"/>
    <mergeCell ref="H14:K14"/>
    <mergeCell ref="C11:D11"/>
    <mergeCell ref="C7:D7"/>
  </mergeCells>
  <pageMargins left="0.19685039370078741" right="0.31496062992125984" top="0.31496062992125984" bottom="0.15748031496062992" header="0.31496062992125984" footer="0.19685039370078741"/>
  <pageSetup scale="9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M51"/>
  <sheetViews>
    <sheetView showGridLines="0" workbookViewId="0">
      <selection activeCell="G12" sqref="G12"/>
    </sheetView>
  </sheetViews>
  <sheetFormatPr baseColWidth="10" defaultColWidth="0" defaultRowHeight="14.4"/>
  <cols>
    <col min="1" max="1" width="0.88671875" customWidth="1"/>
    <col min="2" max="2" width="2.6640625" customWidth="1"/>
    <col min="3" max="3" width="16.109375" customWidth="1"/>
    <col min="4" max="4" width="10" customWidth="1"/>
    <col min="5" max="5" width="12.109375" customWidth="1"/>
    <col min="6" max="6" width="33.6640625" customWidth="1"/>
    <col min="7" max="7" width="9.109375" customWidth="1"/>
    <col min="8" max="8" width="9" customWidth="1"/>
    <col min="9" max="9" width="9.44140625" customWidth="1"/>
    <col min="10" max="10" width="8" customWidth="1"/>
    <col min="11" max="11" width="11.44140625" customWidth="1"/>
    <col min="12" max="12" width="1.88671875" customWidth="1"/>
    <col min="13" max="13" width="4.5546875" customWidth="1"/>
    <col min="14" max="16384" width="11.44140625" hidden="1"/>
  </cols>
  <sheetData>
    <row r="1" spans="2:11">
      <c r="B1" s="1641">
        <f>Personal!D14</f>
        <v>0</v>
      </c>
      <c r="C1" s="1642"/>
      <c r="D1" s="1642"/>
    </row>
    <row r="2" spans="2:11" ht="18">
      <c r="B2" s="1642"/>
      <c r="C2" s="1642"/>
      <c r="D2" s="1642"/>
      <c r="F2" s="1635">
        <f ca="1">TODAY()</f>
        <v>46256</v>
      </c>
      <c r="G2" s="1635"/>
      <c r="H2" s="1635"/>
      <c r="I2" s="1635"/>
      <c r="J2" s="1635"/>
      <c r="K2" s="1635"/>
    </row>
    <row r="3" spans="2:11">
      <c r="B3" s="1642"/>
      <c r="C3" s="1642"/>
      <c r="D3" s="1642"/>
    </row>
    <row r="7" spans="2:11" ht="15.75" customHeight="1">
      <c r="C7" s="561" t="str">
        <f>CONCATENATE("Sres.: ", Personal!D14)</f>
        <v xml:space="preserve">Sres.: </v>
      </c>
      <c r="D7" s="561"/>
      <c r="E7" s="561"/>
      <c r="F7" s="561"/>
      <c r="G7" s="561"/>
      <c r="H7" s="561"/>
      <c r="I7" s="561"/>
      <c r="J7" s="561"/>
      <c r="K7" s="561"/>
    </row>
    <row r="8" spans="2:11" ht="12.75" customHeight="1">
      <c r="C8" s="561"/>
      <c r="D8" s="561"/>
      <c r="E8" s="561"/>
      <c r="F8" s="561"/>
      <c r="G8" s="561"/>
      <c r="H8" s="561"/>
      <c r="I8" s="561"/>
      <c r="J8" s="561"/>
      <c r="K8" s="561"/>
    </row>
    <row r="9" spans="2:11" ht="12.75" customHeight="1">
      <c r="C9" s="561"/>
      <c r="D9" s="561"/>
      <c r="E9" s="561"/>
      <c r="F9" s="561"/>
      <c r="G9" s="561"/>
      <c r="H9" s="561"/>
      <c r="I9" s="561"/>
      <c r="J9" s="561"/>
      <c r="K9" s="561"/>
    </row>
    <row r="10" spans="2:11" ht="18">
      <c r="C10" s="561"/>
      <c r="D10" s="561"/>
      <c r="E10" s="561"/>
      <c r="F10" s="562" t="s">
        <v>253</v>
      </c>
      <c r="G10" s="561"/>
      <c r="H10" s="561"/>
      <c r="I10" s="561"/>
      <c r="J10" s="561"/>
      <c r="K10" s="561"/>
    </row>
    <row r="11" spans="2:11" ht="18">
      <c r="C11" s="561"/>
      <c r="D11" s="561"/>
      <c r="E11" s="561"/>
      <c r="F11" s="561"/>
      <c r="G11" s="561" t="str">
        <f>CONCATENATE(Personal!AL4," / ",Personal!AL5)</f>
        <v>LUIS BENAVIDES / SOFÍA MORINI</v>
      </c>
      <c r="H11" s="561"/>
      <c r="I11" s="561"/>
      <c r="J11" s="561"/>
      <c r="K11" s="561"/>
    </row>
    <row r="12" spans="2:11" ht="18">
      <c r="C12" s="561"/>
      <c r="D12" s="561"/>
      <c r="E12" s="561"/>
      <c r="F12" s="561"/>
      <c r="G12" s="561"/>
      <c r="H12" s="561"/>
      <c r="I12" s="561"/>
      <c r="J12" s="561"/>
      <c r="K12" s="561"/>
    </row>
    <row r="13" spans="2:11" ht="18">
      <c r="C13" s="561"/>
      <c r="D13" s="561"/>
      <c r="E13" s="561"/>
      <c r="F13" s="561"/>
      <c r="G13" s="561"/>
      <c r="H13" s="561"/>
      <c r="I13" s="561"/>
      <c r="J13" s="561"/>
      <c r="K13" s="561"/>
    </row>
    <row r="14" spans="2:11" ht="12" customHeight="1">
      <c r="C14" s="1581" t="str">
        <f>CONCATENATE("                Mediante la presente reciba un cordial saludo, y sirva la misma para solicitarles la inscripción  en el Seguro Social Obligatorio, al siguiente personal  que laboran en la OBRA : ",Personal!D9)</f>
        <v xml:space="preserve">                Mediante la presente reciba un cordial saludo, y sirva la misma para solicitarles la inscripción  en el Seguro Social Obligatorio, al siguiente personal  que laboran en la OBRA : "SERVICIO DE MANTENIMIENTO DE INSTRUMENTACION, PANELES DE CONTROL, MULTIPLES Y POZOS INYECTORES DE MACOLLAS DE PIGAS I, PERTENECIENTE A LA GERENCIA DE PLANTAS GAS Y AGUA"</v>
      </c>
      <c r="D14" s="1581"/>
      <c r="E14" s="1581"/>
      <c r="F14" s="1581"/>
      <c r="G14" s="1581"/>
      <c r="H14" s="1581"/>
      <c r="I14" s="1581"/>
      <c r="J14" s="1581"/>
      <c r="K14" s="1581"/>
    </row>
    <row r="15" spans="2:11" ht="12" customHeight="1">
      <c r="C15" s="1581"/>
      <c r="D15" s="1581"/>
      <c r="E15" s="1581"/>
      <c r="F15" s="1581"/>
      <c r="G15" s="1581"/>
      <c r="H15" s="1581"/>
      <c r="I15" s="1581"/>
      <c r="J15" s="1581"/>
      <c r="K15" s="1581"/>
    </row>
    <row r="16" spans="2:11" ht="12" customHeight="1">
      <c r="C16" s="1581"/>
      <c r="D16" s="1581"/>
      <c r="E16" s="1581"/>
      <c r="F16" s="1581"/>
      <c r="G16" s="1581"/>
      <c r="H16" s="1581"/>
      <c r="I16" s="1581"/>
      <c r="J16" s="1581"/>
      <c r="K16" s="1581"/>
    </row>
    <row r="17" spans="2:11" ht="12" customHeight="1">
      <c r="C17" s="1581"/>
      <c r="D17" s="1581"/>
      <c r="E17" s="1581"/>
      <c r="F17" s="1581"/>
      <c r="G17" s="1581"/>
      <c r="H17" s="1581"/>
      <c r="I17" s="1581"/>
      <c r="J17" s="1581"/>
      <c r="K17" s="1581"/>
    </row>
    <row r="18" spans="2:11" ht="12" customHeight="1">
      <c r="C18" s="1581"/>
      <c r="D18" s="1581"/>
      <c r="E18" s="1581"/>
      <c r="F18" s="1581"/>
      <c r="G18" s="1581"/>
      <c r="H18" s="1581"/>
      <c r="I18" s="1581"/>
      <c r="J18" s="1581"/>
      <c r="K18" s="1581"/>
    </row>
    <row r="19" spans="2:11" ht="12" customHeight="1">
      <c r="C19" s="1581"/>
      <c r="D19" s="1581"/>
      <c r="E19" s="1581"/>
      <c r="F19" s="1581"/>
      <c r="G19" s="1581"/>
      <c r="H19" s="1581"/>
      <c r="I19" s="1581"/>
      <c r="J19" s="1581"/>
      <c r="K19" s="1581"/>
    </row>
    <row r="20" spans="2:11" ht="15" thickBot="1"/>
    <row r="21" spans="2:11" ht="15" thickBot="1">
      <c r="C21" s="1636" t="s">
        <v>561</v>
      </c>
      <c r="D21" s="1637"/>
      <c r="E21" s="1637"/>
      <c r="F21" s="1637"/>
      <c r="G21" s="1637"/>
      <c r="H21" s="1637"/>
      <c r="I21" s="1637"/>
      <c r="J21" s="1637"/>
      <c r="K21" s="1638"/>
    </row>
    <row r="22" spans="2:11" ht="28.5" customHeight="1">
      <c r="C22" s="548" t="s">
        <v>18</v>
      </c>
      <c r="D22" s="549" t="s">
        <v>19</v>
      </c>
      <c r="E22" s="549" t="s">
        <v>21</v>
      </c>
      <c r="F22" s="455" t="s">
        <v>22</v>
      </c>
      <c r="G22" s="548" t="s">
        <v>20</v>
      </c>
      <c r="H22" s="548" t="s">
        <v>255</v>
      </c>
      <c r="I22" s="548" t="s">
        <v>463</v>
      </c>
      <c r="J22" s="548" t="s">
        <v>463</v>
      </c>
      <c r="K22" s="456" t="s">
        <v>256</v>
      </c>
    </row>
    <row r="23" spans="2:11" ht="40.5" customHeight="1">
      <c r="B23" s="225">
        <v>1</v>
      </c>
      <c r="C23" s="15" t="s">
        <v>244</v>
      </c>
      <c r="D23" s="216" t="e">
        <f>IF(C23="","",INDEX(Personal!$C$19:$BT$132,MATCH(C23,Personal!$C$19:$C$132,0),2))</f>
        <v>#N/A</v>
      </c>
      <c r="E23" s="216" t="e">
        <f>IF(C23="","",INDEX(Personal!$C$19:$BT$132,MATCH(C23,Personal!$C$19:$C$132,0),3))</f>
        <v>#N/A</v>
      </c>
      <c r="F23" s="559" t="e">
        <f>IF(C23="","",INDEX(Personal!$C$19:$BT$132,MATCH(C23,Personal!$C$19:$C$132,0),7))</f>
        <v>#N/A</v>
      </c>
      <c r="G23" s="560" t="e">
        <f>IF(C23="","",INDEX(Personal!$C$19:$BT$132,MATCH(C23,Personal!$C$19:$C$132,0),14))</f>
        <v>#N/A</v>
      </c>
      <c r="H23" s="329" t="e">
        <f>IF(C23="","",INDEX(Personal!$C$19:$BT$132,MATCH(C23,Personal!$C$19:$C$132,0),4))</f>
        <v>#N/A</v>
      </c>
      <c r="I23" s="331" t="e">
        <f>IF(C23="","",INDEX(Personal!$C$19:$BT$132,MATCH(C23,Personal!$C$19:$C$132,0),8))</f>
        <v>#N/A</v>
      </c>
      <c r="J23" s="331" t="e">
        <f>IF(C23="","",INDEX(Personal!$C$19:$BT$132,MATCH(C23,Personal!$C$19:$C$132,0),9))</f>
        <v>#N/A</v>
      </c>
      <c r="K23" s="330" t="e">
        <f>IF(C23="","",INDEX(Personal!$C$19:$BT$132,MATCH(C23,Personal!$C$19:$C$132,0),67))</f>
        <v>#N/A</v>
      </c>
    </row>
    <row r="24" spans="2:11" ht="41.25" customHeight="1">
      <c r="B24" s="225">
        <f>B23+1</f>
        <v>2</v>
      </c>
      <c r="C24" s="15" t="s">
        <v>714</v>
      </c>
      <c r="D24" s="216" t="e">
        <f>IF(C24="","",INDEX(Personal!$C$19:$BT$132,MATCH(C24,Personal!$C$19:$C$132,0),2))</f>
        <v>#N/A</v>
      </c>
      <c r="E24" s="216" t="e">
        <f>IF(C24="","",INDEX(Personal!$C$19:$BT$132,MATCH(C24,Personal!$C$19:$C$132,0),3))</f>
        <v>#N/A</v>
      </c>
      <c r="F24" s="559" t="e">
        <f>IF(C24="","",INDEX(Personal!$C$19:$BT$132,MATCH(C24,Personal!$C$19:$C$132,0),7))</f>
        <v>#N/A</v>
      </c>
      <c r="G24" s="560" t="e">
        <f>IF(C24="","",INDEX(Personal!$C$19:$BT$132,MATCH(C24,Personal!$C$19:$C$132,0),14))</f>
        <v>#N/A</v>
      </c>
      <c r="H24" s="329" t="e">
        <f>IF(C24="","",INDEX(Personal!$C$19:$BT$132,MATCH(C24,Personal!$C$19:$C$132,0),4))</f>
        <v>#N/A</v>
      </c>
      <c r="I24" s="331" t="e">
        <f>IF(C24="","",INDEX(Personal!$C$19:$BT$132,MATCH(C24,Personal!$C$19:$C$132,0),8))</f>
        <v>#N/A</v>
      </c>
      <c r="J24" s="331" t="e">
        <f>IF(C24="","",INDEX(Personal!$C$19:$BT$132,MATCH(C24,Personal!$C$19:$C$132,0),9))</f>
        <v>#N/A</v>
      </c>
      <c r="K24" s="330" t="e">
        <f>IF(C24="","",INDEX(Personal!$C$19:$BT$132,MATCH(C24,Personal!$C$19:$C$132,0),67))</f>
        <v>#N/A</v>
      </c>
    </row>
    <row r="25" spans="2:11" ht="36" customHeight="1">
      <c r="B25" s="225">
        <f t="shared" ref="B25:B39" si="0">B24+1</f>
        <v>3</v>
      </c>
      <c r="C25" s="15" t="s">
        <v>715</v>
      </c>
      <c r="D25" s="216" t="e">
        <f>IF(C25="","",INDEX(Personal!$C$19:$BT$132,MATCH(C25,Personal!$C$19:$C$132,0),2))</f>
        <v>#N/A</v>
      </c>
      <c r="E25" s="216" t="e">
        <f>IF(C25="","",INDEX(Personal!$C$19:$BT$132,MATCH(C25,Personal!$C$19:$C$132,0),3))</f>
        <v>#N/A</v>
      </c>
      <c r="F25" s="559" t="e">
        <f>IF(C25="","",INDEX(Personal!$C$19:$BT$132,MATCH(C25,Personal!$C$19:$C$132,0),7))</f>
        <v>#N/A</v>
      </c>
      <c r="G25" s="560" t="e">
        <f>IF(C25="","",INDEX(Personal!$C$19:$BT$132,MATCH(C25,Personal!$C$19:$C$132,0),14))</f>
        <v>#N/A</v>
      </c>
      <c r="H25" s="329" t="e">
        <f>IF(C25="","",INDEX(Personal!$C$19:$BT$132,MATCH(C25,Personal!$C$19:$C$132,0),4))</f>
        <v>#N/A</v>
      </c>
      <c r="I25" s="331" t="e">
        <f>IF(C25="","",INDEX(Personal!$C$19:$BT$132,MATCH(C25,Personal!$C$19:$C$132,0),8))</f>
        <v>#N/A</v>
      </c>
      <c r="J25" s="331" t="e">
        <f>IF(C25="","",INDEX(Personal!$C$19:$BT$132,MATCH(C25,Personal!$C$19:$C$132,0),9))</f>
        <v>#N/A</v>
      </c>
      <c r="K25" s="330" t="e">
        <f>IF(C25="","",INDEX(Personal!$C$19:$BT$132,MATCH(C25,Personal!$C$19:$C$132,0),67))</f>
        <v>#N/A</v>
      </c>
    </row>
    <row r="26" spans="2:11" ht="30.75" customHeight="1">
      <c r="B26" s="225">
        <f t="shared" si="0"/>
        <v>4</v>
      </c>
      <c r="C26" s="15" t="s">
        <v>716</v>
      </c>
      <c r="D26" s="216" t="e">
        <f>IF(C26="","",INDEX(Personal!$C$19:$BT$132,MATCH(C26,Personal!$C$19:$C$132,0),2))</f>
        <v>#N/A</v>
      </c>
      <c r="E26" s="216" t="e">
        <f>IF(C26="","",INDEX(Personal!$C$19:$BT$132,MATCH(C26,Personal!$C$19:$C$132,0),3))</f>
        <v>#N/A</v>
      </c>
      <c r="F26" s="559" t="e">
        <f>IF(C26="","",INDEX(Personal!$C$19:$BT$132,MATCH(C26,Personal!$C$19:$C$132,0),7))</f>
        <v>#N/A</v>
      </c>
      <c r="G26" s="560" t="e">
        <f>IF(C26="","",INDEX(Personal!$C$19:$BT$132,MATCH(C26,Personal!$C$19:$C$132,0),14))</f>
        <v>#N/A</v>
      </c>
      <c r="H26" s="329" t="e">
        <f>IF(C26="","",INDEX(Personal!$C$19:$BT$132,MATCH(C26,Personal!$C$19:$C$132,0),4))</f>
        <v>#N/A</v>
      </c>
      <c r="I26" s="331" t="e">
        <f>IF(C26="","",INDEX(Personal!$C$19:$BT$132,MATCH(C26,Personal!$C$19:$C$132,0),8))</f>
        <v>#N/A</v>
      </c>
      <c r="J26" s="331" t="e">
        <f>IF(C26="","",INDEX(Personal!$C$19:$BT$132,MATCH(C26,Personal!$C$19:$C$132,0),9))</f>
        <v>#N/A</v>
      </c>
      <c r="K26" s="330" t="e">
        <f>IF(C26="","",INDEX(Personal!$C$19:$BT$132,MATCH(C26,Personal!$C$19:$C$132,0),67))</f>
        <v>#N/A</v>
      </c>
    </row>
    <row r="27" spans="2:11" ht="21.75" customHeight="1">
      <c r="B27" s="225">
        <f t="shared" si="0"/>
        <v>5</v>
      </c>
      <c r="C27" s="15" t="s">
        <v>718</v>
      </c>
      <c r="D27" s="216" t="e">
        <f>IF(C27="","",INDEX(Personal!$C$19:$BT$132,MATCH(C27,Personal!$C$19:$C$132,0),2))</f>
        <v>#N/A</v>
      </c>
      <c r="E27" s="216" t="e">
        <f>IF(C27="","",INDEX(Personal!$C$19:$BT$132,MATCH(C27,Personal!$C$19:$C$132,0),3))</f>
        <v>#N/A</v>
      </c>
      <c r="F27" s="559" t="e">
        <f>IF(C27="","",INDEX(Personal!$C$19:$BT$132,MATCH(C27,Personal!$C$19:$C$132,0),7))</f>
        <v>#N/A</v>
      </c>
      <c r="G27" s="775" t="e">
        <f>IF(C27="","",INDEX(Personal!$C$19:$BT$132,MATCH(C27,Personal!$C$19:$C$132,0),14))</f>
        <v>#N/A</v>
      </c>
      <c r="H27" s="232" t="e">
        <f>IF(C27="","",INDEX(Personal!$C$19:$BT$132,MATCH(C27,Personal!$C$19:$C$132,0),4))</f>
        <v>#N/A</v>
      </c>
      <c r="I27" s="331" t="e">
        <f>IF(C27="","",INDEX(Personal!$C$19:$BT$132,MATCH(C27,Personal!$C$19:$C$132,0),8))</f>
        <v>#N/A</v>
      </c>
      <c r="J27" s="331" t="e">
        <f>IF(C27="","",INDEX(Personal!$C$19:$BT$132,MATCH(C27,Personal!$C$19:$C$132,0),9))</f>
        <v>#N/A</v>
      </c>
      <c r="K27" s="330" t="e">
        <f>IF(C27="","",INDEX(Personal!$C$19:$BT$132,MATCH(C27,Personal!$C$19:$C$132,0),67))</f>
        <v>#N/A</v>
      </c>
    </row>
    <row r="28" spans="2:11" ht="41.4">
      <c r="B28" s="225">
        <f t="shared" si="0"/>
        <v>6</v>
      </c>
      <c r="C28" s="15" t="s">
        <v>508</v>
      </c>
      <c r="D28" s="216" t="e">
        <f>IF(C28="","",INDEX(Personal!$C$19:$BT$132,MATCH(C28,Personal!$C$19:$C$132,0),2))</f>
        <v>#N/A</v>
      </c>
      <c r="E28" s="216" t="e">
        <f>IF(C28="","",INDEX(Personal!$C$19:$BT$132,MATCH(C28,Personal!$C$19:$C$132,0),3))</f>
        <v>#N/A</v>
      </c>
      <c r="F28" s="559" t="e">
        <f>IF(C28="","",INDEX(Personal!$C$19:$BT$132,MATCH(C28,Personal!$C$19:$C$132,0),7))</f>
        <v>#N/A</v>
      </c>
      <c r="G28" s="560" t="e">
        <f>IF(C28="","",INDEX(Personal!$C$19:$BT$132,MATCH(C28,Personal!$C$19:$C$132,0),14))</f>
        <v>#N/A</v>
      </c>
      <c r="H28" s="329" t="e">
        <f>IF(C28="","",INDEX(Personal!$C$19:$BT$132,MATCH(C28,Personal!$C$19:$C$132,0),4))</f>
        <v>#N/A</v>
      </c>
      <c r="I28" s="331" t="e">
        <f>IF(C28="","",INDEX(Personal!$C$19:$BT$132,MATCH(C28,Personal!$C$19:$C$132,0),8))</f>
        <v>#N/A</v>
      </c>
      <c r="J28" s="331" t="e">
        <f>IF(C28="","",INDEX(Personal!$C$19:$BT$132,MATCH(C28,Personal!$C$19:$C$132,0),9))</f>
        <v>#N/A</v>
      </c>
      <c r="K28" s="330" t="e">
        <f>IF(C28="","",INDEX(Personal!$C$19:$BT$132,MATCH(C28,Personal!$C$19:$C$132,0),67))</f>
        <v>#N/A</v>
      </c>
    </row>
    <row r="29" spans="2:11" ht="27.6">
      <c r="B29" s="225">
        <f t="shared" si="0"/>
        <v>7</v>
      </c>
      <c r="C29" s="15" t="s">
        <v>719</v>
      </c>
      <c r="D29" s="216" t="e">
        <f>IF(C29="","",INDEX(Personal!$C$19:$BT$132,MATCH(C29,Personal!$C$19:$C$132,0),2))</f>
        <v>#N/A</v>
      </c>
      <c r="E29" s="216" t="e">
        <f>IF(C29="","",INDEX(Personal!$C$19:$BT$132,MATCH(C29,Personal!$C$19:$C$132,0),3))</f>
        <v>#N/A</v>
      </c>
      <c r="F29" s="559" t="e">
        <f>IF(C29="","",INDEX(Personal!$C$19:$BT$132,MATCH(C29,Personal!$C$19:$C$132,0),7))</f>
        <v>#N/A</v>
      </c>
      <c r="G29" s="560" t="e">
        <f>IF(C29="","",INDEX(Personal!$C$19:$BT$132,MATCH(C29,Personal!$C$19:$C$132,0),14))</f>
        <v>#N/A</v>
      </c>
      <c r="H29" s="329" t="e">
        <f>IF(C29="","",INDEX(Personal!$C$19:$BT$132,MATCH(C29,Personal!$C$19:$C$132,0),4))</f>
        <v>#N/A</v>
      </c>
      <c r="I29" s="331" t="e">
        <f>IF(C29="","",INDEX(Personal!$C$19:$BT$132,MATCH(C29,Personal!$C$19:$C$132,0),8))</f>
        <v>#N/A</v>
      </c>
      <c r="J29" s="331" t="e">
        <f>IF(C29="","",INDEX(Personal!$C$19:$BT$132,MATCH(C29,Personal!$C$19:$C$132,0),9))</f>
        <v>#N/A</v>
      </c>
      <c r="K29" s="330" t="e">
        <f>IF(C29="","",INDEX(Personal!$C$19:$BT$132,MATCH(C29,Personal!$C$19:$C$132,0),67))</f>
        <v>#N/A</v>
      </c>
    </row>
    <row r="30" spans="2:11" ht="27.6">
      <c r="B30" s="225">
        <f t="shared" si="0"/>
        <v>8</v>
      </c>
      <c r="C30" s="15" t="s">
        <v>740</v>
      </c>
      <c r="D30" s="216" t="e">
        <f>IF(C30="","",INDEX(Personal!$C$19:$BT$132,MATCH(C30,Personal!$C$19:$C$132,0),2))</f>
        <v>#N/A</v>
      </c>
      <c r="E30" s="216" t="e">
        <f>IF(C30="","",INDEX(Personal!$C$19:$BT$132,MATCH(C30,Personal!$C$19:$C$132,0),3))</f>
        <v>#N/A</v>
      </c>
      <c r="F30" s="559" t="e">
        <f>IF(C30="","",INDEX(Personal!$C$19:$BT$132,MATCH(C30,Personal!$C$19:$C$132,0),7))</f>
        <v>#N/A</v>
      </c>
      <c r="G30" s="560" t="e">
        <f>IF(C30="","",INDEX(Personal!$C$19:$BT$132,MATCH(C30,Personal!$C$19:$C$132,0),14))</f>
        <v>#N/A</v>
      </c>
      <c r="H30" s="329" t="e">
        <f>IF(C30="","",INDEX(Personal!$C$19:$BT$132,MATCH(C30,Personal!$C$19:$C$132,0),4))</f>
        <v>#N/A</v>
      </c>
      <c r="I30" s="331" t="e">
        <f>IF(C30="","",INDEX(Personal!$C$19:$BT$132,MATCH(C30,Personal!$C$19:$C$132,0),8))</f>
        <v>#N/A</v>
      </c>
      <c r="J30" s="331" t="e">
        <f>IF(C30="","",INDEX(Personal!$C$19:$BT$132,MATCH(C30,Personal!$C$19:$C$132,0),9))</f>
        <v>#N/A</v>
      </c>
      <c r="K30" s="330" t="e">
        <f>IF(C30="","",INDEX(Personal!$C$19:$BT$132,MATCH(C30,Personal!$C$19:$C$132,0),67))</f>
        <v>#N/A</v>
      </c>
    </row>
    <row r="31" spans="2:11" ht="41.4">
      <c r="B31" s="225">
        <f t="shared" si="0"/>
        <v>9</v>
      </c>
      <c r="C31" s="15" t="s">
        <v>240</v>
      </c>
      <c r="D31" s="216" t="e">
        <f>IF(C31="","",INDEX(Personal!$C$19:$BT$132,MATCH(C31,Personal!$C$19:$C$132,0),2))</f>
        <v>#N/A</v>
      </c>
      <c r="E31" s="216" t="e">
        <f>IF(C31="","",INDEX(Personal!$C$19:$BT$132,MATCH(C31,Personal!$C$19:$C$132,0),3))</f>
        <v>#N/A</v>
      </c>
      <c r="F31" s="559" t="e">
        <f>IF(C31="","",INDEX(Personal!$C$19:$BT$132,MATCH(C31,Personal!$C$19:$C$132,0),7))</f>
        <v>#N/A</v>
      </c>
      <c r="G31" s="226" t="e">
        <f>IF(C31="","",INDEX(Personal!$C$19:$BT$132,MATCH(C31,Personal!$C$19:$C$132,0),14))</f>
        <v>#N/A</v>
      </c>
      <c r="H31" s="232" t="e">
        <f>IF(C31="","",INDEX(Personal!$C$19:$BT$132,MATCH(C31,Personal!$C$19:$C$132,0),4))</f>
        <v>#N/A</v>
      </c>
      <c r="I31" s="331" t="e">
        <f>IF(C31="","",INDEX(Personal!$C$19:$BT$132,MATCH(C31,Personal!$C$19:$C$132,0),8))</f>
        <v>#N/A</v>
      </c>
      <c r="J31" s="331" t="e">
        <f>IF(C31="","",INDEX(Personal!$C$19:$BT$132,MATCH(C31,Personal!$C$19:$C$132,0),9))</f>
        <v>#N/A</v>
      </c>
      <c r="K31" s="330" t="e">
        <f>IF(C31="","",INDEX(Personal!$C$19:$BT$132,MATCH(C31,Personal!$C$19:$C$132,0),67))</f>
        <v>#N/A</v>
      </c>
    </row>
    <row r="32" spans="2:11" ht="27.6">
      <c r="B32" s="225">
        <f t="shared" si="0"/>
        <v>10</v>
      </c>
      <c r="C32" s="15" t="s">
        <v>394</v>
      </c>
      <c r="D32" s="216" t="e">
        <f>IF(C32="","",INDEX(Personal!$C$19:$BT$132,MATCH(C32,Personal!$C$19:$C$132,0),2))</f>
        <v>#N/A</v>
      </c>
      <c r="E32" s="216" t="e">
        <f>IF(C32="","",INDEX(Personal!$C$19:$BT$132,MATCH(C32,Personal!$C$19:$C$132,0),3))</f>
        <v>#N/A</v>
      </c>
      <c r="F32" s="559" t="e">
        <f>IF(C32="","",INDEX(Personal!$C$19:$BT$132,MATCH(C32,Personal!$C$19:$C$132,0),7))</f>
        <v>#N/A</v>
      </c>
      <c r="G32" s="226" t="e">
        <f>IF(C32="","",INDEX(Personal!$C$19:$BT$132,MATCH(C32,Personal!$C$19:$C$132,0),14))</f>
        <v>#N/A</v>
      </c>
      <c r="H32" s="232" t="e">
        <f>IF(C32="","",INDEX(Personal!$C$19:$BT$132,MATCH(C32,Personal!$C$19:$C$132,0),4))</f>
        <v>#N/A</v>
      </c>
      <c r="I32" s="331" t="e">
        <f>IF(C32="","",INDEX(Personal!$C$19:$BT$132,MATCH(C32,Personal!$C$19:$C$132,0),8))</f>
        <v>#N/A</v>
      </c>
      <c r="J32" s="331" t="e">
        <f>IF(C32="","",INDEX(Personal!$C$19:$BT$132,MATCH(C32,Personal!$C$19:$C$132,0),9))</f>
        <v>#N/A</v>
      </c>
      <c r="K32" s="330" t="e">
        <f>IF(C32="","",INDEX(Personal!$C$19:$BT$132,MATCH(C32,Personal!$C$19:$C$132,0),67))</f>
        <v>#N/A</v>
      </c>
    </row>
    <row r="33" spans="2:12">
      <c r="B33" s="225">
        <f t="shared" si="0"/>
        <v>11</v>
      </c>
      <c r="C33" s="15"/>
      <c r="D33" s="216" t="str">
        <f>IF(C33="","",INDEX(Personal!$C$19:$BT$132,MATCH(C33,Personal!$C$19:$C$132,0),2))</f>
        <v/>
      </c>
      <c r="E33" s="216" t="str">
        <f>IF(C33="","",INDEX(Personal!$C$19:$BT$132,MATCH(C33,Personal!$C$19:$C$132,0),3))</f>
        <v/>
      </c>
      <c r="F33" s="559" t="str">
        <f>IF(C33="","",INDEX(Personal!$C$19:$BT$132,MATCH(C33,Personal!$C$19:$C$132,0),7))</f>
        <v/>
      </c>
      <c r="G33" s="226" t="str">
        <f>IF(C33="","",INDEX(Personal!$C$19:$BT$132,MATCH(C33,Personal!$C$19:$C$132,0),14))</f>
        <v/>
      </c>
      <c r="H33" s="232" t="str">
        <f>IF(C33="","",INDEX(Personal!$C$19:$BT$132,MATCH(C33,Personal!$C$19:$C$132,0),4))</f>
        <v/>
      </c>
      <c r="I33" s="331" t="str">
        <f>IF(C33="","",INDEX(Personal!$C$19:$BT$132,MATCH(C33,Personal!$C$19:$C$132,0),8))</f>
        <v/>
      </c>
      <c r="J33" s="331" t="str">
        <f>IF(C33="","",INDEX(Personal!$C$19:$BT$132,MATCH(C33,Personal!$C$19:$C$132,0),9))</f>
        <v/>
      </c>
      <c r="K33" s="330" t="str">
        <f>IF(C33="","",INDEX(Personal!$C$19:$BT$132,MATCH(C33,Personal!$C$19:$C$132,0),67))</f>
        <v/>
      </c>
    </row>
    <row r="34" spans="2:12">
      <c r="B34" s="225">
        <f t="shared" si="0"/>
        <v>12</v>
      </c>
      <c r="C34" s="15"/>
      <c r="D34" s="216" t="str">
        <f>IF(C34="","",INDEX(Personal!$C$19:$BT$132,MATCH(C34,Personal!$C$19:$C$132,0),2))</f>
        <v/>
      </c>
      <c r="E34" s="216" t="str">
        <f>IF(C34="","",INDEX(Personal!$C$19:$BT$132,MATCH(C34,Personal!$C$19:$C$132,0),3))</f>
        <v/>
      </c>
      <c r="F34" s="559" t="str">
        <f>IF(C34="","",INDEX(Personal!$C$19:$BT$132,MATCH(C34,Personal!$C$19:$C$132,0),7))</f>
        <v/>
      </c>
      <c r="G34" s="226" t="str">
        <f>IF(C34="","",INDEX(Personal!$C$19:$BT$132,MATCH(C34,Personal!$C$19:$C$132,0),14))</f>
        <v/>
      </c>
      <c r="H34" s="232" t="str">
        <f>IF(C34="","",INDEX(Personal!$C$19:$BT$132,MATCH(C34,Personal!$C$19:$C$132,0),4))</f>
        <v/>
      </c>
      <c r="I34" s="331" t="str">
        <f>IF(C34="","",INDEX(Personal!$C$19:$BT$132,MATCH(C34,Personal!$C$19:$C$132,0),8))</f>
        <v/>
      </c>
      <c r="J34" s="331" t="str">
        <f>IF(C34="","",INDEX(Personal!$C$19:$BT$132,MATCH(C34,Personal!$C$19:$C$132,0),9))</f>
        <v/>
      </c>
      <c r="K34" s="330" t="str">
        <f>IF(C34="","",INDEX(Personal!$C$19:$BT$132,MATCH(C34,Personal!$C$19:$C$132,0),67))</f>
        <v/>
      </c>
    </row>
    <row r="35" spans="2:12">
      <c r="B35" s="225">
        <f t="shared" si="0"/>
        <v>13</v>
      </c>
      <c r="C35" s="15"/>
      <c r="D35" s="216" t="str">
        <f>IF(C35="","",INDEX(Personal!$C$19:$BT$132,MATCH(C35,Personal!$C$19:$C$132,0),2))</f>
        <v/>
      </c>
      <c r="E35" s="216" t="str">
        <f>IF(C35="","",INDEX(Personal!$C$19:$BT$132,MATCH(C35,Personal!$C$19:$C$132,0),3))</f>
        <v/>
      </c>
      <c r="F35" s="559" t="str">
        <f>IF(C35="","",INDEX(Personal!$C$19:$BT$132,MATCH(C35,Personal!$C$19:$C$132,0),7))</f>
        <v/>
      </c>
      <c r="G35" s="226" t="str">
        <f>IF(C35="","",INDEX(Personal!$C$19:$BT$132,MATCH(C35,Personal!$C$19:$C$132,0),14))</f>
        <v/>
      </c>
      <c r="H35" s="232" t="str">
        <f>IF(C35="","",INDEX(Personal!$C$19:$BT$132,MATCH(C35,Personal!$C$19:$C$132,0),4))</f>
        <v/>
      </c>
      <c r="I35" s="331" t="str">
        <f>IF(C35="","",INDEX(Personal!$C$19:$BT$132,MATCH(C35,Personal!$C$19:$C$132,0),8))</f>
        <v/>
      </c>
      <c r="J35" s="331" t="str">
        <f>IF(C35="","",INDEX(Personal!$C$19:$BT$132,MATCH(C35,Personal!$C$19:$C$132,0),9))</f>
        <v/>
      </c>
      <c r="K35" s="330" t="str">
        <f>IF(C35="","",INDEX(Personal!$C$19:$BT$132,MATCH(C35,Personal!$C$19:$C$132,0),67))</f>
        <v/>
      </c>
    </row>
    <row r="36" spans="2:12">
      <c r="B36" s="225">
        <f t="shared" si="0"/>
        <v>14</v>
      </c>
      <c r="C36" s="15"/>
      <c r="D36" s="216" t="str">
        <f>IF(C36="","",INDEX(Personal!$C$19:$BT$132,MATCH(C36,Personal!$C$19:$C$132,0),2))</f>
        <v/>
      </c>
      <c r="E36" s="216" t="str">
        <f>IF(C36="","",INDEX(Personal!$C$19:$BT$132,MATCH(C36,Personal!$C$19:$C$132,0),3))</f>
        <v/>
      </c>
      <c r="F36" s="559" t="str">
        <f>IF(C36="","",INDEX(Personal!$C$19:$BT$132,MATCH(C36,Personal!$C$19:$C$132,0),7))</f>
        <v/>
      </c>
      <c r="G36" s="226" t="str">
        <f>IF(C36="","",INDEX(Personal!$C$19:$BT$132,MATCH(C36,Personal!$C$19:$C$132,0),14))</f>
        <v/>
      </c>
      <c r="H36" s="232" t="str">
        <f>IF(C36="","",INDEX(Personal!$C$19:$BT$132,MATCH(C36,Personal!$C$19:$C$132,0),4))</f>
        <v/>
      </c>
      <c r="I36" s="331" t="str">
        <f>IF(C36="","",INDEX(Personal!$C$19:$BT$132,MATCH(C36,Personal!$C$19:$C$132,0),8))</f>
        <v/>
      </c>
      <c r="J36" s="331" t="str">
        <f>IF(C36="","",INDEX(Personal!$C$19:$BT$132,MATCH(C36,Personal!$C$19:$C$132,0),9))</f>
        <v/>
      </c>
      <c r="K36" s="330" t="str">
        <f>IF(C36="","",INDEX(Personal!$C$19:$BT$132,MATCH(C36,Personal!$C$19:$C$132,0),67))</f>
        <v/>
      </c>
    </row>
    <row r="37" spans="2:12" hidden="1">
      <c r="B37" s="225">
        <f t="shared" si="0"/>
        <v>15</v>
      </c>
      <c r="C37" s="221">
        <f>Personal!C36</f>
        <v>0</v>
      </c>
      <c r="D37" s="16">
        <f>Personal!D36</f>
        <v>0</v>
      </c>
      <c r="E37" s="16">
        <f>Personal!E36</f>
        <v>0</v>
      </c>
      <c r="F37" s="17">
        <f>Personal!F36</f>
        <v>0</v>
      </c>
      <c r="G37" s="226">
        <f>Personal!P36</f>
        <v>0</v>
      </c>
      <c r="H37" s="232">
        <f>Personal!F36</f>
        <v>0</v>
      </c>
      <c r="I37" s="232"/>
      <c r="J37" s="232"/>
      <c r="K37" s="233">
        <f>Personal!BQ36</f>
        <v>0</v>
      </c>
    </row>
    <row r="38" spans="2:12" hidden="1">
      <c r="B38" s="225">
        <f t="shared" si="0"/>
        <v>16</v>
      </c>
      <c r="C38" s="221">
        <f>Personal!C37</f>
        <v>0</v>
      </c>
      <c r="D38" s="16">
        <f>Personal!D37</f>
        <v>0</v>
      </c>
      <c r="E38" s="16">
        <f>Personal!E37</f>
        <v>0</v>
      </c>
      <c r="F38" s="17">
        <f>Personal!F37</f>
        <v>0</v>
      </c>
      <c r="G38" s="226">
        <f>Personal!P37</f>
        <v>0</v>
      </c>
      <c r="H38" s="232">
        <f>Personal!F37</f>
        <v>0</v>
      </c>
      <c r="I38" s="232"/>
      <c r="J38" s="232"/>
      <c r="K38" s="233">
        <f>Personal!BQ37</f>
        <v>0</v>
      </c>
    </row>
    <row r="39" spans="2:12" hidden="1">
      <c r="B39" s="225">
        <f t="shared" si="0"/>
        <v>17</v>
      </c>
      <c r="C39" s="221" t="str">
        <f>Personal!C38</f>
        <v>EMAN BRITO</v>
      </c>
      <c r="D39" s="16">
        <f>Personal!D38</f>
        <v>14994920</v>
      </c>
      <c r="E39" s="16" t="str">
        <f>Personal!E38</f>
        <v>SUPERVISOR</v>
      </c>
      <c r="F39" s="17">
        <f>Personal!F38</f>
        <v>0</v>
      </c>
      <c r="G39" s="226">
        <f>Personal!P38</f>
        <v>0</v>
      </c>
      <c r="H39" s="232">
        <f>Personal!F38</f>
        <v>0</v>
      </c>
      <c r="I39" s="232"/>
      <c r="J39" s="232"/>
      <c r="K39" s="233">
        <f>Personal!BQ38</f>
        <v>0</v>
      </c>
    </row>
    <row r="41" spans="2:12" ht="18">
      <c r="B41" s="561"/>
      <c r="C41" s="561"/>
      <c r="D41" s="561"/>
      <c r="E41" s="561"/>
      <c r="F41" s="561"/>
      <c r="G41" s="561"/>
      <c r="H41" s="561"/>
      <c r="I41" s="561"/>
      <c r="J41" s="561"/>
      <c r="K41" s="561"/>
      <c r="L41" s="561"/>
    </row>
    <row r="42" spans="2:12" ht="18">
      <c r="B42" s="561"/>
      <c r="C42" s="234" t="s">
        <v>265</v>
      </c>
      <c r="D42" s="561"/>
      <c r="E42" s="561"/>
      <c r="F42" s="561"/>
      <c r="G42" s="561"/>
      <c r="H42" s="561"/>
      <c r="I42" s="561"/>
      <c r="J42" s="561"/>
      <c r="K42" s="561"/>
      <c r="L42" s="561"/>
    </row>
    <row r="43" spans="2:12" ht="18">
      <c r="B43" s="561"/>
      <c r="C43" s="561"/>
      <c r="D43" s="561"/>
      <c r="E43" s="561"/>
      <c r="F43" s="561"/>
      <c r="G43" s="561"/>
      <c r="H43" s="561"/>
      <c r="I43" s="561"/>
      <c r="J43" s="561"/>
      <c r="K43" s="561"/>
      <c r="L43" s="561"/>
    </row>
    <row r="44" spans="2:12" ht="18">
      <c r="B44" s="561"/>
      <c r="C44" s="561"/>
      <c r="D44" s="561"/>
      <c r="E44" s="561"/>
      <c r="F44" s="561"/>
      <c r="G44" s="561"/>
      <c r="H44" s="561"/>
      <c r="I44" s="561"/>
      <c r="J44" s="561"/>
      <c r="K44" s="561"/>
      <c r="L44" s="561"/>
    </row>
    <row r="45" spans="2:12" ht="18">
      <c r="B45" s="1640" t="s">
        <v>266</v>
      </c>
      <c r="C45" s="1640"/>
      <c r="D45" s="1640"/>
      <c r="E45" s="1640"/>
      <c r="F45" s="1640"/>
      <c r="G45" s="1640"/>
      <c r="H45" s="1640"/>
      <c r="I45" s="1640"/>
      <c r="J45" s="1640"/>
      <c r="K45" s="1640"/>
      <c r="L45" s="1640"/>
    </row>
    <row r="46" spans="2:12" ht="18">
      <c r="B46" s="1640" t="s">
        <v>237</v>
      </c>
      <c r="C46" s="1640"/>
      <c r="D46" s="1640"/>
      <c r="E46" s="1640"/>
      <c r="F46" s="1640"/>
      <c r="G46" s="1640"/>
      <c r="H46" s="1640"/>
      <c r="I46" s="1640"/>
      <c r="J46" s="1640"/>
      <c r="K46" s="1640"/>
      <c r="L46" s="1640"/>
    </row>
    <row r="47" spans="2:12" ht="18">
      <c r="B47" s="1640" t="s">
        <v>267</v>
      </c>
      <c r="C47" s="1640"/>
      <c r="D47" s="1640"/>
      <c r="E47" s="1640"/>
      <c r="F47" s="1640"/>
      <c r="G47" s="1640"/>
      <c r="H47" s="1640"/>
      <c r="I47" s="1640"/>
      <c r="J47" s="1640"/>
      <c r="K47" s="1640"/>
      <c r="L47" s="1640"/>
    </row>
    <row r="48" spans="2:12" ht="18">
      <c r="B48" s="561"/>
      <c r="C48" s="561"/>
      <c r="D48" s="561"/>
      <c r="E48" s="561"/>
      <c r="F48" s="561"/>
      <c r="G48" s="561"/>
      <c r="H48" s="561"/>
      <c r="I48" s="561"/>
      <c r="J48" s="561"/>
      <c r="K48" s="561"/>
      <c r="L48" s="561"/>
    </row>
    <row r="49" spans="1:12" ht="15" customHeight="1">
      <c r="B49" s="1639" t="s">
        <v>250</v>
      </c>
      <c r="C49" s="1639"/>
      <c r="D49" s="1639"/>
      <c r="E49" s="1639"/>
      <c r="F49" s="1639"/>
      <c r="G49" s="1639"/>
      <c r="H49" s="1639"/>
      <c r="I49" s="1639"/>
      <c r="J49" s="1639"/>
      <c r="K49" s="1639"/>
      <c r="L49" s="561"/>
    </row>
    <row r="50" spans="1:12">
      <c r="A50" s="235"/>
      <c r="B50" s="235"/>
      <c r="C50" s="235"/>
      <c r="D50" s="235"/>
      <c r="E50" s="235"/>
      <c r="F50" s="235"/>
      <c r="G50" s="235"/>
      <c r="H50" s="228"/>
      <c r="I50" s="228"/>
      <c r="J50" s="228"/>
    </row>
    <row r="51" spans="1:12">
      <c r="A51" s="235"/>
      <c r="B51" s="235"/>
      <c r="C51" s="235"/>
      <c r="D51" s="235"/>
      <c r="E51" s="235"/>
      <c r="F51" s="235"/>
      <c r="G51" s="235"/>
      <c r="H51" s="228"/>
      <c r="I51" s="228"/>
      <c r="J51" s="228"/>
    </row>
  </sheetData>
  <mergeCells count="8">
    <mergeCell ref="F2:K2"/>
    <mergeCell ref="C21:K21"/>
    <mergeCell ref="C14:K19"/>
    <mergeCell ref="B49:K49"/>
    <mergeCell ref="B46:L46"/>
    <mergeCell ref="B47:L47"/>
    <mergeCell ref="B45:L45"/>
    <mergeCell ref="B1:D3"/>
  </mergeCells>
  <pageMargins left="0.62992125984251968" right="0.6692913385826772" top="0.35433070866141736" bottom="0.27559055118110237" header="0.31496062992125984" footer="0.31496062992125984"/>
  <pageSetup scale="7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Personal!$C$19:$C$132</xm:f>
          </x14:formula1>
          <xm:sqref>C23:C36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8"/>
  <dimension ref="A1:AY1024"/>
  <sheetViews>
    <sheetView showGridLines="0" workbookViewId="0">
      <selection activeCell="D23" sqref="D23"/>
    </sheetView>
  </sheetViews>
  <sheetFormatPr baseColWidth="10" defaultColWidth="11.44140625" defaultRowHeight="12.75" customHeight="1"/>
  <cols>
    <col min="1" max="1" width="3.44140625" style="131" customWidth="1"/>
    <col min="2" max="2" width="10" style="131" customWidth="1"/>
    <col min="3" max="3" width="11.33203125" style="131" customWidth="1"/>
    <col min="4" max="4" width="9.44140625" style="131" customWidth="1"/>
    <col min="5" max="5" width="5.88671875" style="131" customWidth="1"/>
    <col min="6" max="6" width="4.44140625" style="131" customWidth="1"/>
    <col min="7" max="7" width="7.109375" style="131" customWidth="1"/>
    <col min="8" max="8" width="5.44140625" style="131" customWidth="1"/>
    <col min="9" max="9" width="8.44140625" style="131" customWidth="1"/>
    <col min="10" max="10" width="4.109375" style="131" customWidth="1"/>
    <col min="11" max="11" width="7.88671875" style="131" customWidth="1"/>
    <col min="12" max="12" width="11.109375" style="131" customWidth="1"/>
    <col min="13" max="13" width="3.109375" style="131" customWidth="1"/>
    <col min="14" max="14" width="3.6640625" style="131" customWidth="1"/>
    <col min="15" max="15" width="5" style="192" customWidth="1"/>
    <col min="16" max="16" width="12" style="193" hidden="1" customWidth="1"/>
    <col min="17" max="17" width="13.6640625" style="193" customWidth="1"/>
    <col min="18" max="18" width="1.6640625" style="193" customWidth="1"/>
    <col min="19" max="19" width="11.33203125" style="193" customWidth="1"/>
    <col min="20" max="20" width="8.44140625" style="193" customWidth="1"/>
    <col min="21" max="39" width="4.33203125" style="193" customWidth="1"/>
    <col min="40" max="40" width="10.5546875" style="133" customWidth="1"/>
    <col min="41" max="41" width="5.5546875" style="133" customWidth="1"/>
    <col min="42" max="42" width="10.5546875" style="133" customWidth="1"/>
    <col min="43" max="43" width="9.33203125" style="133" customWidth="1"/>
    <col min="44" max="47" width="6.109375" style="133" customWidth="1"/>
    <col min="48" max="48" width="14.88671875" style="133" customWidth="1"/>
    <col min="49" max="274" width="11.44140625" style="133" customWidth="1"/>
    <col min="275" max="275" width="6.6640625" style="133" customWidth="1"/>
    <col min="276" max="276" width="10" style="133" customWidth="1"/>
    <col min="277" max="277" width="11.33203125" style="133" customWidth="1"/>
    <col min="278" max="278" width="9.44140625" style="133" customWidth="1"/>
    <col min="279" max="279" width="9.5546875" style="133" customWidth="1"/>
    <col min="280" max="280" width="7.6640625" style="133" customWidth="1"/>
    <col min="281" max="281" width="11.33203125" style="133" customWidth="1"/>
    <col min="282" max="282" width="5.44140625" style="133" customWidth="1"/>
    <col min="283" max="283" width="8.44140625" style="133" customWidth="1"/>
    <col min="284" max="284" width="4.109375" style="133" customWidth="1"/>
    <col min="285" max="285" width="7.88671875" style="133" customWidth="1"/>
    <col min="286" max="286" width="11.109375" style="133" customWidth="1"/>
    <col min="287" max="287" width="3.109375" style="133" customWidth="1"/>
    <col min="288" max="288" width="3.6640625" style="133" customWidth="1"/>
    <col min="289" max="289" width="10.44140625" style="133" customWidth="1"/>
    <col min="290" max="290" width="12" style="133" customWidth="1"/>
    <col min="291" max="291" width="3.88671875" style="133" customWidth="1"/>
    <col min="292" max="292" width="4.33203125" style="133" customWidth="1"/>
    <col min="293" max="293" width="4.109375" style="133" customWidth="1"/>
    <col min="294" max="294" width="26.44140625" style="133" customWidth="1"/>
    <col min="295" max="297" width="14.88671875" style="133" customWidth="1"/>
    <col min="298" max="298" width="10.5546875" style="133" customWidth="1"/>
    <col min="299" max="299" width="14.88671875" style="133" customWidth="1"/>
    <col min="300" max="303" width="6.109375" style="133" customWidth="1"/>
    <col min="304" max="304" width="14.88671875" style="133" customWidth="1"/>
    <col min="305" max="530" width="11.44140625" style="133"/>
    <col min="531" max="531" width="6.6640625" style="133" customWidth="1"/>
    <col min="532" max="532" width="10" style="133" customWidth="1"/>
    <col min="533" max="533" width="11.33203125" style="133" customWidth="1"/>
    <col min="534" max="534" width="9.44140625" style="133" customWidth="1"/>
    <col min="535" max="535" width="5.88671875" style="133" customWidth="1"/>
    <col min="536" max="536" width="4.44140625" style="133" customWidth="1"/>
    <col min="537" max="537" width="7.109375" style="133" customWidth="1"/>
    <col min="538" max="538" width="5.44140625" style="133" customWidth="1"/>
    <col min="539" max="539" width="8.44140625" style="133" customWidth="1"/>
    <col min="540" max="540" width="4.109375" style="133" customWidth="1"/>
    <col min="541" max="541" width="7.88671875" style="133" customWidth="1"/>
    <col min="542" max="542" width="11.109375" style="133" customWidth="1"/>
    <col min="543" max="543" width="3.109375" style="133" customWidth="1"/>
    <col min="544" max="544" width="3.6640625" style="133" customWidth="1"/>
    <col min="545" max="545" width="10.44140625" style="133" customWidth="1"/>
    <col min="546" max="546" width="12" style="133" customWidth="1"/>
    <col min="547" max="547" width="3.88671875" style="133" customWidth="1"/>
    <col min="548" max="548" width="4.33203125" style="133" customWidth="1"/>
    <col min="549" max="549" width="4.109375" style="133" customWidth="1"/>
    <col min="550" max="550" width="26.44140625" style="133" customWidth="1"/>
    <col min="551" max="553" width="14.88671875" style="133" customWidth="1"/>
    <col min="554" max="554" width="10.5546875" style="133" customWidth="1"/>
    <col min="555" max="555" width="14.88671875" style="133" customWidth="1"/>
    <col min="556" max="559" width="6.109375" style="133" customWidth="1"/>
    <col min="560" max="560" width="14.88671875" style="133" customWidth="1"/>
    <col min="561" max="786" width="11.44140625" style="133"/>
    <col min="787" max="787" width="6.6640625" style="133" customWidth="1"/>
    <col min="788" max="788" width="10" style="133" customWidth="1"/>
    <col min="789" max="789" width="11.33203125" style="133" customWidth="1"/>
    <col min="790" max="790" width="9.44140625" style="133" customWidth="1"/>
    <col min="791" max="791" width="5.88671875" style="133" customWidth="1"/>
    <col min="792" max="792" width="4.44140625" style="133" customWidth="1"/>
    <col min="793" max="793" width="7.109375" style="133" customWidth="1"/>
    <col min="794" max="794" width="5.44140625" style="133" customWidth="1"/>
    <col min="795" max="795" width="8.44140625" style="133" customWidth="1"/>
    <col min="796" max="796" width="4.109375" style="133" customWidth="1"/>
    <col min="797" max="797" width="7.88671875" style="133" customWidth="1"/>
    <col min="798" max="798" width="11.109375" style="133" customWidth="1"/>
    <col min="799" max="799" width="3.109375" style="133" customWidth="1"/>
    <col min="800" max="800" width="3.6640625" style="133" customWidth="1"/>
    <col min="801" max="801" width="10.44140625" style="133" customWidth="1"/>
    <col min="802" max="802" width="12" style="133" customWidth="1"/>
    <col min="803" max="803" width="3.88671875" style="133" customWidth="1"/>
    <col min="804" max="804" width="4.33203125" style="133" customWidth="1"/>
    <col min="805" max="805" width="4.109375" style="133" customWidth="1"/>
    <col min="806" max="806" width="26.44140625" style="133" customWidth="1"/>
    <col min="807" max="809" width="14.88671875" style="133" customWidth="1"/>
    <col min="810" max="810" width="10.5546875" style="133" customWidth="1"/>
    <col min="811" max="811" width="14.88671875" style="133" customWidth="1"/>
    <col min="812" max="815" width="6.109375" style="133" customWidth="1"/>
    <col min="816" max="816" width="14.88671875" style="133" customWidth="1"/>
    <col min="817" max="1042" width="11.44140625" style="133"/>
    <col min="1043" max="1043" width="6.6640625" style="133" customWidth="1"/>
    <col min="1044" max="1044" width="10" style="133" customWidth="1"/>
    <col min="1045" max="1045" width="11.33203125" style="133" customWidth="1"/>
    <col min="1046" max="1046" width="9.44140625" style="133" customWidth="1"/>
    <col min="1047" max="1047" width="5.88671875" style="133" customWidth="1"/>
    <col min="1048" max="1048" width="4.44140625" style="133" customWidth="1"/>
    <col min="1049" max="1049" width="7.109375" style="133" customWidth="1"/>
    <col min="1050" max="1050" width="5.44140625" style="133" customWidth="1"/>
    <col min="1051" max="1051" width="8.44140625" style="133" customWidth="1"/>
    <col min="1052" max="1052" width="4.109375" style="133" customWidth="1"/>
    <col min="1053" max="1053" width="7.88671875" style="133" customWidth="1"/>
    <col min="1054" max="1054" width="11.109375" style="133" customWidth="1"/>
    <col min="1055" max="1055" width="3.109375" style="133" customWidth="1"/>
    <col min="1056" max="1056" width="3.6640625" style="133" customWidth="1"/>
    <col min="1057" max="1057" width="10.44140625" style="133" customWidth="1"/>
    <col min="1058" max="1058" width="12" style="133" customWidth="1"/>
    <col min="1059" max="1059" width="3.88671875" style="133" customWidth="1"/>
    <col min="1060" max="1060" width="4.33203125" style="133" customWidth="1"/>
    <col min="1061" max="1061" width="4.109375" style="133" customWidth="1"/>
    <col min="1062" max="1062" width="26.44140625" style="133" customWidth="1"/>
    <col min="1063" max="1065" width="14.88671875" style="133" customWidth="1"/>
    <col min="1066" max="1066" width="10.5546875" style="133" customWidth="1"/>
    <col min="1067" max="1067" width="14.88671875" style="133" customWidth="1"/>
    <col min="1068" max="1071" width="6.109375" style="133" customWidth="1"/>
    <col min="1072" max="1072" width="14.88671875" style="133" customWidth="1"/>
    <col min="1073" max="1298" width="11.44140625" style="133"/>
    <col min="1299" max="1299" width="6.6640625" style="133" customWidth="1"/>
    <col min="1300" max="1300" width="10" style="133" customWidth="1"/>
    <col min="1301" max="1301" width="11.33203125" style="133" customWidth="1"/>
    <col min="1302" max="1302" width="9.44140625" style="133" customWidth="1"/>
    <col min="1303" max="1303" width="5.88671875" style="133" customWidth="1"/>
    <col min="1304" max="1304" width="4.44140625" style="133" customWidth="1"/>
    <col min="1305" max="1305" width="7.109375" style="133" customWidth="1"/>
    <col min="1306" max="1306" width="5.44140625" style="133" customWidth="1"/>
    <col min="1307" max="1307" width="8.44140625" style="133" customWidth="1"/>
    <col min="1308" max="1308" width="4.109375" style="133" customWidth="1"/>
    <col min="1309" max="1309" width="7.88671875" style="133" customWidth="1"/>
    <col min="1310" max="1310" width="11.109375" style="133" customWidth="1"/>
    <col min="1311" max="1311" width="3.109375" style="133" customWidth="1"/>
    <col min="1312" max="1312" width="3.6640625" style="133" customWidth="1"/>
    <col min="1313" max="1313" width="10.44140625" style="133" customWidth="1"/>
    <col min="1314" max="1314" width="12" style="133" customWidth="1"/>
    <col min="1315" max="1315" width="3.88671875" style="133" customWidth="1"/>
    <col min="1316" max="1316" width="4.33203125" style="133" customWidth="1"/>
    <col min="1317" max="1317" width="4.109375" style="133" customWidth="1"/>
    <col min="1318" max="1318" width="26.44140625" style="133" customWidth="1"/>
    <col min="1319" max="1321" width="14.88671875" style="133" customWidth="1"/>
    <col min="1322" max="1322" width="10.5546875" style="133" customWidth="1"/>
    <col min="1323" max="1323" width="14.88671875" style="133" customWidth="1"/>
    <col min="1324" max="1327" width="6.109375" style="133" customWidth="1"/>
    <col min="1328" max="1328" width="14.88671875" style="133" customWidth="1"/>
    <col min="1329" max="1554" width="11.44140625" style="133"/>
    <col min="1555" max="1555" width="6.6640625" style="133" customWidth="1"/>
    <col min="1556" max="1556" width="10" style="133" customWidth="1"/>
    <col min="1557" max="1557" width="11.33203125" style="133" customWidth="1"/>
    <col min="1558" max="1558" width="9.44140625" style="133" customWidth="1"/>
    <col min="1559" max="1559" width="5.88671875" style="133" customWidth="1"/>
    <col min="1560" max="1560" width="4.44140625" style="133" customWidth="1"/>
    <col min="1561" max="1561" width="7.109375" style="133" customWidth="1"/>
    <col min="1562" max="1562" width="5.44140625" style="133" customWidth="1"/>
    <col min="1563" max="1563" width="8.44140625" style="133" customWidth="1"/>
    <col min="1564" max="1564" width="4.109375" style="133" customWidth="1"/>
    <col min="1565" max="1565" width="7.88671875" style="133" customWidth="1"/>
    <col min="1566" max="1566" width="11.109375" style="133" customWidth="1"/>
    <col min="1567" max="1567" width="3.109375" style="133" customWidth="1"/>
    <col min="1568" max="1568" width="3.6640625" style="133" customWidth="1"/>
    <col min="1569" max="1569" width="10.44140625" style="133" customWidth="1"/>
    <col min="1570" max="1570" width="12" style="133" customWidth="1"/>
    <col min="1571" max="1571" width="3.88671875" style="133" customWidth="1"/>
    <col min="1572" max="1572" width="4.33203125" style="133" customWidth="1"/>
    <col min="1573" max="1573" width="4.109375" style="133" customWidth="1"/>
    <col min="1574" max="1574" width="26.44140625" style="133" customWidth="1"/>
    <col min="1575" max="1577" width="14.88671875" style="133" customWidth="1"/>
    <col min="1578" max="1578" width="10.5546875" style="133" customWidth="1"/>
    <col min="1579" max="1579" width="14.88671875" style="133" customWidth="1"/>
    <col min="1580" max="1583" width="6.109375" style="133" customWidth="1"/>
    <col min="1584" max="1584" width="14.88671875" style="133" customWidth="1"/>
    <col min="1585" max="1810" width="11.44140625" style="133"/>
    <col min="1811" max="1811" width="6.6640625" style="133" customWidth="1"/>
    <col min="1812" max="1812" width="10" style="133" customWidth="1"/>
    <col min="1813" max="1813" width="11.33203125" style="133" customWidth="1"/>
    <col min="1814" max="1814" width="9.44140625" style="133" customWidth="1"/>
    <col min="1815" max="1815" width="5.88671875" style="133" customWidth="1"/>
    <col min="1816" max="1816" width="4.44140625" style="133" customWidth="1"/>
    <col min="1817" max="1817" width="7.109375" style="133" customWidth="1"/>
    <col min="1818" max="1818" width="5.44140625" style="133" customWidth="1"/>
    <col min="1819" max="1819" width="8.44140625" style="133" customWidth="1"/>
    <col min="1820" max="1820" width="4.109375" style="133" customWidth="1"/>
    <col min="1821" max="1821" width="7.88671875" style="133" customWidth="1"/>
    <col min="1822" max="1822" width="11.109375" style="133" customWidth="1"/>
    <col min="1823" max="1823" width="3.109375" style="133" customWidth="1"/>
    <col min="1824" max="1824" width="3.6640625" style="133" customWidth="1"/>
    <col min="1825" max="1825" width="10.44140625" style="133" customWidth="1"/>
    <col min="1826" max="1826" width="12" style="133" customWidth="1"/>
    <col min="1827" max="1827" width="3.88671875" style="133" customWidth="1"/>
    <col min="1828" max="1828" width="4.33203125" style="133" customWidth="1"/>
    <col min="1829" max="1829" width="4.109375" style="133" customWidth="1"/>
    <col min="1830" max="1830" width="26.44140625" style="133" customWidth="1"/>
    <col min="1831" max="1833" width="14.88671875" style="133" customWidth="1"/>
    <col min="1834" max="1834" width="10.5546875" style="133" customWidth="1"/>
    <col min="1835" max="1835" width="14.88671875" style="133" customWidth="1"/>
    <col min="1836" max="1839" width="6.109375" style="133" customWidth="1"/>
    <col min="1840" max="1840" width="14.88671875" style="133" customWidth="1"/>
    <col min="1841" max="2066" width="11.44140625" style="133"/>
    <col min="2067" max="2067" width="6.6640625" style="133" customWidth="1"/>
    <col min="2068" max="2068" width="10" style="133" customWidth="1"/>
    <col min="2069" max="2069" width="11.33203125" style="133" customWidth="1"/>
    <col min="2070" max="2070" width="9.44140625" style="133" customWidth="1"/>
    <col min="2071" max="2071" width="5.88671875" style="133" customWidth="1"/>
    <col min="2072" max="2072" width="4.44140625" style="133" customWidth="1"/>
    <col min="2073" max="2073" width="7.109375" style="133" customWidth="1"/>
    <col min="2074" max="2074" width="5.44140625" style="133" customWidth="1"/>
    <col min="2075" max="2075" width="8.44140625" style="133" customWidth="1"/>
    <col min="2076" max="2076" width="4.109375" style="133" customWidth="1"/>
    <col min="2077" max="2077" width="7.88671875" style="133" customWidth="1"/>
    <col min="2078" max="2078" width="11.109375" style="133" customWidth="1"/>
    <col min="2079" max="2079" width="3.109375" style="133" customWidth="1"/>
    <col min="2080" max="2080" width="3.6640625" style="133" customWidth="1"/>
    <col min="2081" max="2081" width="10.44140625" style="133" customWidth="1"/>
    <col min="2082" max="2082" width="12" style="133" customWidth="1"/>
    <col min="2083" max="2083" width="3.88671875" style="133" customWidth="1"/>
    <col min="2084" max="2084" width="4.33203125" style="133" customWidth="1"/>
    <col min="2085" max="2085" width="4.109375" style="133" customWidth="1"/>
    <col min="2086" max="2086" width="26.44140625" style="133" customWidth="1"/>
    <col min="2087" max="2089" width="14.88671875" style="133" customWidth="1"/>
    <col min="2090" max="2090" width="10.5546875" style="133" customWidth="1"/>
    <col min="2091" max="2091" width="14.88671875" style="133" customWidth="1"/>
    <col min="2092" max="2095" width="6.109375" style="133" customWidth="1"/>
    <col min="2096" max="2096" width="14.88671875" style="133" customWidth="1"/>
    <col min="2097" max="2322" width="11.44140625" style="133"/>
    <col min="2323" max="2323" width="6.6640625" style="133" customWidth="1"/>
    <col min="2324" max="2324" width="10" style="133" customWidth="1"/>
    <col min="2325" max="2325" width="11.33203125" style="133" customWidth="1"/>
    <col min="2326" max="2326" width="9.44140625" style="133" customWidth="1"/>
    <col min="2327" max="2327" width="5.88671875" style="133" customWidth="1"/>
    <col min="2328" max="2328" width="4.44140625" style="133" customWidth="1"/>
    <col min="2329" max="2329" width="7.109375" style="133" customWidth="1"/>
    <col min="2330" max="2330" width="5.44140625" style="133" customWidth="1"/>
    <col min="2331" max="2331" width="8.44140625" style="133" customWidth="1"/>
    <col min="2332" max="2332" width="4.109375" style="133" customWidth="1"/>
    <col min="2333" max="2333" width="7.88671875" style="133" customWidth="1"/>
    <col min="2334" max="2334" width="11.109375" style="133" customWidth="1"/>
    <col min="2335" max="2335" width="3.109375" style="133" customWidth="1"/>
    <col min="2336" max="2336" width="3.6640625" style="133" customWidth="1"/>
    <col min="2337" max="2337" width="10.44140625" style="133" customWidth="1"/>
    <col min="2338" max="2338" width="12" style="133" customWidth="1"/>
    <col min="2339" max="2339" width="3.88671875" style="133" customWidth="1"/>
    <col min="2340" max="2340" width="4.33203125" style="133" customWidth="1"/>
    <col min="2341" max="2341" width="4.109375" style="133" customWidth="1"/>
    <col min="2342" max="2342" width="26.44140625" style="133" customWidth="1"/>
    <col min="2343" max="2345" width="14.88671875" style="133" customWidth="1"/>
    <col min="2346" max="2346" width="10.5546875" style="133" customWidth="1"/>
    <col min="2347" max="2347" width="14.88671875" style="133" customWidth="1"/>
    <col min="2348" max="2351" width="6.109375" style="133" customWidth="1"/>
    <col min="2352" max="2352" width="14.88671875" style="133" customWidth="1"/>
    <col min="2353" max="2578" width="11.44140625" style="133"/>
    <col min="2579" max="2579" width="6.6640625" style="133" customWidth="1"/>
    <col min="2580" max="2580" width="10" style="133" customWidth="1"/>
    <col min="2581" max="2581" width="11.33203125" style="133" customWidth="1"/>
    <col min="2582" max="2582" width="9.44140625" style="133" customWidth="1"/>
    <col min="2583" max="2583" width="5.88671875" style="133" customWidth="1"/>
    <col min="2584" max="2584" width="4.44140625" style="133" customWidth="1"/>
    <col min="2585" max="2585" width="7.109375" style="133" customWidth="1"/>
    <col min="2586" max="2586" width="5.44140625" style="133" customWidth="1"/>
    <col min="2587" max="2587" width="8.44140625" style="133" customWidth="1"/>
    <col min="2588" max="2588" width="4.109375" style="133" customWidth="1"/>
    <col min="2589" max="2589" width="7.88671875" style="133" customWidth="1"/>
    <col min="2590" max="2590" width="11.109375" style="133" customWidth="1"/>
    <col min="2591" max="2591" width="3.109375" style="133" customWidth="1"/>
    <col min="2592" max="2592" width="3.6640625" style="133" customWidth="1"/>
    <col min="2593" max="2593" width="10.44140625" style="133" customWidth="1"/>
    <col min="2594" max="2594" width="12" style="133" customWidth="1"/>
    <col min="2595" max="2595" width="3.88671875" style="133" customWidth="1"/>
    <col min="2596" max="2596" width="4.33203125" style="133" customWidth="1"/>
    <col min="2597" max="2597" width="4.109375" style="133" customWidth="1"/>
    <col min="2598" max="2598" width="26.44140625" style="133" customWidth="1"/>
    <col min="2599" max="2601" width="14.88671875" style="133" customWidth="1"/>
    <col min="2602" max="2602" width="10.5546875" style="133" customWidth="1"/>
    <col min="2603" max="2603" width="14.88671875" style="133" customWidth="1"/>
    <col min="2604" max="2607" width="6.109375" style="133" customWidth="1"/>
    <col min="2608" max="2608" width="14.88671875" style="133" customWidth="1"/>
    <col min="2609" max="2834" width="11.44140625" style="133"/>
    <col min="2835" max="2835" width="6.6640625" style="133" customWidth="1"/>
    <col min="2836" max="2836" width="10" style="133" customWidth="1"/>
    <col min="2837" max="2837" width="11.33203125" style="133" customWidth="1"/>
    <col min="2838" max="2838" width="9.44140625" style="133" customWidth="1"/>
    <col min="2839" max="2839" width="5.88671875" style="133" customWidth="1"/>
    <col min="2840" max="2840" width="4.44140625" style="133" customWidth="1"/>
    <col min="2841" max="2841" width="7.109375" style="133" customWidth="1"/>
    <col min="2842" max="2842" width="5.44140625" style="133" customWidth="1"/>
    <col min="2843" max="2843" width="8.44140625" style="133" customWidth="1"/>
    <col min="2844" max="2844" width="4.109375" style="133" customWidth="1"/>
    <col min="2845" max="2845" width="7.88671875" style="133" customWidth="1"/>
    <col min="2846" max="2846" width="11.109375" style="133" customWidth="1"/>
    <col min="2847" max="2847" width="3.109375" style="133" customWidth="1"/>
    <col min="2848" max="2848" width="3.6640625" style="133" customWidth="1"/>
    <col min="2849" max="2849" width="10.44140625" style="133" customWidth="1"/>
    <col min="2850" max="2850" width="12" style="133" customWidth="1"/>
    <col min="2851" max="2851" width="3.88671875" style="133" customWidth="1"/>
    <col min="2852" max="2852" width="4.33203125" style="133" customWidth="1"/>
    <col min="2853" max="2853" width="4.109375" style="133" customWidth="1"/>
    <col min="2854" max="2854" width="26.44140625" style="133" customWidth="1"/>
    <col min="2855" max="2857" width="14.88671875" style="133" customWidth="1"/>
    <col min="2858" max="2858" width="10.5546875" style="133" customWidth="1"/>
    <col min="2859" max="2859" width="14.88671875" style="133" customWidth="1"/>
    <col min="2860" max="2863" width="6.109375" style="133" customWidth="1"/>
    <col min="2864" max="2864" width="14.88671875" style="133" customWidth="1"/>
    <col min="2865" max="3090" width="11.44140625" style="133"/>
    <col min="3091" max="3091" width="6.6640625" style="133" customWidth="1"/>
    <col min="3092" max="3092" width="10" style="133" customWidth="1"/>
    <col min="3093" max="3093" width="11.33203125" style="133" customWidth="1"/>
    <col min="3094" max="3094" width="9.44140625" style="133" customWidth="1"/>
    <col min="3095" max="3095" width="5.88671875" style="133" customWidth="1"/>
    <col min="3096" max="3096" width="4.44140625" style="133" customWidth="1"/>
    <col min="3097" max="3097" width="7.109375" style="133" customWidth="1"/>
    <col min="3098" max="3098" width="5.44140625" style="133" customWidth="1"/>
    <col min="3099" max="3099" width="8.44140625" style="133" customWidth="1"/>
    <col min="3100" max="3100" width="4.109375" style="133" customWidth="1"/>
    <col min="3101" max="3101" width="7.88671875" style="133" customWidth="1"/>
    <col min="3102" max="3102" width="11.109375" style="133" customWidth="1"/>
    <col min="3103" max="3103" width="3.109375" style="133" customWidth="1"/>
    <col min="3104" max="3104" width="3.6640625" style="133" customWidth="1"/>
    <col min="3105" max="3105" width="10.44140625" style="133" customWidth="1"/>
    <col min="3106" max="3106" width="12" style="133" customWidth="1"/>
    <col min="3107" max="3107" width="3.88671875" style="133" customWidth="1"/>
    <col min="3108" max="3108" width="4.33203125" style="133" customWidth="1"/>
    <col min="3109" max="3109" width="4.109375" style="133" customWidth="1"/>
    <col min="3110" max="3110" width="26.44140625" style="133" customWidth="1"/>
    <col min="3111" max="3113" width="14.88671875" style="133" customWidth="1"/>
    <col min="3114" max="3114" width="10.5546875" style="133" customWidth="1"/>
    <col min="3115" max="3115" width="14.88671875" style="133" customWidth="1"/>
    <col min="3116" max="3119" width="6.109375" style="133" customWidth="1"/>
    <col min="3120" max="3120" width="14.88671875" style="133" customWidth="1"/>
    <col min="3121" max="3346" width="11.44140625" style="133"/>
    <col min="3347" max="3347" width="6.6640625" style="133" customWidth="1"/>
    <col min="3348" max="3348" width="10" style="133" customWidth="1"/>
    <col min="3349" max="3349" width="11.33203125" style="133" customWidth="1"/>
    <col min="3350" max="3350" width="9.44140625" style="133" customWidth="1"/>
    <col min="3351" max="3351" width="5.88671875" style="133" customWidth="1"/>
    <col min="3352" max="3352" width="4.44140625" style="133" customWidth="1"/>
    <col min="3353" max="3353" width="7.109375" style="133" customWidth="1"/>
    <col min="3354" max="3354" width="5.44140625" style="133" customWidth="1"/>
    <col min="3355" max="3355" width="8.44140625" style="133" customWidth="1"/>
    <col min="3356" max="3356" width="4.109375" style="133" customWidth="1"/>
    <col min="3357" max="3357" width="7.88671875" style="133" customWidth="1"/>
    <col min="3358" max="3358" width="11.109375" style="133" customWidth="1"/>
    <col min="3359" max="3359" width="3.109375" style="133" customWidth="1"/>
    <col min="3360" max="3360" width="3.6640625" style="133" customWidth="1"/>
    <col min="3361" max="3361" width="10.44140625" style="133" customWidth="1"/>
    <col min="3362" max="3362" width="12" style="133" customWidth="1"/>
    <col min="3363" max="3363" width="3.88671875" style="133" customWidth="1"/>
    <col min="3364" max="3364" width="4.33203125" style="133" customWidth="1"/>
    <col min="3365" max="3365" width="4.109375" style="133" customWidth="1"/>
    <col min="3366" max="3366" width="26.44140625" style="133" customWidth="1"/>
    <col min="3367" max="3369" width="14.88671875" style="133" customWidth="1"/>
    <col min="3370" max="3370" width="10.5546875" style="133" customWidth="1"/>
    <col min="3371" max="3371" width="14.88671875" style="133" customWidth="1"/>
    <col min="3372" max="3375" width="6.109375" style="133" customWidth="1"/>
    <col min="3376" max="3376" width="14.88671875" style="133" customWidth="1"/>
    <col min="3377" max="3602" width="11.44140625" style="133"/>
    <col min="3603" max="3603" width="6.6640625" style="133" customWidth="1"/>
    <col min="3604" max="3604" width="10" style="133" customWidth="1"/>
    <col min="3605" max="3605" width="11.33203125" style="133" customWidth="1"/>
    <col min="3606" max="3606" width="9.44140625" style="133" customWidth="1"/>
    <col min="3607" max="3607" width="5.88671875" style="133" customWidth="1"/>
    <col min="3608" max="3608" width="4.44140625" style="133" customWidth="1"/>
    <col min="3609" max="3609" width="7.109375" style="133" customWidth="1"/>
    <col min="3610" max="3610" width="5.44140625" style="133" customWidth="1"/>
    <col min="3611" max="3611" width="8.44140625" style="133" customWidth="1"/>
    <col min="3612" max="3612" width="4.109375" style="133" customWidth="1"/>
    <col min="3613" max="3613" width="7.88671875" style="133" customWidth="1"/>
    <col min="3614" max="3614" width="11.109375" style="133" customWidth="1"/>
    <col min="3615" max="3615" width="3.109375" style="133" customWidth="1"/>
    <col min="3616" max="3616" width="3.6640625" style="133" customWidth="1"/>
    <col min="3617" max="3617" width="10.44140625" style="133" customWidth="1"/>
    <col min="3618" max="3618" width="12" style="133" customWidth="1"/>
    <col min="3619" max="3619" width="3.88671875" style="133" customWidth="1"/>
    <col min="3620" max="3620" width="4.33203125" style="133" customWidth="1"/>
    <col min="3621" max="3621" width="4.109375" style="133" customWidth="1"/>
    <col min="3622" max="3622" width="26.44140625" style="133" customWidth="1"/>
    <col min="3623" max="3625" width="14.88671875" style="133" customWidth="1"/>
    <col min="3626" max="3626" width="10.5546875" style="133" customWidth="1"/>
    <col min="3627" max="3627" width="14.88671875" style="133" customWidth="1"/>
    <col min="3628" max="3631" width="6.109375" style="133" customWidth="1"/>
    <col min="3632" max="3632" width="14.88671875" style="133" customWidth="1"/>
    <col min="3633" max="3858" width="11.44140625" style="133"/>
    <col min="3859" max="3859" width="6.6640625" style="133" customWidth="1"/>
    <col min="3860" max="3860" width="10" style="133" customWidth="1"/>
    <col min="3861" max="3861" width="11.33203125" style="133" customWidth="1"/>
    <col min="3862" max="3862" width="9.44140625" style="133" customWidth="1"/>
    <col min="3863" max="3863" width="5.88671875" style="133" customWidth="1"/>
    <col min="3864" max="3864" width="4.44140625" style="133" customWidth="1"/>
    <col min="3865" max="3865" width="7.109375" style="133" customWidth="1"/>
    <col min="3866" max="3866" width="5.44140625" style="133" customWidth="1"/>
    <col min="3867" max="3867" width="8.44140625" style="133" customWidth="1"/>
    <col min="3868" max="3868" width="4.109375" style="133" customWidth="1"/>
    <col min="3869" max="3869" width="7.88671875" style="133" customWidth="1"/>
    <col min="3870" max="3870" width="11.109375" style="133" customWidth="1"/>
    <col min="3871" max="3871" width="3.109375" style="133" customWidth="1"/>
    <col min="3872" max="3872" width="3.6640625" style="133" customWidth="1"/>
    <col min="3873" max="3873" width="10.44140625" style="133" customWidth="1"/>
    <col min="3874" max="3874" width="12" style="133" customWidth="1"/>
    <col min="3875" max="3875" width="3.88671875" style="133" customWidth="1"/>
    <col min="3876" max="3876" width="4.33203125" style="133" customWidth="1"/>
    <col min="3877" max="3877" width="4.109375" style="133" customWidth="1"/>
    <col min="3878" max="3878" width="26.44140625" style="133" customWidth="1"/>
    <col min="3879" max="3881" width="14.88671875" style="133" customWidth="1"/>
    <col min="3882" max="3882" width="10.5546875" style="133" customWidth="1"/>
    <col min="3883" max="3883" width="14.88671875" style="133" customWidth="1"/>
    <col min="3884" max="3887" width="6.109375" style="133" customWidth="1"/>
    <col min="3888" max="3888" width="14.88671875" style="133" customWidth="1"/>
    <col min="3889" max="4114" width="11.44140625" style="133"/>
    <col min="4115" max="4115" width="6.6640625" style="133" customWidth="1"/>
    <col min="4116" max="4116" width="10" style="133" customWidth="1"/>
    <col min="4117" max="4117" width="11.33203125" style="133" customWidth="1"/>
    <col min="4118" max="4118" width="9.44140625" style="133" customWidth="1"/>
    <col min="4119" max="4119" width="5.88671875" style="133" customWidth="1"/>
    <col min="4120" max="4120" width="4.44140625" style="133" customWidth="1"/>
    <col min="4121" max="4121" width="7.109375" style="133" customWidth="1"/>
    <col min="4122" max="4122" width="5.44140625" style="133" customWidth="1"/>
    <col min="4123" max="4123" width="8.44140625" style="133" customWidth="1"/>
    <col min="4124" max="4124" width="4.109375" style="133" customWidth="1"/>
    <col min="4125" max="4125" width="7.88671875" style="133" customWidth="1"/>
    <col min="4126" max="4126" width="11.109375" style="133" customWidth="1"/>
    <col min="4127" max="4127" width="3.109375" style="133" customWidth="1"/>
    <col min="4128" max="4128" width="3.6640625" style="133" customWidth="1"/>
    <col min="4129" max="4129" width="10.44140625" style="133" customWidth="1"/>
    <col min="4130" max="4130" width="12" style="133" customWidth="1"/>
    <col min="4131" max="4131" width="3.88671875" style="133" customWidth="1"/>
    <col min="4132" max="4132" width="4.33203125" style="133" customWidth="1"/>
    <col min="4133" max="4133" width="4.109375" style="133" customWidth="1"/>
    <col min="4134" max="4134" width="26.44140625" style="133" customWidth="1"/>
    <col min="4135" max="4137" width="14.88671875" style="133" customWidth="1"/>
    <col min="4138" max="4138" width="10.5546875" style="133" customWidth="1"/>
    <col min="4139" max="4139" width="14.88671875" style="133" customWidth="1"/>
    <col min="4140" max="4143" width="6.109375" style="133" customWidth="1"/>
    <col min="4144" max="4144" width="14.88671875" style="133" customWidth="1"/>
    <col min="4145" max="4370" width="11.44140625" style="133"/>
    <col min="4371" max="4371" width="6.6640625" style="133" customWidth="1"/>
    <col min="4372" max="4372" width="10" style="133" customWidth="1"/>
    <col min="4373" max="4373" width="11.33203125" style="133" customWidth="1"/>
    <col min="4374" max="4374" width="9.44140625" style="133" customWidth="1"/>
    <col min="4375" max="4375" width="5.88671875" style="133" customWidth="1"/>
    <col min="4376" max="4376" width="4.44140625" style="133" customWidth="1"/>
    <col min="4377" max="4377" width="7.109375" style="133" customWidth="1"/>
    <col min="4378" max="4378" width="5.44140625" style="133" customWidth="1"/>
    <col min="4379" max="4379" width="8.44140625" style="133" customWidth="1"/>
    <col min="4380" max="4380" width="4.109375" style="133" customWidth="1"/>
    <col min="4381" max="4381" width="7.88671875" style="133" customWidth="1"/>
    <col min="4382" max="4382" width="11.109375" style="133" customWidth="1"/>
    <col min="4383" max="4383" width="3.109375" style="133" customWidth="1"/>
    <col min="4384" max="4384" width="3.6640625" style="133" customWidth="1"/>
    <col min="4385" max="4385" width="10.44140625" style="133" customWidth="1"/>
    <col min="4386" max="4386" width="12" style="133" customWidth="1"/>
    <col min="4387" max="4387" width="3.88671875" style="133" customWidth="1"/>
    <col min="4388" max="4388" width="4.33203125" style="133" customWidth="1"/>
    <col min="4389" max="4389" width="4.109375" style="133" customWidth="1"/>
    <col min="4390" max="4390" width="26.44140625" style="133" customWidth="1"/>
    <col min="4391" max="4393" width="14.88671875" style="133" customWidth="1"/>
    <col min="4394" max="4394" width="10.5546875" style="133" customWidth="1"/>
    <col min="4395" max="4395" width="14.88671875" style="133" customWidth="1"/>
    <col min="4396" max="4399" width="6.109375" style="133" customWidth="1"/>
    <col min="4400" max="4400" width="14.88671875" style="133" customWidth="1"/>
    <col min="4401" max="4626" width="11.44140625" style="133"/>
    <col min="4627" max="4627" width="6.6640625" style="133" customWidth="1"/>
    <col min="4628" max="4628" width="10" style="133" customWidth="1"/>
    <col min="4629" max="4629" width="11.33203125" style="133" customWidth="1"/>
    <col min="4630" max="4630" width="9.44140625" style="133" customWidth="1"/>
    <col min="4631" max="4631" width="5.88671875" style="133" customWidth="1"/>
    <col min="4632" max="4632" width="4.44140625" style="133" customWidth="1"/>
    <col min="4633" max="4633" width="7.109375" style="133" customWidth="1"/>
    <col min="4634" max="4634" width="5.44140625" style="133" customWidth="1"/>
    <col min="4635" max="4635" width="8.44140625" style="133" customWidth="1"/>
    <col min="4636" max="4636" width="4.109375" style="133" customWidth="1"/>
    <col min="4637" max="4637" width="7.88671875" style="133" customWidth="1"/>
    <col min="4638" max="4638" width="11.109375" style="133" customWidth="1"/>
    <col min="4639" max="4639" width="3.109375" style="133" customWidth="1"/>
    <col min="4640" max="4640" width="3.6640625" style="133" customWidth="1"/>
    <col min="4641" max="4641" width="10.44140625" style="133" customWidth="1"/>
    <col min="4642" max="4642" width="12" style="133" customWidth="1"/>
    <col min="4643" max="4643" width="3.88671875" style="133" customWidth="1"/>
    <col min="4644" max="4644" width="4.33203125" style="133" customWidth="1"/>
    <col min="4645" max="4645" width="4.109375" style="133" customWidth="1"/>
    <col min="4646" max="4646" width="26.44140625" style="133" customWidth="1"/>
    <col min="4647" max="4649" width="14.88671875" style="133" customWidth="1"/>
    <col min="4650" max="4650" width="10.5546875" style="133" customWidth="1"/>
    <col min="4651" max="4651" width="14.88671875" style="133" customWidth="1"/>
    <col min="4652" max="4655" width="6.109375" style="133" customWidth="1"/>
    <col min="4656" max="4656" width="14.88671875" style="133" customWidth="1"/>
    <col min="4657" max="4882" width="11.44140625" style="133"/>
    <col min="4883" max="4883" width="6.6640625" style="133" customWidth="1"/>
    <col min="4884" max="4884" width="10" style="133" customWidth="1"/>
    <col min="4885" max="4885" width="11.33203125" style="133" customWidth="1"/>
    <col min="4886" max="4886" width="9.44140625" style="133" customWidth="1"/>
    <col min="4887" max="4887" width="5.88671875" style="133" customWidth="1"/>
    <col min="4888" max="4888" width="4.44140625" style="133" customWidth="1"/>
    <col min="4889" max="4889" width="7.109375" style="133" customWidth="1"/>
    <col min="4890" max="4890" width="5.44140625" style="133" customWidth="1"/>
    <col min="4891" max="4891" width="8.44140625" style="133" customWidth="1"/>
    <col min="4892" max="4892" width="4.109375" style="133" customWidth="1"/>
    <col min="4893" max="4893" width="7.88671875" style="133" customWidth="1"/>
    <col min="4894" max="4894" width="11.109375" style="133" customWidth="1"/>
    <col min="4895" max="4895" width="3.109375" style="133" customWidth="1"/>
    <col min="4896" max="4896" width="3.6640625" style="133" customWidth="1"/>
    <col min="4897" max="4897" width="10.44140625" style="133" customWidth="1"/>
    <col min="4898" max="4898" width="12" style="133" customWidth="1"/>
    <col min="4899" max="4899" width="3.88671875" style="133" customWidth="1"/>
    <col min="4900" max="4900" width="4.33203125" style="133" customWidth="1"/>
    <col min="4901" max="4901" width="4.109375" style="133" customWidth="1"/>
    <col min="4902" max="4902" width="26.44140625" style="133" customWidth="1"/>
    <col min="4903" max="4905" width="14.88671875" style="133" customWidth="1"/>
    <col min="4906" max="4906" width="10.5546875" style="133" customWidth="1"/>
    <col min="4907" max="4907" width="14.88671875" style="133" customWidth="1"/>
    <col min="4908" max="4911" width="6.109375" style="133" customWidth="1"/>
    <col min="4912" max="4912" width="14.88671875" style="133" customWidth="1"/>
    <col min="4913" max="5138" width="11.44140625" style="133"/>
    <col min="5139" max="5139" width="6.6640625" style="133" customWidth="1"/>
    <col min="5140" max="5140" width="10" style="133" customWidth="1"/>
    <col min="5141" max="5141" width="11.33203125" style="133" customWidth="1"/>
    <col min="5142" max="5142" width="9.44140625" style="133" customWidth="1"/>
    <col min="5143" max="5143" width="5.88671875" style="133" customWidth="1"/>
    <col min="5144" max="5144" width="4.44140625" style="133" customWidth="1"/>
    <col min="5145" max="5145" width="7.109375" style="133" customWidth="1"/>
    <col min="5146" max="5146" width="5.44140625" style="133" customWidth="1"/>
    <col min="5147" max="5147" width="8.44140625" style="133" customWidth="1"/>
    <col min="5148" max="5148" width="4.109375" style="133" customWidth="1"/>
    <col min="5149" max="5149" width="7.88671875" style="133" customWidth="1"/>
    <col min="5150" max="5150" width="11.109375" style="133" customWidth="1"/>
    <col min="5151" max="5151" width="3.109375" style="133" customWidth="1"/>
    <col min="5152" max="5152" width="3.6640625" style="133" customWidth="1"/>
    <col min="5153" max="5153" width="10.44140625" style="133" customWidth="1"/>
    <col min="5154" max="5154" width="12" style="133" customWidth="1"/>
    <col min="5155" max="5155" width="3.88671875" style="133" customWidth="1"/>
    <col min="5156" max="5156" width="4.33203125" style="133" customWidth="1"/>
    <col min="5157" max="5157" width="4.109375" style="133" customWidth="1"/>
    <col min="5158" max="5158" width="26.44140625" style="133" customWidth="1"/>
    <col min="5159" max="5161" width="14.88671875" style="133" customWidth="1"/>
    <col min="5162" max="5162" width="10.5546875" style="133" customWidth="1"/>
    <col min="5163" max="5163" width="14.88671875" style="133" customWidth="1"/>
    <col min="5164" max="5167" width="6.109375" style="133" customWidth="1"/>
    <col min="5168" max="5168" width="14.88671875" style="133" customWidth="1"/>
    <col min="5169" max="5394" width="11.44140625" style="133"/>
    <col min="5395" max="5395" width="6.6640625" style="133" customWidth="1"/>
    <col min="5396" max="5396" width="10" style="133" customWidth="1"/>
    <col min="5397" max="5397" width="11.33203125" style="133" customWidth="1"/>
    <col min="5398" max="5398" width="9.44140625" style="133" customWidth="1"/>
    <col min="5399" max="5399" width="5.88671875" style="133" customWidth="1"/>
    <col min="5400" max="5400" width="4.44140625" style="133" customWidth="1"/>
    <col min="5401" max="5401" width="7.109375" style="133" customWidth="1"/>
    <col min="5402" max="5402" width="5.44140625" style="133" customWidth="1"/>
    <col min="5403" max="5403" width="8.44140625" style="133" customWidth="1"/>
    <col min="5404" max="5404" width="4.109375" style="133" customWidth="1"/>
    <col min="5405" max="5405" width="7.88671875" style="133" customWidth="1"/>
    <col min="5406" max="5406" width="11.109375" style="133" customWidth="1"/>
    <col min="5407" max="5407" width="3.109375" style="133" customWidth="1"/>
    <col min="5408" max="5408" width="3.6640625" style="133" customWidth="1"/>
    <col min="5409" max="5409" width="10.44140625" style="133" customWidth="1"/>
    <col min="5410" max="5410" width="12" style="133" customWidth="1"/>
    <col min="5411" max="5411" width="3.88671875" style="133" customWidth="1"/>
    <col min="5412" max="5412" width="4.33203125" style="133" customWidth="1"/>
    <col min="5413" max="5413" width="4.109375" style="133" customWidth="1"/>
    <col min="5414" max="5414" width="26.44140625" style="133" customWidth="1"/>
    <col min="5415" max="5417" width="14.88671875" style="133" customWidth="1"/>
    <col min="5418" max="5418" width="10.5546875" style="133" customWidth="1"/>
    <col min="5419" max="5419" width="14.88671875" style="133" customWidth="1"/>
    <col min="5420" max="5423" width="6.109375" style="133" customWidth="1"/>
    <col min="5424" max="5424" width="14.88671875" style="133" customWidth="1"/>
    <col min="5425" max="5650" width="11.44140625" style="133"/>
    <col min="5651" max="5651" width="6.6640625" style="133" customWidth="1"/>
    <col min="5652" max="5652" width="10" style="133" customWidth="1"/>
    <col min="5653" max="5653" width="11.33203125" style="133" customWidth="1"/>
    <col min="5654" max="5654" width="9.44140625" style="133" customWidth="1"/>
    <col min="5655" max="5655" width="5.88671875" style="133" customWidth="1"/>
    <col min="5656" max="5656" width="4.44140625" style="133" customWidth="1"/>
    <col min="5657" max="5657" width="7.109375" style="133" customWidth="1"/>
    <col min="5658" max="5658" width="5.44140625" style="133" customWidth="1"/>
    <col min="5659" max="5659" width="8.44140625" style="133" customWidth="1"/>
    <col min="5660" max="5660" width="4.109375" style="133" customWidth="1"/>
    <col min="5661" max="5661" width="7.88671875" style="133" customWidth="1"/>
    <col min="5662" max="5662" width="11.109375" style="133" customWidth="1"/>
    <col min="5663" max="5663" width="3.109375" style="133" customWidth="1"/>
    <col min="5664" max="5664" width="3.6640625" style="133" customWidth="1"/>
    <col min="5665" max="5665" width="10.44140625" style="133" customWidth="1"/>
    <col min="5666" max="5666" width="12" style="133" customWidth="1"/>
    <col min="5667" max="5667" width="3.88671875" style="133" customWidth="1"/>
    <col min="5668" max="5668" width="4.33203125" style="133" customWidth="1"/>
    <col min="5669" max="5669" width="4.109375" style="133" customWidth="1"/>
    <col min="5670" max="5670" width="26.44140625" style="133" customWidth="1"/>
    <col min="5671" max="5673" width="14.88671875" style="133" customWidth="1"/>
    <col min="5674" max="5674" width="10.5546875" style="133" customWidth="1"/>
    <col min="5675" max="5675" width="14.88671875" style="133" customWidth="1"/>
    <col min="5676" max="5679" width="6.109375" style="133" customWidth="1"/>
    <col min="5680" max="5680" width="14.88671875" style="133" customWidth="1"/>
    <col min="5681" max="5906" width="11.44140625" style="133"/>
    <col min="5907" max="5907" width="6.6640625" style="133" customWidth="1"/>
    <col min="5908" max="5908" width="10" style="133" customWidth="1"/>
    <col min="5909" max="5909" width="11.33203125" style="133" customWidth="1"/>
    <col min="5910" max="5910" width="9.44140625" style="133" customWidth="1"/>
    <col min="5911" max="5911" width="5.88671875" style="133" customWidth="1"/>
    <col min="5912" max="5912" width="4.44140625" style="133" customWidth="1"/>
    <col min="5913" max="5913" width="7.109375" style="133" customWidth="1"/>
    <col min="5914" max="5914" width="5.44140625" style="133" customWidth="1"/>
    <col min="5915" max="5915" width="8.44140625" style="133" customWidth="1"/>
    <col min="5916" max="5916" width="4.109375" style="133" customWidth="1"/>
    <col min="5917" max="5917" width="7.88671875" style="133" customWidth="1"/>
    <col min="5918" max="5918" width="11.109375" style="133" customWidth="1"/>
    <col min="5919" max="5919" width="3.109375" style="133" customWidth="1"/>
    <col min="5920" max="5920" width="3.6640625" style="133" customWidth="1"/>
    <col min="5921" max="5921" width="10.44140625" style="133" customWidth="1"/>
    <col min="5922" max="5922" width="12" style="133" customWidth="1"/>
    <col min="5923" max="5923" width="3.88671875" style="133" customWidth="1"/>
    <col min="5924" max="5924" width="4.33203125" style="133" customWidth="1"/>
    <col min="5925" max="5925" width="4.109375" style="133" customWidth="1"/>
    <col min="5926" max="5926" width="26.44140625" style="133" customWidth="1"/>
    <col min="5927" max="5929" width="14.88671875" style="133" customWidth="1"/>
    <col min="5930" max="5930" width="10.5546875" style="133" customWidth="1"/>
    <col min="5931" max="5931" width="14.88671875" style="133" customWidth="1"/>
    <col min="5932" max="5935" width="6.109375" style="133" customWidth="1"/>
    <col min="5936" max="5936" width="14.88671875" style="133" customWidth="1"/>
    <col min="5937" max="6162" width="11.44140625" style="133"/>
    <col min="6163" max="6163" width="6.6640625" style="133" customWidth="1"/>
    <col min="6164" max="6164" width="10" style="133" customWidth="1"/>
    <col min="6165" max="6165" width="11.33203125" style="133" customWidth="1"/>
    <col min="6166" max="6166" width="9.44140625" style="133" customWidth="1"/>
    <col min="6167" max="6167" width="5.88671875" style="133" customWidth="1"/>
    <col min="6168" max="6168" width="4.44140625" style="133" customWidth="1"/>
    <col min="6169" max="6169" width="7.109375" style="133" customWidth="1"/>
    <col min="6170" max="6170" width="5.44140625" style="133" customWidth="1"/>
    <col min="6171" max="6171" width="8.44140625" style="133" customWidth="1"/>
    <col min="6172" max="6172" width="4.109375" style="133" customWidth="1"/>
    <col min="6173" max="6173" width="7.88671875" style="133" customWidth="1"/>
    <col min="6174" max="6174" width="11.109375" style="133" customWidth="1"/>
    <col min="6175" max="6175" width="3.109375" style="133" customWidth="1"/>
    <col min="6176" max="6176" width="3.6640625" style="133" customWidth="1"/>
    <col min="6177" max="6177" width="10.44140625" style="133" customWidth="1"/>
    <col min="6178" max="6178" width="12" style="133" customWidth="1"/>
    <col min="6179" max="6179" width="3.88671875" style="133" customWidth="1"/>
    <col min="6180" max="6180" width="4.33203125" style="133" customWidth="1"/>
    <col min="6181" max="6181" width="4.109375" style="133" customWidth="1"/>
    <col min="6182" max="6182" width="26.44140625" style="133" customWidth="1"/>
    <col min="6183" max="6185" width="14.88671875" style="133" customWidth="1"/>
    <col min="6186" max="6186" width="10.5546875" style="133" customWidth="1"/>
    <col min="6187" max="6187" width="14.88671875" style="133" customWidth="1"/>
    <col min="6188" max="6191" width="6.109375" style="133" customWidth="1"/>
    <col min="6192" max="6192" width="14.88671875" style="133" customWidth="1"/>
    <col min="6193" max="6418" width="11.44140625" style="133"/>
    <col min="6419" max="6419" width="6.6640625" style="133" customWidth="1"/>
    <col min="6420" max="6420" width="10" style="133" customWidth="1"/>
    <col min="6421" max="6421" width="11.33203125" style="133" customWidth="1"/>
    <col min="6422" max="6422" width="9.44140625" style="133" customWidth="1"/>
    <col min="6423" max="6423" width="5.88671875" style="133" customWidth="1"/>
    <col min="6424" max="6424" width="4.44140625" style="133" customWidth="1"/>
    <col min="6425" max="6425" width="7.109375" style="133" customWidth="1"/>
    <col min="6426" max="6426" width="5.44140625" style="133" customWidth="1"/>
    <col min="6427" max="6427" width="8.44140625" style="133" customWidth="1"/>
    <col min="6428" max="6428" width="4.109375" style="133" customWidth="1"/>
    <col min="6429" max="6429" width="7.88671875" style="133" customWidth="1"/>
    <col min="6430" max="6430" width="11.109375" style="133" customWidth="1"/>
    <col min="6431" max="6431" width="3.109375" style="133" customWidth="1"/>
    <col min="6432" max="6432" width="3.6640625" style="133" customWidth="1"/>
    <col min="6433" max="6433" width="10.44140625" style="133" customWidth="1"/>
    <col min="6434" max="6434" width="12" style="133" customWidth="1"/>
    <col min="6435" max="6435" width="3.88671875" style="133" customWidth="1"/>
    <col min="6436" max="6436" width="4.33203125" style="133" customWidth="1"/>
    <col min="6437" max="6437" width="4.109375" style="133" customWidth="1"/>
    <col min="6438" max="6438" width="26.44140625" style="133" customWidth="1"/>
    <col min="6439" max="6441" width="14.88671875" style="133" customWidth="1"/>
    <col min="6442" max="6442" width="10.5546875" style="133" customWidth="1"/>
    <col min="6443" max="6443" width="14.88671875" style="133" customWidth="1"/>
    <col min="6444" max="6447" width="6.109375" style="133" customWidth="1"/>
    <col min="6448" max="6448" width="14.88671875" style="133" customWidth="1"/>
    <col min="6449" max="6674" width="11.44140625" style="133"/>
    <col min="6675" max="6675" width="6.6640625" style="133" customWidth="1"/>
    <col min="6676" max="6676" width="10" style="133" customWidth="1"/>
    <col min="6677" max="6677" width="11.33203125" style="133" customWidth="1"/>
    <col min="6678" max="6678" width="9.44140625" style="133" customWidth="1"/>
    <col min="6679" max="6679" width="5.88671875" style="133" customWidth="1"/>
    <col min="6680" max="6680" width="4.44140625" style="133" customWidth="1"/>
    <col min="6681" max="6681" width="7.109375" style="133" customWidth="1"/>
    <col min="6682" max="6682" width="5.44140625" style="133" customWidth="1"/>
    <col min="6683" max="6683" width="8.44140625" style="133" customWidth="1"/>
    <col min="6684" max="6684" width="4.109375" style="133" customWidth="1"/>
    <col min="6685" max="6685" width="7.88671875" style="133" customWidth="1"/>
    <col min="6686" max="6686" width="11.109375" style="133" customWidth="1"/>
    <col min="6687" max="6687" width="3.109375" style="133" customWidth="1"/>
    <col min="6688" max="6688" width="3.6640625" style="133" customWidth="1"/>
    <col min="6689" max="6689" width="10.44140625" style="133" customWidth="1"/>
    <col min="6690" max="6690" width="12" style="133" customWidth="1"/>
    <col min="6691" max="6691" width="3.88671875" style="133" customWidth="1"/>
    <col min="6692" max="6692" width="4.33203125" style="133" customWidth="1"/>
    <col min="6693" max="6693" width="4.109375" style="133" customWidth="1"/>
    <col min="6694" max="6694" width="26.44140625" style="133" customWidth="1"/>
    <col min="6695" max="6697" width="14.88671875" style="133" customWidth="1"/>
    <col min="6698" max="6698" width="10.5546875" style="133" customWidth="1"/>
    <col min="6699" max="6699" width="14.88671875" style="133" customWidth="1"/>
    <col min="6700" max="6703" width="6.109375" style="133" customWidth="1"/>
    <col min="6704" max="6704" width="14.88671875" style="133" customWidth="1"/>
    <col min="6705" max="6930" width="11.44140625" style="133"/>
    <col min="6931" max="6931" width="6.6640625" style="133" customWidth="1"/>
    <col min="6932" max="6932" width="10" style="133" customWidth="1"/>
    <col min="6933" max="6933" width="11.33203125" style="133" customWidth="1"/>
    <col min="6934" max="6934" width="9.44140625" style="133" customWidth="1"/>
    <col min="6935" max="6935" width="5.88671875" style="133" customWidth="1"/>
    <col min="6936" max="6936" width="4.44140625" style="133" customWidth="1"/>
    <col min="6937" max="6937" width="7.109375" style="133" customWidth="1"/>
    <col min="6938" max="6938" width="5.44140625" style="133" customWidth="1"/>
    <col min="6939" max="6939" width="8.44140625" style="133" customWidth="1"/>
    <col min="6940" max="6940" width="4.109375" style="133" customWidth="1"/>
    <col min="6941" max="6941" width="7.88671875" style="133" customWidth="1"/>
    <col min="6942" max="6942" width="11.109375" style="133" customWidth="1"/>
    <col min="6943" max="6943" width="3.109375" style="133" customWidth="1"/>
    <col min="6944" max="6944" width="3.6640625" style="133" customWidth="1"/>
    <col min="6945" max="6945" width="10.44140625" style="133" customWidth="1"/>
    <col min="6946" max="6946" width="12" style="133" customWidth="1"/>
    <col min="6947" max="6947" width="3.88671875" style="133" customWidth="1"/>
    <col min="6948" max="6948" width="4.33203125" style="133" customWidth="1"/>
    <col min="6949" max="6949" width="4.109375" style="133" customWidth="1"/>
    <col min="6950" max="6950" width="26.44140625" style="133" customWidth="1"/>
    <col min="6951" max="6953" width="14.88671875" style="133" customWidth="1"/>
    <col min="6954" max="6954" width="10.5546875" style="133" customWidth="1"/>
    <col min="6955" max="6955" width="14.88671875" style="133" customWidth="1"/>
    <col min="6956" max="6959" width="6.109375" style="133" customWidth="1"/>
    <col min="6960" max="6960" width="14.88671875" style="133" customWidth="1"/>
    <col min="6961" max="7186" width="11.44140625" style="133"/>
    <col min="7187" max="7187" width="6.6640625" style="133" customWidth="1"/>
    <col min="7188" max="7188" width="10" style="133" customWidth="1"/>
    <col min="7189" max="7189" width="11.33203125" style="133" customWidth="1"/>
    <col min="7190" max="7190" width="9.44140625" style="133" customWidth="1"/>
    <col min="7191" max="7191" width="5.88671875" style="133" customWidth="1"/>
    <col min="7192" max="7192" width="4.44140625" style="133" customWidth="1"/>
    <col min="7193" max="7193" width="7.109375" style="133" customWidth="1"/>
    <col min="7194" max="7194" width="5.44140625" style="133" customWidth="1"/>
    <col min="7195" max="7195" width="8.44140625" style="133" customWidth="1"/>
    <col min="7196" max="7196" width="4.109375" style="133" customWidth="1"/>
    <col min="7197" max="7197" width="7.88671875" style="133" customWidth="1"/>
    <col min="7198" max="7198" width="11.109375" style="133" customWidth="1"/>
    <col min="7199" max="7199" width="3.109375" style="133" customWidth="1"/>
    <col min="7200" max="7200" width="3.6640625" style="133" customWidth="1"/>
    <col min="7201" max="7201" width="10.44140625" style="133" customWidth="1"/>
    <col min="7202" max="7202" width="12" style="133" customWidth="1"/>
    <col min="7203" max="7203" width="3.88671875" style="133" customWidth="1"/>
    <col min="7204" max="7204" width="4.33203125" style="133" customWidth="1"/>
    <col min="7205" max="7205" width="4.109375" style="133" customWidth="1"/>
    <col min="7206" max="7206" width="26.44140625" style="133" customWidth="1"/>
    <col min="7207" max="7209" width="14.88671875" style="133" customWidth="1"/>
    <col min="7210" max="7210" width="10.5546875" style="133" customWidth="1"/>
    <col min="7211" max="7211" width="14.88671875" style="133" customWidth="1"/>
    <col min="7212" max="7215" width="6.109375" style="133" customWidth="1"/>
    <col min="7216" max="7216" width="14.88671875" style="133" customWidth="1"/>
    <col min="7217" max="7442" width="11.44140625" style="133"/>
    <col min="7443" max="7443" width="6.6640625" style="133" customWidth="1"/>
    <col min="7444" max="7444" width="10" style="133" customWidth="1"/>
    <col min="7445" max="7445" width="11.33203125" style="133" customWidth="1"/>
    <col min="7446" max="7446" width="9.44140625" style="133" customWidth="1"/>
    <col min="7447" max="7447" width="5.88671875" style="133" customWidth="1"/>
    <col min="7448" max="7448" width="4.44140625" style="133" customWidth="1"/>
    <col min="7449" max="7449" width="7.109375" style="133" customWidth="1"/>
    <col min="7450" max="7450" width="5.44140625" style="133" customWidth="1"/>
    <col min="7451" max="7451" width="8.44140625" style="133" customWidth="1"/>
    <col min="7452" max="7452" width="4.109375" style="133" customWidth="1"/>
    <col min="7453" max="7453" width="7.88671875" style="133" customWidth="1"/>
    <col min="7454" max="7454" width="11.109375" style="133" customWidth="1"/>
    <col min="7455" max="7455" width="3.109375" style="133" customWidth="1"/>
    <col min="7456" max="7456" width="3.6640625" style="133" customWidth="1"/>
    <col min="7457" max="7457" width="10.44140625" style="133" customWidth="1"/>
    <col min="7458" max="7458" width="12" style="133" customWidth="1"/>
    <col min="7459" max="7459" width="3.88671875" style="133" customWidth="1"/>
    <col min="7460" max="7460" width="4.33203125" style="133" customWidth="1"/>
    <col min="7461" max="7461" width="4.109375" style="133" customWidth="1"/>
    <col min="7462" max="7462" width="26.44140625" style="133" customWidth="1"/>
    <col min="7463" max="7465" width="14.88671875" style="133" customWidth="1"/>
    <col min="7466" max="7466" width="10.5546875" style="133" customWidth="1"/>
    <col min="7467" max="7467" width="14.88671875" style="133" customWidth="1"/>
    <col min="7468" max="7471" width="6.109375" style="133" customWidth="1"/>
    <col min="7472" max="7472" width="14.88671875" style="133" customWidth="1"/>
    <col min="7473" max="7698" width="11.44140625" style="133"/>
    <col min="7699" max="7699" width="6.6640625" style="133" customWidth="1"/>
    <col min="7700" max="7700" width="10" style="133" customWidth="1"/>
    <col min="7701" max="7701" width="11.33203125" style="133" customWidth="1"/>
    <col min="7702" max="7702" width="9.44140625" style="133" customWidth="1"/>
    <col min="7703" max="7703" width="5.88671875" style="133" customWidth="1"/>
    <col min="7704" max="7704" width="4.44140625" style="133" customWidth="1"/>
    <col min="7705" max="7705" width="7.109375" style="133" customWidth="1"/>
    <col min="7706" max="7706" width="5.44140625" style="133" customWidth="1"/>
    <col min="7707" max="7707" width="8.44140625" style="133" customWidth="1"/>
    <col min="7708" max="7708" width="4.109375" style="133" customWidth="1"/>
    <col min="7709" max="7709" width="7.88671875" style="133" customWidth="1"/>
    <col min="7710" max="7710" width="11.109375" style="133" customWidth="1"/>
    <col min="7711" max="7711" width="3.109375" style="133" customWidth="1"/>
    <col min="7712" max="7712" width="3.6640625" style="133" customWidth="1"/>
    <col min="7713" max="7713" width="10.44140625" style="133" customWidth="1"/>
    <col min="7714" max="7714" width="12" style="133" customWidth="1"/>
    <col min="7715" max="7715" width="3.88671875" style="133" customWidth="1"/>
    <col min="7716" max="7716" width="4.33203125" style="133" customWidth="1"/>
    <col min="7717" max="7717" width="4.109375" style="133" customWidth="1"/>
    <col min="7718" max="7718" width="26.44140625" style="133" customWidth="1"/>
    <col min="7719" max="7721" width="14.88671875" style="133" customWidth="1"/>
    <col min="7722" max="7722" width="10.5546875" style="133" customWidth="1"/>
    <col min="7723" max="7723" width="14.88671875" style="133" customWidth="1"/>
    <col min="7724" max="7727" width="6.109375" style="133" customWidth="1"/>
    <col min="7728" max="7728" width="14.88671875" style="133" customWidth="1"/>
    <col min="7729" max="7954" width="11.44140625" style="133"/>
    <col min="7955" max="7955" width="6.6640625" style="133" customWidth="1"/>
    <col min="7956" max="7956" width="10" style="133" customWidth="1"/>
    <col min="7957" max="7957" width="11.33203125" style="133" customWidth="1"/>
    <col min="7958" max="7958" width="9.44140625" style="133" customWidth="1"/>
    <col min="7959" max="7959" width="5.88671875" style="133" customWidth="1"/>
    <col min="7960" max="7960" width="4.44140625" style="133" customWidth="1"/>
    <col min="7961" max="7961" width="7.109375" style="133" customWidth="1"/>
    <col min="7962" max="7962" width="5.44140625" style="133" customWidth="1"/>
    <col min="7963" max="7963" width="8.44140625" style="133" customWidth="1"/>
    <col min="7964" max="7964" width="4.109375" style="133" customWidth="1"/>
    <col min="7965" max="7965" width="7.88671875" style="133" customWidth="1"/>
    <col min="7966" max="7966" width="11.109375" style="133" customWidth="1"/>
    <col min="7967" max="7967" width="3.109375" style="133" customWidth="1"/>
    <col min="7968" max="7968" width="3.6640625" style="133" customWidth="1"/>
    <col min="7969" max="7969" width="10.44140625" style="133" customWidth="1"/>
    <col min="7970" max="7970" width="12" style="133" customWidth="1"/>
    <col min="7971" max="7971" width="3.88671875" style="133" customWidth="1"/>
    <col min="7972" max="7972" width="4.33203125" style="133" customWidth="1"/>
    <col min="7973" max="7973" width="4.109375" style="133" customWidth="1"/>
    <col min="7974" max="7974" width="26.44140625" style="133" customWidth="1"/>
    <col min="7975" max="7977" width="14.88671875" style="133" customWidth="1"/>
    <col min="7978" max="7978" width="10.5546875" style="133" customWidth="1"/>
    <col min="7979" max="7979" width="14.88671875" style="133" customWidth="1"/>
    <col min="7980" max="7983" width="6.109375" style="133" customWidth="1"/>
    <col min="7984" max="7984" width="14.88671875" style="133" customWidth="1"/>
    <col min="7985" max="8210" width="11.44140625" style="133"/>
    <col min="8211" max="8211" width="6.6640625" style="133" customWidth="1"/>
    <col min="8212" max="8212" width="10" style="133" customWidth="1"/>
    <col min="8213" max="8213" width="11.33203125" style="133" customWidth="1"/>
    <col min="8214" max="8214" width="9.44140625" style="133" customWidth="1"/>
    <col min="8215" max="8215" width="5.88671875" style="133" customWidth="1"/>
    <col min="8216" max="8216" width="4.44140625" style="133" customWidth="1"/>
    <col min="8217" max="8217" width="7.109375" style="133" customWidth="1"/>
    <col min="8218" max="8218" width="5.44140625" style="133" customWidth="1"/>
    <col min="8219" max="8219" width="8.44140625" style="133" customWidth="1"/>
    <col min="8220" max="8220" width="4.109375" style="133" customWidth="1"/>
    <col min="8221" max="8221" width="7.88671875" style="133" customWidth="1"/>
    <col min="8222" max="8222" width="11.109375" style="133" customWidth="1"/>
    <col min="8223" max="8223" width="3.109375" style="133" customWidth="1"/>
    <col min="8224" max="8224" width="3.6640625" style="133" customWidth="1"/>
    <col min="8225" max="8225" width="10.44140625" style="133" customWidth="1"/>
    <col min="8226" max="8226" width="12" style="133" customWidth="1"/>
    <col min="8227" max="8227" width="3.88671875" style="133" customWidth="1"/>
    <col min="8228" max="8228" width="4.33203125" style="133" customWidth="1"/>
    <col min="8229" max="8229" width="4.109375" style="133" customWidth="1"/>
    <col min="8230" max="8230" width="26.44140625" style="133" customWidth="1"/>
    <col min="8231" max="8233" width="14.88671875" style="133" customWidth="1"/>
    <col min="8234" max="8234" width="10.5546875" style="133" customWidth="1"/>
    <col min="8235" max="8235" width="14.88671875" style="133" customWidth="1"/>
    <col min="8236" max="8239" width="6.109375" style="133" customWidth="1"/>
    <col min="8240" max="8240" width="14.88671875" style="133" customWidth="1"/>
    <col min="8241" max="8466" width="11.44140625" style="133"/>
    <col min="8467" max="8467" width="6.6640625" style="133" customWidth="1"/>
    <col min="8468" max="8468" width="10" style="133" customWidth="1"/>
    <col min="8469" max="8469" width="11.33203125" style="133" customWidth="1"/>
    <col min="8470" max="8470" width="9.44140625" style="133" customWidth="1"/>
    <col min="8471" max="8471" width="5.88671875" style="133" customWidth="1"/>
    <col min="8472" max="8472" width="4.44140625" style="133" customWidth="1"/>
    <col min="8473" max="8473" width="7.109375" style="133" customWidth="1"/>
    <col min="8474" max="8474" width="5.44140625" style="133" customWidth="1"/>
    <col min="8475" max="8475" width="8.44140625" style="133" customWidth="1"/>
    <col min="8476" max="8476" width="4.109375" style="133" customWidth="1"/>
    <col min="8477" max="8477" width="7.88671875" style="133" customWidth="1"/>
    <col min="8478" max="8478" width="11.109375" style="133" customWidth="1"/>
    <col min="8479" max="8479" width="3.109375" style="133" customWidth="1"/>
    <col min="8480" max="8480" width="3.6640625" style="133" customWidth="1"/>
    <col min="8481" max="8481" width="10.44140625" style="133" customWidth="1"/>
    <col min="8482" max="8482" width="12" style="133" customWidth="1"/>
    <col min="8483" max="8483" width="3.88671875" style="133" customWidth="1"/>
    <col min="8484" max="8484" width="4.33203125" style="133" customWidth="1"/>
    <col min="8485" max="8485" width="4.109375" style="133" customWidth="1"/>
    <col min="8486" max="8486" width="26.44140625" style="133" customWidth="1"/>
    <col min="8487" max="8489" width="14.88671875" style="133" customWidth="1"/>
    <col min="8490" max="8490" width="10.5546875" style="133" customWidth="1"/>
    <col min="8491" max="8491" width="14.88671875" style="133" customWidth="1"/>
    <col min="8492" max="8495" width="6.109375" style="133" customWidth="1"/>
    <col min="8496" max="8496" width="14.88671875" style="133" customWidth="1"/>
    <col min="8497" max="8722" width="11.44140625" style="133"/>
    <col min="8723" max="8723" width="6.6640625" style="133" customWidth="1"/>
    <col min="8724" max="8724" width="10" style="133" customWidth="1"/>
    <col min="8725" max="8725" width="11.33203125" style="133" customWidth="1"/>
    <col min="8726" max="8726" width="9.44140625" style="133" customWidth="1"/>
    <col min="8727" max="8727" width="5.88671875" style="133" customWidth="1"/>
    <col min="8728" max="8728" width="4.44140625" style="133" customWidth="1"/>
    <col min="8729" max="8729" width="7.109375" style="133" customWidth="1"/>
    <col min="8730" max="8730" width="5.44140625" style="133" customWidth="1"/>
    <col min="8731" max="8731" width="8.44140625" style="133" customWidth="1"/>
    <col min="8732" max="8732" width="4.109375" style="133" customWidth="1"/>
    <col min="8733" max="8733" width="7.88671875" style="133" customWidth="1"/>
    <col min="8734" max="8734" width="11.109375" style="133" customWidth="1"/>
    <col min="8735" max="8735" width="3.109375" style="133" customWidth="1"/>
    <col min="8736" max="8736" width="3.6640625" style="133" customWidth="1"/>
    <col min="8737" max="8737" width="10.44140625" style="133" customWidth="1"/>
    <col min="8738" max="8738" width="12" style="133" customWidth="1"/>
    <col min="8739" max="8739" width="3.88671875" style="133" customWidth="1"/>
    <col min="8740" max="8740" width="4.33203125" style="133" customWidth="1"/>
    <col min="8741" max="8741" width="4.109375" style="133" customWidth="1"/>
    <col min="8742" max="8742" width="26.44140625" style="133" customWidth="1"/>
    <col min="8743" max="8745" width="14.88671875" style="133" customWidth="1"/>
    <col min="8746" max="8746" width="10.5546875" style="133" customWidth="1"/>
    <col min="8747" max="8747" width="14.88671875" style="133" customWidth="1"/>
    <col min="8748" max="8751" width="6.109375" style="133" customWidth="1"/>
    <col min="8752" max="8752" width="14.88671875" style="133" customWidth="1"/>
    <col min="8753" max="8978" width="11.44140625" style="133"/>
    <col min="8979" max="8979" width="6.6640625" style="133" customWidth="1"/>
    <col min="8980" max="8980" width="10" style="133" customWidth="1"/>
    <col min="8981" max="8981" width="11.33203125" style="133" customWidth="1"/>
    <col min="8982" max="8982" width="9.44140625" style="133" customWidth="1"/>
    <col min="8983" max="8983" width="5.88671875" style="133" customWidth="1"/>
    <col min="8984" max="8984" width="4.44140625" style="133" customWidth="1"/>
    <col min="8985" max="8985" width="7.109375" style="133" customWidth="1"/>
    <col min="8986" max="8986" width="5.44140625" style="133" customWidth="1"/>
    <col min="8987" max="8987" width="8.44140625" style="133" customWidth="1"/>
    <col min="8988" max="8988" width="4.109375" style="133" customWidth="1"/>
    <col min="8989" max="8989" width="7.88671875" style="133" customWidth="1"/>
    <col min="8990" max="8990" width="11.109375" style="133" customWidth="1"/>
    <col min="8991" max="8991" width="3.109375" style="133" customWidth="1"/>
    <col min="8992" max="8992" width="3.6640625" style="133" customWidth="1"/>
    <col min="8993" max="8993" width="10.44140625" style="133" customWidth="1"/>
    <col min="8994" max="8994" width="12" style="133" customWidth="1"/>
    <col min="8995" max="8995" width="3.88671875" style="133" customWidth="1"/>
    <col min="8996" max="8996" width="4.33203125" style="133" customWidth="1"/>
    <col min="8997" max="8997" width="4.109375" style="133" customWidth="1"/>
    <col min="8998" max="8998" width="26.44140625" style="133" customWidth="1"/>
    <col min="8999" max="9001" width="14.88671875" style="133" customWidth="1"/>
    <col min="9002" max="9002" width="10.5546875" style="133" customWidth="1"/>
    <col min="9003" max="9003" width="14.88671875" style="133" customWidth="1"/>
    <col min="9004" max="9007" width="6.109375" style="133" customWidth="1"/>
    <col min="9008" max="9008" width="14.88671875" style="133" customWidth="1"/>
    <col min="9009" max="9234" width="11.44140625" style="133"/>
    <col min="9235" max="9235" width="6.6640625" style="133" customWidth="1"/>
    <col min="9236" max="9236" width="10" style="133" customWidth="1"/>
    <col min="9237" max="9237" width="11.33203125" style="133" customWidth="1"/>
    <col min="9238" max="9238" width="9.44140625" style="133" customWidth="1"/>
    <col min="9239" max="9239" width="5.88671875" style="133" customWidth="1"/>
    <col min="9240" max="9240" width="4.44140625" style="133" customWidth="1"/>
    <col min="9241" max="9241" width="7.109375" style="133" customWidth="1"/>
    <col min="9242" max="9242" width="5.44140625" style="133" customWidth="1"/>
    <col min="9243" max="9243" width="8.44140625" style="133" customWidth="1"/>
    <col min="9244" max="9244" width="4.109375" style="133" customWidth="1"/>
    <col min="9245" max="9245" width="7.88671875" style="133" customWidth="1"/>
    <col min="9246" max="9246" width="11.109375" style="133" customWidth="1"/>
    <col min="9247" max="9247" width="3.109375" style="133" customWidth="1"/>
    <col min="9248" max="9248" width="3.6640625" style="133" customWidth="1"/>
    <col min="9249" max="9249" width="10.44140625" style="133" customWidth="1"/>
    <col min="9250" max="9250" width="12" style="133" customWidth="1"/>
    <col min="9251" max="9251" width="3.88671875" style="133" customWidth="1"/>
    <col min="9252" max="9252" width="4.33203125" style="133" customWidth="1"/>
    <col min="9253" max="9253" width="4.109375" style="133" customWidth="1"/>
    <col min="9254" max="9254" width="26.44140625" style="133" customWidth="1"/>
    <col min="9255" max="9257" width="14.88671875" style="133" customWidth="1"/>
    <col min="9258" max="9258" width="10.5546875" style="133" customWidth="1"/>
    <col min="9259" max="9259" width="14.88671875" style="133" customWidth="1"/>
    <col min="9260" max="9263" width="6.109375" style="133" customWidth="1"/>
    <col min="9264" max="9264" width="14.88671875" style="133" customWidth="1"/>
    <col min="9265" max="9490" width="11.44140625" style="133"/>
    <col min="9491" max="9491" width="6.6640625" style="133" customWidth="1"/>
    <col min="9492" max="9492" width="10" style="133" customWidth="1"/>
    <col min="9493" max="9493" width="11.33203125" style="133" customWidth="1"/>
    <col min="9494" max="9494" width="9.44140625" style="133" customWidth="1"/>
    <col min="9495" max="9495" width="5.88671875" style="133" customWidth="1"/>
    <col min="9496" max="9496" width="4.44140625" style="133" customWidth="1"/>
    <col min="9497" max="9497" width="7.109375" style="133" customWidth="1"/>
    <col min="9498" max="9498" width="5.44140625" style="133" customWidth="1"/>
    <col min="9499" max="9499" width="8.44140625" style="133" customWidth="1"/>
    <col min="9500" max="9500" width="4.109375" style="133" customWidth="1"/>
    <col min="9501" max="9501" width="7.88671875" style="133" customWidth="1"/>
    <col min="9502" max="9502" width="11.109375" style="133" customWidth="1"/>
    <col min="9503" max="9503" width="3.109375" style="133" customWidth="1"/>
    <col min="9504" max="9504" width="3.6640625" style="133" customWidth="1"/>
    <col min="9505" max="9505" width="10.44140625" style="133" customWidth="1"/>
    <col min="9506" max="9506" width="12" style="133" customWidth="1"/>
    <col min="9507" max="9507" width="3.88671875" style="133" customWidth="1"/>
    <col min="9508" max="9508" width="4.33203125" style="133" customWidth="1"/>
    <col min="9509" max="9509" width="4.109375" style="133" customWidth="1"/>
    <col min="9510" max="9510" width="26.44140625" style="133" customWidth="1"/>
    <col min="9511" max="9513" width="14.88671875" style="133" customWidth="1"/>
    <col min="9514" max="9514" width="10.5546875" style="133" customWidth="1"/>
    <col min="9515" max="9515" width="14.88671875" style="133" customWidth="1"/>
    <col min="9516" max="9519" width="6.109375" style="133" customWidth="1"/>
    <col min="9520" max="9520" width="14.88671875" style="133" customWidth="1"/>
    <col min="9521" max="9746" width="11.44140625" style="133"/>
    <col min="9747" max="9747" width="6.6640625" style="133" customWidth="1"/>
    <col min="9748" max="9748" width="10" style="133" customWidth="1"/>
    <col min="9749" max="9749" width="11.33203125" style="133" customWidth="1"/>
    <col min="9750" max="9750" width="9.44140625" style="133" customWidth="1"/>
    <col min="9751" max="9751" width="5.88671875" style="133" customWidth="1"/>
    <col min="9752" max="9752" width="4.44140625" style="133" customWidth="1"/>
    <col min="9753" max="9753" width="7.109375" style="133" customWidth="1"/>
    <col min="9754" max="9754" width="5.44140625" style="133" customWidth="1"/>
    <col min="9755" max="9755" width="8.44140625" style="133" customWidth="1"/>
    <col min="9756" max="9756" width="4.109375" style="133" customWidth="1"/>
    <col min="9757" max="9757" width="7.88671875" style="133" customWidth="1"/>
    <col min="9758" max="9758" width="11.109375" style="133" customWidth="1"/>
    <col min="9759" max="9759" width="3.109375" style="133" customWidth="1"/>
    <col min="9760" max="9760" width="3.6640625" style="133" customWidth="1"/>
    <col min="9761" max="9761" width="10.44140625" style="133" customWidth="1"/>
    <col min="9762" max="9762" width="12" style="133" customWidth="1"/>
    <col min="9763" max="9763" width="3.88671875" style="133" customWidth="1"/>
    <col min="9764" max="9764" width="4.33203125" style="133" customWidth="1"/>
    <col min="9765" max="9765" width="4.109375" style="133" customWidth="1"/>
    <col min="9766" max="9766" width="26.44140625" style="133" customWidth="1"/>
    <col min="9767" max="9769" width="14.88671875" style="133" customWidth="1"/>
    <col min="9770" max="9770" width="10.5546875" style="133" customWidth="1"/>
    <col min="9771" max="9771" width="14.88671875" style="133" customWidth="1"/>
    <col min="9772" max="9775" width="6.109375" style="133" customWidth="1"/>
    <col min="9776" max="9776" width="14.88671875" style="133" customWidth="1"/>
    <col min="9777" max="10002" width="11.44140625" style="133"/>
    <col min="10003" max="10003" width="6.6640625" style="133" customWidth="1"/>
    <col min="10004" max="10004" width="10" style="133" customWidth="1"/>
    <col min="10005" max="10005" width="11.33203125" style="133" customWidth="1"/>
    <col min="10006" max="10006" width="9.44140625" style="133" customWidth="1"/>
    <col min="10007" max="10007" width="5.88671875" style="133" customWidth="1"/>
    <col min="10008" max="10008" width="4.44140625" style="133" customWidth="1"/>
    <col min="10009" max="10009" width="7.109375" style="133" customWidth="1"/>
    <col min="10010" max="10010" width="5.44140625" style="133" customWidth="1"/>
    <col min="10011" max="10011" width="8.44140625" style="133" customWidth="1"/>
    <col min="10012" max="10012" width="4.109375" style="133" customWidth="1"/>
    <col min="10013" max="10013" width="7.88671875" style="133" customWidth="1"/>
    <col min="10014" max="10014" width="11.109375" style="133" customWidth="1"/>
    <col min="10015" max="10015" width="3.109375" style="133" customWidth="1"/>
    <col min="10016" max="10016" width="3.6640625" style="133" customWidth="1"/>
    <col min="10017" max="10017" width="10.44140625" style="133" customWidth="1"/>
    <col min="10018" max="10018" width="12" style="133" customWidth="1"/>
    <col min="10019" max="10019" width="3.88671875" style="133" customWidth="1"/>
    <col min="10020" max="10020" width="4.33203125" style="133" customWidth="1"/>
    <col min="10021" max="10021" width="4.109375" style="133" customWidth="1"/>
    <col min="10022" max="10022" width="26.44140625" style="133" customWidth="1"/>
    <col min="10023" max="10025" width="14.88671875" style="133" customWidth="1"/>
    <col min="10026" max="10026" width="10.5546875" style="133" customWidth="1"/>
    <col min="10027" max="10027" width="14.88671875" style="133" customWidth="1"/>
    <col min="10028" max="10031" width="6.109375" style="133" customWidth="1"/>
    <col min="10032" max="10032" width="14.88671875" style="133" customWidth="1"/>
    <col min="10033" max="10258" width="11.44140625" style="133"/>
    <col min="10259" max="10259" width="6.6640625" style="133" customWidth="1"/>
    <col min="10260" max="10260" width="10" style="133" customWidth="1"/>
    <col min="10261" max="10261" width="11.33203125" style="133" customWidth="1"/>
    <col min="10262" max="10262" width="9.44140625" style="133" customWidth="1"/>
    <col min="10263" max="10263" width="5.88671875" style="133" customWidth="1"/>
    <col min="10264" max="10264" width="4.44140625" style="133" customWidth="1"/>
    <col min="10265" max="10265" width="7.109375" style="133" customWidth="1"/>
    <col min="10266" max="10266" width="5.44140625" style="133" customWidth="1"/>
    <col min="10267" max="10267" width="8.44140625" style="133" customWidth="1"/>
    <col min="10268" max="10268" width="4.109375" style="133" customWidth="1"/>
    <col min="10269" max="10269" width="7.88671875" style="133" customWidth="1"/>
    <col min="10270" max="10270" width="11.109375" style="133" customWidth="1"/>
    <col min="10271" max="10271" width="3.109375" style="133" customWidth="1"/>
    <col min="10272" max="10272" width="3.6640625" style="133" customWidth="1"/>
    <col min="10273" max="10273" width="10.44140625" style="133" customWidth="1"/>
    <col min="10274" max="10274" width="12" style="133" customWidth="1"/>
    <col min="10275" max="10275" width="3.88671875" style="133" customWidth="1"/>
    <col min="10276" max="10276" width="4.33203125" style="133" customWidth="1"/>
    <col min="10277" max="10277" width="4.109375" style="133" customWidth="1"/>
    <col min="10278" max="10278" width="26.44140625" style="133" customWidth="1"/>
    <col min="10279" max="10281" width="14.88671875" style="133" customWidth="1"/>
    <col min="10282" max="10282" width="10.5546875" style="133" customWidth="1"/>
    <col min="10283" max="10283" width="14.88671875" style="133" customWidth="1"/>
    <col min="10284" max="10287" width="6.109375" style="133" customWidth="1"/>
    <col min="10288" max="10288" width="14.88671875" style="133" customWidth="1"/>
    <col min="10289" max="10514" width="11.44140625" style="133"/>
    <col min="10515" max="10515" width="6.6640625" style="133" customWidth="1"/>
    <col min="10516" max="10516" width="10" style="133" customWidth="1"/>
    <col min="10517" max="10517" width="11.33203125" style="133" customWidth="1"/>
    <col min="10518" max="10518" width="9.44140625" style="133" customWidth="1"/>
    <col min="10519" max="10519" width="5.88671875" style="133" customWidth="1"/>
    <col min="10520" max="10520" width="4.44140625" style="133" customWidth="1"/>
    <col min="10521" max="10521" width="7.109375" style="133" customWidth="1"/>
    <col min="10522" max="10522" width="5.44140625" style="133" customWidth="1"/>
    <col min="10523" max="10523" width="8.44140625" style="133" customWidth="1"/>
    <col min="10524" max="10524" width="4.109375" style="133" customWidth="1"/>
    <col min="10525" max="10525" width="7.88671875" style="133" customWidth="1"/>
    <col min="10526" max="10526" width="11.109375" style="133" customWidth="1"/>
    <col min="10527" max="10527" width="3.109375" style="133" customWidth="1"/>
    <col min="10528" max="10528" width="3.6640625" style="133" customWidth="1"/>
    <col min="10529" max="10529" width="10.44140625" style="133" customWidth="1"/>
    <col min="10530" max="10530" width="12" style="133" customWidth="1"/>
    <col min="10531" max="10531" width="3.88671875" style="133" customWidth="1"/>
    <col min="10532" max="10532" width="4.33203125" style="133" customWidth="1"/>
    <col min="10533" max="10533" width="4.109375" style="133" customWidth="1"/>
    <col min="10534" max="10534" width="26.44140625" style="133" customWidth="1"/>
    <col min="10535" max="10537" width="14.88671875" style="133" customWidth="1"/>
    <col min="10538" max="10538" width="10.5546875" style="133" customWidth="1"/>
    <col min="10539" max="10539" width="14.88671875" style="133" customWidth="1"/>
    <col min="10540" max="10543" width="6.109375" style="133" customWidth="1"/>
    <col min="10544" max="10544" width="14.88671875" style="133" customWidth="1"/>
    <col min="10545" max="10770" width="11.44140625" style="133"/>
    <col min="10771" max="10771" width="6.6640625" style="133" customWidth="1"/>
    <col min="10772" max="10772" width="10" style="133" customWidth="1"/>
    <col min="10773" max="10773" width="11.33203125" style="133" customWidth="1"/>
    <col min="10774" max="10774" width="9.44140625" style="133" customWidth="1"/>
    <col min="10775" max="10775" width="5.88671875" style="133" customWidth="1"/>
    <col min="10776" max="10776" width="4.44140625" style="133" customWidth="1"/>
    <col min="10777" max="10777" width="7.109375" style="133" customWidth="1"/>
    <col min="10778" max="10778" width="5.44140625" style="133" customWidth="1"/>
    <col min="10779" max="10779" width="8.44140625" style="133" customWidth="1"/>
    <col min="10780" max="10780" width="4.109375" style="133" customWidth="1"/>
    <col min="10781" max="10781" width="7.88671875" style="133" customWidth="1"/>
    <col min="10782" max="10782" width="11.109375" style="133" customWidth="1"/>
    <col min="10783" max="10783" width="3.109375" style="133" customWidth="1"/>
    <col min="10784" max="10784" width="3.6640625" style="133" customWidth="1"/>
    <col min="10785" max="10785" width="10.44140625" style="133" customWidth="1"/>
    <col min="10786" max="10786" width="12" style="133" customWidth="1"/>
    <col min="10787" max="10787" width="3.88671875" style="133" customWidth="1"/>
    <col min="10788" max="10788" width="4.33203125" style="133" customWidth="1"/>
    <col min="10789" max="10789" width="4.109375" style="133" customWidth="1"/>
    <col min="10790" max="10790" width="26.44140625" style="133" customWidth="1"/>
    <col min="10791" max="10793" width="14.88671875" style="133" customWidth="1"/>
    <col min="10794" max="10794" width="10.5546875" style="133" customWidth="1"/>
    <col min="10795" max="10795" width="14.88671875" style="133" customWidth="1"/>
    <col min="10796" max="10799" width="6.109375" style="133" customWidth="1"/>
    <col min="10800" max="10800" width="14.88671875" style="133" customWidth="1"/>
    <col min="10801" max="11026" width="11.44140625" style="133"/>
    <col min="11027" max="11027" width="6.6640625" style="133" customWidth="1"/>
    <col min="11028" max="11028" width="10" style="133" customWidth="1"/>
    <col min="11029" max="11029" width="11.33203125" style="133" customWidth="1"/>
    <col min="11030" max="11030" width="9.44140625" style="133" customWidth="1"/>
    <col min="11031" max="11031" width="5.88671875" style="133" customWidth="1"/>
    <col min="11032" max="11032" width="4.44140625" style="133" customWidth="1"/>
    <col min="11033" max="11033" width="7.109375" style="133" customWidth="1"/>
    <col min="11034" max="11034" width="5.44140625" style="133" customWidth="1"/>
    <col min="11035" max="11035" width="8.44140625" style="133" customWidth="1"/>
    <col min="11036" max="11036" width="4.109375" style="133" customWidth="1"/>
    <col min="11037" max="11037" width="7.88671875" style="133" customWidth="1"/>
    <col min="11038" max="11038" width="11.109375" style="133" customWidth="1"/>
    <col min="11039" max="11039" width="3.109375" style="133" customWidth="1"/>
    <col min="11040" max="11040" width="3.6640625" style="133" customWidth="1"/>
    <col min="11041" max="11041" width="10.44140625" style="133" customWidth="1"/>
    <col min="11042" max="11042" width="12" style="133" customWidth="1"/>
    <col min="11043" max="11043" width="3.88671875" style="133" customWidth="1"/>
    <col min="11044" max="11044" width="4.33203125" style="133" customWidth="1"/>
    <col min="11045" max="11045" width="4.109375" style="133" customWidth="1"/>
    <col min="11046" max="11046" width="26.44140625" style="133" customWidth="1"/>
    <col min="11047" max="11049" width="14.88671875" style="133" customWidth="1"/>
    <col min="11050" max="11050" width="10.5546875" style="133" customWidth="1"/>
    <col min="11051" max="11051" width="14.88671875" style="133" customWidth="1"/>
    <col min="11052" max="11055" width="6.109375" style="133" customWidth="1"/>
    <col min="11056" max="11056" width="14.88671875" style="133" customWidth="1"/>
    <col min="11057" max="11282" width="11.44140625" style="133"/>
    <col min="11283" max="11283" width="6.6640625" style="133" customWidth="1"/>
    <col min="11284" max="11284" width="10" style="133" customWidth="1"/>
    <col min="11285" max="11285" width="11.33203125" style="133" customWidth="1"/>
    <col min="11286" max="11286" width="9.44140625" style="133" customWidth="1"/>
    <col min="11287" max="11287" width="5.88671875" style="133" customWidth="1"/>
    <col min="11288" max="11288" width="4.44140625" style="133" customWidth="1"/>
    <col min="11289" max="11289" width="7.109375" style="133" customWidth="1"/>
    <col min="11290" max="11290" width="5.44140625" style="133" customWidth="1"/>
    <col min="11291" max="11291" width="8.44140625" style="133" customWidth="1"/>
    <col min="11292" max="11292" width="4.109375" style="133" customWidth="1"/>
    <col min="11293" max="11293" width="7.88671875" style="133" customWidth="1"/>
    <col min="11294" max="11294" width="11.109375" style="133" customWidth="1"/>
    <col min="11295" max="11295" width="3.109375" style="133" customWidth="1"/>
    <col min="11296" max="11296" width="3.6640625" style="133" customWidth="1"/>
    <col min="11297" max="11297" width="10.44140625" style="133" customWidth="1"/>
    <col min="11298" max="11298" width="12" style="133" customWidth="1"/>
    <col min="11299" max="11299" width="3.88671875" style="133" customWidth="1"/>
    <col min="11300" max="11300" width="4.33203125" style="133" customWidth="1"/>
    <col min="11301" max="11301" width="4.109375" style="133" customWidth="1"/>
    <col min="11302" max="11302" width="26.44140625" style="133" customWidth="1"/>
    <col min="11303" max="11305" width="14.88671875" style="133" customWidth="1"/>
    <col min="11306" max="11306" width="10.5546875" style="133" customWidth="1"/>
    <col min="11307" max="11307" width="14.88671875" style="133" customWidth="1"/>
    <col min="11308" max="11311" width="6.109375" style="133" customWidth="1"/>
    <col min="11312" max="11312" width="14.88671875" style="133" customWidth="1"/>
    <col min="11313" max="11538" width="11.44140625" style="133"/>
    <col min="11539" max="11539" width="6.6640625" style="133" customWidth="1"/>
    <col min="11540" max="11540" width="10" style="133" customWidth="1"/>
    <col min="11541" max="11541" width="11.33203125" style="133" customWidth="1"/>
    <col min="11542" max="11542" width="9.44140625" style="133" customWidth="1"/>
    <col min="11543" max="11543" width="5.88671875" style="133" customWidth="1"/>
    <col min="11544" max="11544" width="4.44140625" style="133" customWidth="1"/>
    <col min="11545" max="11545" width="7.109375" style="133" customWidth="1"/>
    <col min="11546" max="11546" width="5.44140625" style="133" customWidth="1"/>
    <col min="11547" max="11547" width="8.44140625" style="133" customWidth="1"/>
    <col min="11548" max="11548" width="4.109375" style="133" customWidth="1"/>
    <col min="11549" max="11549" width="7.88671875" style="133" customWidth="1"/>
    <col min="11550" max="11550" width="11.109375" style="133" customWidth="1"/>
    <col min="11551" max="11551" width="3.109375" style="133" customWidth="1"/>
    <col min="11552" max="11552" width="3.6640625" style="133" customWidth="1"/>
    <col min="11553" max="11553" width="10.44140625" style="133" customWidth="1"/>
    <col min="11554" max="11554" width="12" style="133" customWidth="1"/>
    <col min="11555" max="11555" width="3.88671875" style="133" customWidth="1"/>
    <col min="11556" max="11556" width="4.33203125" style="133" customWidth="1"/>
    <col min="11557" max="11557" width="4.109375" style="133" customWidth="1"/>
    <col min="11558" max="11558" width="26.44140625" style="133" customWidth="1"/>
    <col min="11559" max="11561" width="14.88671875" style="133" customWidth="1"/>
    <col min="11562" max="11562" width="10.5546875" style="133" customWidth="1"/>
    <col min="11563" max="11563" width="14.88671875" style="133" customWidth="1"/>
    <col min="11564" max="11567" width="6.109375" style="133" customWidth="1"/>
    <col min="11568" max="11568" width="14.88671875" style="133" customWidth="1"/>
    <col min="11569" max="11794" width="11.44140625" style="133"/>
    <col min="11795" max="11795" width="6.6640625" style="133" customWidth="1"/>
    <col min="11796" max="11796" width="10" style="133" customWidth="1"/>
    <col min="11797" max="11797" width="11.33203125" style="133" customWidth="1"/>
    <col min="11798" max="11798" width="9.44140625" style="133" customWidth="1"/>
    <col min="11799" max="11799" width="5.88671875" style="133" customWidth="1"/>
    <col min="11800" max="11800" width="4.44140625" style="133" customWidth="1"/>
    <col min="11801" max="11801" width="7.109375" style="133" customWidth="1"/>
    <col min="11802" max="11802" width="5.44140625" style="133" customWidth="1"/>
    <col min="11803" max="11803" width="8.44140625" style="133" customWidth="1"/>
    <col min="11804" max="11804" width="4.109375" style="133" customWidth="1"/>
    <col min="11805" max="11805" width="7.88671875" style="133" customWidth="1"/>
    <col min="11806" max="11806" width="11.109375" style="133" customWidth="1"/>
    <col min="11807" max="11807" width="3.109375" style="133" customWidth="1"/>
    <col min="11808" max="11808" width="3.6640625" style="133" customWidth="1"/>
    <col min="11809" max="11809" width="10.44140625" style="133" customWidth="1"/>
    <col min="11810" max="11810" width="12" style="133" customWidth="1"/>
    <col min="11811" max="11811" width="3.88671875" style="133" customWidth="1"/>
    <col min="11812" max="11812" width="4.33203125" style="133" customWidth="1"/>
    <col min="11813" max="11813" width="4.109375" style="133" customWidth="1"/>
    <col min="11814" max="11814" width="26.44140625" style="133" customWidth="1"/>
    <col min="11815" max="11817" width="14.88671875" style="133" customWidth="1"/>
    <col min="11818" max="11818" width="10.5546875" style="133" customWidth="1"/>
    <col min="11819" max="11819" width="14.88671875" style="133" customWidth="1"/>
    <col min="11820" max="11823" width="6.109375" style="133" customWidth="1"/>
    <col min="11824" max="11824" width="14.88671875" style="133" customWidth="1"/>
    <col min="11825" max="12050" width="11.44140625" style="133"/>
    <col min="12051" max="12051" width="6.6640625" style="133" customWidth="1"/>
    <col min="12052" max="12052" width="10" style="133" customWidth="1"/>
    <col min="12053" max="12053" width="11.33203125" style="133" customWidth="1"/>
    <col min="12054" max="12054" width="9.44140625" style="133" customWidth="1"/>
    <col min="12055" max="12055" width="5.88671875" style="133" customWidth="1"/>
    <col min="12056" max="12056" width="4.44140625" style="133" customWidth="1"/>
    <col min="12057" max="12057" width="7.109375" style="133" customWidth="1"/>
    <col min="12058" max="12058" width="5.44140625" style="133" customWidth="1"/>
    <col min="12059" max="12059" width="8.44140625" style="133" customWidth="1"/>
    <col min="12060" max="12060" width="4.109375" style="133" customWidth="1"/>
    <col min="12061" max="12061" width="7.88671875" style="133" customWidth="1"/>
    <col min="12062" max="12062" width="11.109375" style="133" customWidth="1"/>
    <col min="12063" max="12063" width="3.109375" style="133" customWidth="1"/>
    <col min="12064" max="12064" width="3.6640625" style="133" customWidth="1"/>
    <col min="12065" max="12065" width="10.44140625" style="133" customWidth="1"/>
    <col min="12066" max="12066" width="12" style="133" customWidth="1"/>
    <col min="12067" max="12067" width="3.88671875" style="133" customWidth="1"/>
    <col min="12068" max="12068" width="4.33203125" style="133" customWidth="1"/>
    <col min="12069" max="12069" width="4.109375" style="133" customWidth="1"/>
    <col min="12070" max="12070" width="26.44140625" style="133" customWidth="1"/>
    <col min="12071" max="12073" width="14.88671875" style="133" customWidth="1"/>
    <col min="12074" max="12074" width="10.5546875" style="133" customWidth="1"/>
    <col min="12075" max="12075" width="14.88671875" style="133" customWidth="1"/>
    <col min="12076" max="12079" width="6.109375" style="133" customWidth="1"/>
    <col min="12080" max="12080" width="14.88671875" style="133" customWidth="1"/>
    <col min="12081" max="12306" width="11.44140625" style="133"/>
    <col min="12307" max="12307" width="6.6640625" style="133" customWidth="1"/>
    <col min="12308" max="12308" width="10" style="133" customWidth="1"/>
    <col min="12309" max="12309" width="11.33203125" style="133" customWidth="1"/>
    <col min="12310" max="12310" width="9.44140625" style="133" customWidth="1"/>
    <col min="12311" max="12311" width="5.88671875" style="133" customWidth="1"/>
    <col min="12312" max="12312" width="4.44140625" style="133" customWidth="1"/>
    <col min="12313" max="12313" width="7.109375" style="133" customWidth="1"/>
    <col min="12314" max="12314" width="5.44140625" style="133" customWidth="1"/>
    <col min="12315" max="12315" width="8.44140625" style="133" customWidth="1"/>
    <col min="12316" max="12316" width="4.109375" style="133" customWidth="1"/>
    <col min="12317" max="12317" width="7.88671875" style="133" customWidth="1"/>
    <col min="12318" max="12318" width="11.109375" style="133" customWidth="1"/>
    <col min="12319" max="12319" width="3.109375" style="133" customWidth="1"/>
    <col min="12320" max="12320" width="3.6640625" style="133" customWidth="1"/>
    <col min="12321" max="12321" width="10.44140625" style="133" customWidth="1"/>
    <col min="12322" max="12322" width="12" style="133" customWidth="1"/>
    <col min="12323" max="12323" width="3.88671875" style="133" customWidth="1"/>
    <col min="12324" max="12324" width="4.33203125" style="133" customWidth="1"/>
    <col min="12325" max="12325" width="4.109375" style="133" customWidth="1"/>
    <col min="12326" max="12326" width="26.44140625" style="133" customWidth="1"/>
    <col min="12327" max="12329" width="14.88671875" style="133" customWidth="1"/>
    <col min="12330" max="12330" width="10.5546875" style="133" customWidth="1"/>
    <col min="12331" max="12331" width="14.88671875" style="133" customWidth="1"/>
    <col min="12332" max="12335" width="6.109375" style="133" customWidth="1"/>
    <col min="12336" max="12336" width="14.88671875" style="133" customWidth="1"/>
    <col min="12337" max="12562" width="11.44140625" style="133"/>
    <col min="12563" max="12563" width="6.6640625" style="133" customWidth="1"/>
    <col min="12564" max="12564" width="10" style="133" customWidth="1"/>
    <col min="12565" max="12565" width="11.33203125" style="133" customWidth="1"/>
    <col min="12566" max="12566" width="9.44140625" style="133" customWidth="1"/>
    <col min="12567" max="12567" width="5.88671875" style="133" customWidth="1"/>
    <col min="12568" max="12568" width="4.44140625" style="133" customWidth="1"/>
    <col min="12569" max="12569" width="7.109375" style="133" customWidth="1"/>
    <col min="12570" max="12570" width="5.44140625" style="133" customWidth="1"/>
    <col min="12571" max="12571" width="8.44140625" style="133" customWidth="1"/>
    <col min="12572" max="12572" width="4.109375" style="133" customWidth="1"/>
    <col min="12573" max="12573" width="7.88671875" style="133" customWidth="1"/>
    <col min="12574" max="12574" width="11.109375" style="133" customWidth="1"/>
    <col min="12575" max="12575" width="3.109375" style="133" customWidth="1"/>
    <col min="12576" max="12576" width="3.6640625" style="133" customWidth="1"/>
    <col min="12577" max="12577" width="10.44140625" style="133" customWidth="1"/>
    <col min="12578" max="12578" width="12" style="133" customWidth="1"/>
    <col min="12579" max="12579" width="3.88671875" style="133" customWidth="1"/>
    <col min="12580" max="12580" width="4.33203125" style="133" customWidth="1"/>
    <col min="12581" max="12581" width="4.109375" style="133" customWidth="1"/>
    <col min="12582" max="12582" width="26.44140625" style="133" customWidth="1"/>
    <col min="12583" max="12585" width="14.88671875" style="133" customWidth="1"/>
    <col min="12586" max="12586" width="10.5546875" style="133" customWidth="1"/>
    <col min="12587" max="12587" width="14.88671875" style="133" customWidth="1"/>
    <col min="12588" max="12591" width="6.109375" style="133" customWidth="1"/>
    <col min="12592" max="12592" width="14.88671875" style="133" customWidth="1"/>
    <col min="12593" max="12818" width="11.44140625" style="133"/>
    <col min="12819" max="12819" width="6.6640625" style="133" customWidth="1"/>
    <col min="12820" max="12820" width="10" style="133" customWidth="1"/>
    <col min="12821" max="12821" width="11.33203125" style="133" customWidth="1"/>
    <col min="12822" max="12822" width="9.44140625" style="133" customWidth="1"/>
    <col min="12823" max="12823" width="5.88671875" style="133" customWidth="1"/>
    <col min="12824" max="12824" width="4.44140625" style="133" customWidth="1"/>
    <col min="12825" max="12825" width="7.109375" style="133" customWidth="1"/>
    <col min="12826" max="12826" width="5.44140625" style="133" customWidth="1"/>
    <col min="12827" max="12827" width="8.44140625" style="133" customWidth="1"/>
    <col min="12828" max="12828" width="4.109375" style="133" customWidth="1"/>
    <col min="12829" max="12829" width="7.88671875" style="133" customWidth="1"/>
    <col min="12830" max="12830" width="11.109375" style="133" customWidth="1"/>
    <col min="12831" max="12831" width="3.109375" style="133" customWidth="1"/>
    <col min="12832" max="12832" width="3.6640625" style="133" customWidth="1"/>
    <col min="12833" max="12833" width="10.44140625" style="133" customWidth="1"/>
    <col min="12834" max="12834" width="12" style="133" customWidth="1"/>
    <col min="12835" max="12835" width="3.88671875" style="133" customWidth="1"/>
    <col min="12836" max="12836" width="4.33203125" style="133" customWidth="1"/>
    <col min="12837" max="12837" width="4.109375" style="133" customWidth="1"/>
    <col min="12838" max="12838" width="26.44140625" style="133" customWidth="1"/>
    <col min="12839" max="12841" width="14.88671875" style="133" customWidth="1"/>
    <col min="12842" max="12842" width="10.5546875" style="133" customWidth="1"/>
    <col min="12843" max="12843" width="14.88671875" style="133" customWidth="1"/>
    <col min="12844" max="12847" width="6.109375" style="133" customWidth="1"/>
    <col min="12848" max="12848" width="14.88671875" style="133" customWidth="1"/>
    <col min="12849" max="13074" width="11.44140625" style="133"/>
    <col min="13075" max="13075" width="6.6640625" style="133" customWidth="1"/>
    <col min="13076" max="13076" width="10" style="133" customWidth="1"/>
    <col min="13077" max="13077" width="11.33203125" style="133" customWidth="1"/>
    <col min="13078" max="13078" width="9.44140625" style="133" customWidth="1"/>
    <col min="13079" max="13079" width="5.88671875" style="133" customWidth="1"/>
    <col min="13080" max="13080" width="4.44140625" style="133" customWidth="1"/>
    <col min="13081" max="13081" width="7.109375" style="133" customWidth="1"/>
    <col min="13082" max="13082" width="5.44140625" style="133" customWidth="1"/>
    <col min="13083" max="13083" width="8.44140625" style="133" customWidth="1"/>
    <col min="13084" max="13084" width="4.109375" style="133" customWidth="1"/>
    <col min="13085" max="13085" width="7.88671875" style="133" customWidth="1"/>
    <col min="13086" max="13086" width="11.109375" style="133" customWidth="1"/>
    <col min="13087" max="13087" width="3.109375" style="133" customWidth="1"/>
    <col min="13088" max="13088" width="3.6640625" style="133" customWidth="1"/>
    <col min="13089" max="13089" width="10.44140625" style="133" customWidth="1"/>
    <col min="13090" max="13090" width="12" style="133" customWidth="1"/>
    <col min="13091" max="13091" width="3.88671875" style="133" customWidth="1"/>
    <col min="13092" max="13092" width="4.33203125" style="133" customWidth="1"/>
    <col min="13093" max="13093" width="4.109375" style="133" customWidth="1"/>
    <col min="13094" max="13094" width="26.44140625" style="133" customWidth="1"/>
    <col min="13095" max="13097" width="14.88671875" style="133" customWidth="1"/>
    <col min="13098" max="13098" width="10.5546875" style="133" customWidth="1"/>
    <col min="13099" max="13099" width="14.88671875" style="133" customWidth="1"/>
    <col min="13100" max="13103" width="6.109375" style="133" customWidth="1"/>
    <col min="13104" max="13104" width="14.88671875" style="133" customWidth="1"/>
    <col min="13105" max="13330" width="11.44140625" style="133"/>
    <col min="13331" max="13331" width="6.6640625" style="133" customWidth="1"/>
    <col min="13332" max="13332" width="10" style="133" customWidth="1"/>
    <col min="13333" max="13333" width="11.33203125" style="133" customWidth="1"/>
    <col min="13334" max="13334" width="9.44140625" style="133" customWidth="1"/>
    <col min="13335" max="13335" width="5.88671875" style="133" customWidth="1"/>
    <col min="13336" max="13336" width="4.44140625" style="133" customWidth="1"/>
    <col min="13337" max="13337" width="7.109375" style="133" customWidth="1"/>
    <col min="13338" max="13338" width="5.44140625" style="133" customWidth="1"/>
    <col min="13339" max="13339" width="8.44140625" style="133" customWidth="1"/>
    <col min="13340" max="13340" width="4.109375" style="133" customWidth="1"/>
    <col min="13341" max="13341" width="7.88671875" style="133" customWidth="1"/>
    <col min="13342" max="13342" width="11.109375" style="133" customWidth="1"/>
    <col min="13343" max="13343" width="3.109375" style="133" customWidth="1"/>
    <col min="13344" max="13344" width="3.6640625" style="133" customWidth="1"/>
    <col min="13345" max="13345" width="10.44140625" style="133" customWidth="1"/>
    <col min="13346" max="13346" width="12" style="133" customWidth="1"/>
    <col min="13347" max="13347" width="3.88671875" style="133" customWidth="1"/>
    <col min="13348" max="13348" width="4.33203125" style="133" customWidth="1"/>
    <col min="13349" max="13349" width="4.109375" style="133" customWidth="1"/>
    <col min="13350" max="13350" width="26.44140625" style="133" customWidth="1"/>
    <col min="13351" max="13353" width="14.88671875" style="133" customWidth="1"/>
    <col min="13354" max="13354" width="10.5546875" style="133" customWidth="1"/>
    <col min="13355" max="13355" width="14.88671875" style="133" customWidth="1"/>
    <col min="13356" max="13359" width="6.109375" style="133" customWidth="1"/>
    <col min="13360" max="13360" width="14.88671875" style="133" customWidth="1"/>
    <col min="13361" max="13586" width="11.44140625" style="133"/>
    <col min="13587" max="13587" width="6.6640625" style="133" customWidth="1"/>
    <col min="13588" max="13588" width="10" style="133" customWidth="1"/>
    <col min="13589" max="13589" width="11.33203125" style="133" customWidth="1"/>
    <col min="13590" max="13590" width="9.44140625" style="133" customWidth="1"/>
    <col min="13591" max="13591" width="5.88671875" style="133" customWidth="1"/>
    <col min="13592" max="13592" width="4.44140625" style="133" customWidth="1"/>
    <col min="13593" max="13593" width="7.109375" style="133" customWidth="1"/>
    <col min="13594" max="13594" width="5.44140625" style="133" customWidth="1"/>
    <col min="13595" max="13595" width="8.44140625" style="133" customWidth="1"/>
    <col min="13596" max="13596" width="4.109375" style="133" customWidth="1"/>
    <col min="13597" max="13597" width="7.88671875" style="133" customWidth="1"/>
    <col min="13598" max="13598" width="11.109375" style="133" customWidth="1"/>
    <col min="13599" max="13599" width="3.109375" style="133" customWidth="1"/>
    <col min="13600" max="13600" width="3.6640625" style="133" customWidth="1"/>
    <col min="13601" max="13601" width="10.44140625" style="133" customWidth="1"/>
    <col min="13602" max="13602" width="12" style="133" customWidth="1"/>
    <col min="13603" max="13603" width="3.88671875" style="133" customWidth="1"/>
    <col min="13604" max="13604" width="4.33203125" style="133" customWidth="1"/>
    <col min="13605" max="13605" width="4.109375" style="133" customWidth="1"/>
    <col min="13606" max="13606" width="26.44140625" style="133" customWidth="1"/>
    <col min="13607" max="13609" width="14.88671875" style="133" customWidth="1"/>
    <col min="13610" max="13610" width="10.5546875" style="133" customWidth="1"/>
    <col min="13611" max="13611" width="14.88671875" style="133" customWidth="1"/>
    <col min="13612" max="13615" width="6.109375" style="133" customWidth="1"/>
    <col min="13616" max="13616" width="14.88671875" style="133" customWidth="1"/>
    <col min="13617" max="13842" width="11.44140625" style="133"/>
    <col min="13843" max="13843" width="6.6640625" style="133" customWidth="1"/>
    <col min="13844" max="13844" width="10" style="133" customWidth="1"/>
    <col min="13845" max="13845" width="11.33203125" style="133" customWidth="1"/>
    <col min="13846" max="13846" width="9.44140625" style="133" customWidth="1"/>
    <col min="13847" max="13847" width="5.88671875" style="133" customWidth="1"/>
    <col min="13848" max="13848" width="4.44140625" style="133" customWidth="1"/>
    <col min="13849" max="13849" width="7.109375" style="133" customWidth="1"/>
    <col min="13850" max="13850" width="5.44140625" style="133" customWidth="1"/>
    <col min="13851" max="13851" width="8.44140625" style="133" customWidth="1"/>
    <col min="13852" max="13852" width="4.109375" style="133" customWidth="1"/>
    <col min="13853" max="13853" width="7.88671875" style="133" customWidth="1"/>
    <col min="13854" max="13854" width="11.109375" style="133" customWidth="1"/>
    <col min="13855" max="13855" width="3.109375" style="133" customWidth="1"/>
    <col min="13856" max="13856" width="3.6640625" style="133" customWidth="1"/>
    <col min="13857" max="13857" width="10.44140625" style="133" customWidth="1"/>
    <col min="13858" max="13858" width="12" style="133" customWidth="1"/>
    <col min="13859" max="13859" width="3.88671875" style="133" customWidth="1"/>
    <col min="13860" max="13860" width="4.33203125" style="133" customWidth="1"/>
    <col min="13861" max="13861" width="4.109375" style="133" customWidth="1"/>
    <col min="13862" max="13862" width="26.44140625" style="133" customWidth="1"/>
    <col min="13863" max="13865" width="14.88671875" style="133" customWidth="1"/>
    <col min="13866" max="13866" width="10.5546875" style="133" customWidth="1"/>
    <col min="13867" max="13867" width="14.88671875" style="133" customWidth="1"/>
    <col min="13868" max="13871" width="6.109375" style="133" customWidth="1"/>
    <col min="13872" max="13872" width="14.88671875" style="133" customWidth="1"/>
    <col min="13873" max="14098" width="11.44140625" style="133"/>
    <col min="14099" max="14099" width="6.6640625" style="133" customWidth="1"/>
    <col min="14100" max="14100" width="10" style="133" customWidth="1"/>
    <col min="14101" max="14101" width="11.33203125" style="133" customWidth="1"/>
    <col min="14102" max="14102" width="9.44140625" style="133" customWidth="1"/>
    <col min="14103" max="14103" width="5.88671875" style="133" customWidth="1"/>
    <col min="14104" max="14104" width="4.44140625" style="133" customWidth="1"/>
    <col min="14105" max="14105" width="7.109375" style="133" customWidth="1"/>
    <col min="14106" max="14106" width="5.44140625" style="133" customWidth="1"/>
    <col min="14107" max="14107" width="8.44140625" style="133" customWidth="1"/>
    <col min="14108" max="14108" width="4.109375" style="133" customWidth="1"/>
    <col min="14109" max="14109" width="7.88671875" style="133" customWidth="1"/>
    <col min="14110" max="14110" width="11.109375" style="133" customWidth="1"/>
    <col min="14111" max="14111" width="3.109375" style="133" customWidth="1"/>
    <col min="14112" max="14112" width="3.6640625" style="133" customWidth="1"/>
    <col min="14113" max="14113" width="10.44140625" style="133" customWidth="1"/>
    <col min="14114" max="14114" width="12" style="133" customWidth="1"/>
    <col min="14115" max="14115" width="3.88671875" style="133" customWidth="1"/>
    <col min="14116" max="14116" width="4.33203125" style="133" customWidth="1"/>
    <col min="14117" max="14117" width="4.109375" style="133" customWidth="1"/>
    <col min="14118" max="14118" width="26.44140625" style="133" customWidth="1"/>
    <col min="14119" max="14121" width="14.88671875" style="133" customWidth="1"/>
    <col min="14122" max="14122" width="10.5546875" style="133" customWidth="1"/>
    <col min="14123" max="14123" width="14.88671875" style="133" customWidth="1"/>
    <col min="14124" max="14127" width="6.109375" style="133" customWidth="1"/>
    <col min="14128" max="14128" width="14.88671875" style="133" customWidth="1"/>
    <col min="14129" max="14354" width="11.44140625" style="133"/>
    <col min="14355" max="14355" width="6.6640625" style="133" customWidth="1"/>
    <col min="14356" max="14356" width="10" style="133" customWidth="1"/>
    <col min="14357" max="14357" width="11.33203125" style="133" customWidth="1"/>
    <col min="14358" max="14358" width="9.44140625" style="133" customWidth="1"/>
    <col min="14359" max="14359" width="5.88671875" style="133" customWidth="1"/>
    <col min="14360" max="14360" width="4.44140625" style="133" customWidth="1"/>
    <col min="14361" max="14361" width="7.109375" style="133" customWidth="1"/>
    <col min="14362" max="14362" width="5.44140625" style="133" customWidth="1"/>
    <col min="14363" max="14363" width="8.44140625" style="133" customWidth="1"/>
    <col min="14364" max="14364" width="4.109375" style="133" customWidth="1"/>
    <col min="14365" max="14365" width="7.88671875" style="133" customWidth="1"/>
    <col min="14366" max="14366" width="11.109375" style="133" customWidth="1"/>
    <col min="14367" max="14367" width="3.109375" style="133" customWidth="1"/>
    <col min="14368" max="14368" width="3.6640625" style="133" customWidth="1"/>
    <col min="14369" max="14369" width="10.44140625" style="133" customWidth="1"/>
    <col min="14370" max="14370" width="12" style="133" customWidth="1"/>
    <col min="14371" max="14371" width="3.88671875" style="133" customWidth="1"/>
    <col min="14372" max="14372" width="4.33203125" style="133" customWidth="1"/>
    <col min="14373" max="14373" width="4.109375" style="133" customWidth="1"/>
    <col min="14374" max="14374" width="26.44140625" style="133" customWidth="1"/>
    <col min="14375" max="14377" width="14.88671875" style="133" customWidth="1"/>
    <col min="14378" max="14378" width="10.5546875" style="133" customWidth="1"/>
    <col min="14379" max="14379" width="14.88671875" style="133" customWidth="1"/>
    <col min="14380" max="14383" width="6.109375" style="133" customWidth="1"/>
    <col min="14384" max="14384" width="14.88671875" style="133" customWidth="1"/>
    <col min="14385" max="14610" width="11.44140625" style="133"/>
    <col min="14611" max="14611" width="6.6640625" style="133" customWidth="1"/>
    <col min="14612" max="14612" width="10" style="133" customWidth="1"/>
    <col min="14613" max="14613" width="11.33203125" style="133" customWidth="1"/>
    <col min="14614" max="14614" width="9.44140625" style="133" customWidth="1"/>
    <col min="14615" max="14615" width="5.88671875" style="133" customWidth="1"/>
    <col min="14616" max="14616" width="4.44140625" style="133" customWidth="1"/>
    <col min="14617" max="14617" width="7.109375" style="133" customWidth="1"/>
    <col min="14618" max="14618" width="5.44140625" style="133" customWidth="1"/>
    <col min="14619" max="14619" width="8.44140625" style="133" customWidth="1"/>
    <col min="14620" max="14620" width="4.109375" style="133" customWidth="1"/>
    <col min="14621" max="14621" width="7.88671875" style="133" customWidth="1"/>
    <col min="14622" max="14622" width="11.109375" style="133" customWidth="1"/>
    <col min="14623" max="14623" width="3.109375" style="133" customWidth="1"/>
    <col min="14624" max="14624" width="3.6640625" style="133" customWidth="1"/>
    <col min="14625" max="14625" width="10.44140625" style="133" customWidth="1"/>
    <col min="14626" max="14626" width="12" style="133" customWidth="1"/>
    <col min="14627" max="14627" width="3.88671875" style="133" customWidth="1"/>
    <col min="14628" max="14628" width="4.33203125" style="133" customWidth="1"/>
    <col min="14629" max="14629" width="4.109375" style="133" customWidth="1"/>
    <col min="14630" max="14630" width="26.44140625" style="133" customWidth="1"/>
    <col min="14631" max="14633" width="14.88671875" style="133" customWidth="1"/>
    <col min="14634" max="14634" width="10.5546875" style="133" customWidth="1"/>
    <col min="14635" max="14635" width="14.88671875" style="133" customWidth="1"/>
    <col min="14636" max="14639" width="6.109375" style="133" customWidth="1"/>
    <col min="14640" max="14640" width="14.88671875" style="133" customWidth="1"/>
    <col min="14641" max="14866" width="11.44140625" style="133"/>
    <col min="14867" max="14867" width="6.6640625" style="133" customWidth="1"/>
    <col min="14868" max="14868" width="10" style="133" customWidth="1"/>
    <col min="14869" max="14869" width="11.33203125" style="133" customWidth="1"/>
    <col min="14870" max="14870" width="9.44140625" style="133" customWidth="1"/>
    <col min="14871" max="14871" width="5.88671875" style="133" customWidth="1"/>
    <col min="14872" max="14872" width="4.44140625" style="133" customWidth="1"/>
    <col min="14873" max="14873" width="7.109375" style="133" customWidth="1"/>
    <col min="14874" max="14874" width="5.44140625" style="133" customWidth="1"/>
    <col min="14875" max="14875" width="8.44140625" style="133" customWidth="1"/>
    <col min="14876" max="14876" width="4.109375" style="133" customWidth="1"/>
    <col min="14877" max="14877" width="7.88671875" style="133" customWidth="1"/>
    <col min="14878" max="14878" width="11.109375" style="133" customWidth="1"/>
    <col min="14879" max="14879" width="3.109375" style="133" customWidth="1"/>
    <col min="14880" max="14880" width="3.6640625" style="133" customWidth="1"/>
    <col min="14881" max="14881" width="10.44140625" style="133" customWidth="1"/>
    <col min="14882" max="14882" width="12" style="133" customWidth="1"/>
    <col min="14883" max="14883" width="3.88671875" style="133" customWidth="1"/>
    <col min="14884" max="14884" width="4.33203125" style="133" customWidth="1"/>
    <col min="14885" max="14885" width="4.109375" style="133" customWidth="1"/>
    <col min="14886" max="14886" width="26.44140625" style="133" customWidth="1"/>
    <col min="14887" max="14889" width="14.88671875" style="133" customWidth="1"/>
    <col min="14890" max="14890" width="10.5546875" style="133" customWidth="1"/>
    <col min="14891" max="14891" width="14.88671875" style="133" customWidth="1"/>
    <col min="14892" max="14895" width="6.109375" style="133" customWidth="1"/>
    <col min="14896" max="14896" width="14.88671875" style="133" customWidth="1"/>
    <col min="14897" max="15122" width="11.44140625" style="133"/>
    <col min="15123" max="15123" width="6.6640625" style="133" customWidth="1"/>
    <col min="15124" max="15124" width="10" style="133" customWidth="1"/>
    <col min="15125" max="15125" width="11.33203125" style="133" customWidth="1"/>
    <col min="15126" max="15126" width="9.44140625" style="133" customWidth="1"/>
    <col min="15127" max="15127" width="5.88671875" style="133" customWidth="1"/>
    <col min="15128" max="15128" width="4.44140625" style="133" customWidth="1"/>
    <col min="15129" max="15129" width="7.109375" style="133" customWidth="1"/>
    <col min="15130" max="15130" width="5.44140625" style="133" customWidth="1"/>
    <col min="15131" max="15131" width="8.44140625" style="133" customWidth="1"/>
    <col min="15132" max="15132" width="4.109375" style="133" customWidth="1"/>
    <col min="15133" max="15133" width="7.88671875" style="133" customWidth="1"/>
    <col min="15134" max="15134" width="11.109375" style="133" customWidth="1"/>
    <col min="15135" max="15135" width="3.109375" style="133" customWidth="1"/>
    <col min="15136" max="15136" width="3.6640625" style="133" customWidth="1"/>
    <col min="15137" max="15137" width="10.44140625" style="133" customWidth="1"/>
    <col min="15138" max="15138" width="12" style="133" customWidth="1"/>
    <col min="15139" max="15139" width="3.88671875" style="133" customWidth="1"/>
    <col min="15140" max="15140" width="4.33203125" style="133" customWidth="1"/>
    <col min="15141" max="15141" width="4.109375" style="133" customWidth="1"/>
    <col min="15142" max="15142" width="26.44140625" style="133" customWidth="1"/>
    <col min="15143" max="15145" width="14.88671875" style="133" customWidth="1"/>
    <col min="15146" max="15146" width="10.5546875" style="133" customWidth="1"/>
    <col min="15147" max="15147" width="14.88671875" style="133" customWidth="1"/>
    <col min="15148" max="15151" width="6.109375" style="133" customWidth="1"/>
    <col min="15152" max="15152" width="14.88671875" style="133" customWidth="1"/>
    <col min="15153" max="15378" width="11.44140625" style="133"/>
    <col min="15379" max="15379" width="6.6640625" style="133" customWidth="1"/>
    <col min="15380" max="15380" width="10" style="133" customWidth="1"/>
    <col min="15381" max="15381" width="11.33203125" style="133" customWidth="1"/>
    <col min="15382" max="15382" width="9.44140625" style="133" customWidth="1"/>
    <col min="15383" max="15383" width="5.88671875" style="133" customWidth="1"/>
    <col min="15384" max="15384" width="4.44140625" style="133" customWidth="1"/>
    <col min="15385" max="15385" width="7.109375" style="133" customWidth="1"/>
    <col min="15386" max="15386" width="5.44140625" style="133" customWidth="1"/>
    <col min="15387" max="15387" width="8.44140625" style="133" customWidth="1"/>
    <col min="15388" max="15388" width="4.109375" style="133" customWidth="1"/>
    <col min="15389" max="15389" width="7.88671875" style="133" customWidth="1"/>
    <col min="15390" max="15390" width="11.109375" style="133" customWidth="1"/>
    <col min="15391" max="15391" width="3.109375" style="133" customWidth="1"/>
    <col min="15392" max="15392" width="3.6640625" style="133" customWidth="1"/>
    <col min="15393" max="15393" width="10.44140625" style="133" customWidth="1"/>
    <col min="15394" max="15394" width="12" style="133" customWidth="1"/>
    <col min="15395" max="15395" width="3.88671875" style="133" customWidth="1"/>
    <col min="15396" max="15396" width="4.33203125" style="133" customWidth="1"/>
    <col min="15397" max="15397" width="4.109375" style="133" customWidth="1"/>
    <col min="15398" max="15398" width="26.44140625" style="133" customWidth="1"/>
    <col min="15399" max="15401" width="14.88671875" style="133" customWidth="1"/>
    <col min="15402" max="15402" width="10.5546875" style="133" customWidth="1"/>
    <col min="15403" max="15403" width="14.88671875" style="133" customWidth="1"/>
    <col min="15404" max="15407" width="6.109375" style="133" customWidth="1"/>
    <col min="15408" max="15408" width="14.88671875" style="133" customWidth="1"/>
    <col min="15409" max="15634" width="11.44140625" style="133"/>
    <col min="15635" max="15635" width="6.6640625" style="133" customWidth="1"/>
    <col min="15636" max="15636" width="10" style="133" customWidth="1"/>
    <col min="15637" max="15637" width="11.33203125" style="133" customWidth="1"/>
    <col min="15638" max="15638" width="9.44140625" style="133" customWidth="1"/>
    <col min="15639" max="15639" width="5.88671875" style="133" customWidth="1"/>
    <col min="15640" max="15640" width="4.44140625" style="133" customWidth="1"/>
    <col min="15641" max="15641" width="7.109375" style="133" customWidth="1"/>
    <col min="15642" max="15642" width="5.44140625" style="133" customWidth="1"/>
    <col min="15643" max="15643" width="8.44140625" style="133" customWidth="1"/>
    <col min="15644" max="15644" width="4.109375" style="133" customWidth="1"/>
    <col min="15645" max="15645" width="7.88671875" style="133" customWidth="1"/>
    <col min="15646" max="15646" width="11.109375" style="133" customWidth="1"/>
    <col min="15647" max="15647" width="3.109375" style="133" customWidth="1"/>
    <col min="15648" max="15648" width="3.6640625" style="133" customWidth="1"/>
    <col min="15649" max="15649" width="10.44140625" style="133" customWidth="1"/>
    <col min="15650" max="15650" width="12" style="133" customWidth="1"/>
    <col min="15651" max="15651" width="3.88671875" style="133" customWidth="1"/>
    <col min="15652" max="15652" width="4.33203125" style="133" customWidth="1"/>
    <col min="15653" max="15653" width="4.109375" style="133" customWidth="1"/>
    <col min="15654" max="15654" width="26.44140625" style="133" customWidth="1"/>
    <col min="15655" max="15657" width="14.88671875" style="133" customWidth="1"/>
    <col min="15658" max="15658" width="10.5546875" style="133" customWidth="1"/>
    <col min="15659" max="15659" width="14.88671875" style="133" customWidth="1"/>
    <col min="15660" max="15663" width="6.109375" style="133" customWidth="1"/>
    <col min="15664" max="15664" width="14.88671875" style="133" customWidth="1"/>
    <col min="15665" max="15890" width="11.44140625" style="133"/>
    <col min="15891" max="15891" width="6.6640625" style="133" customWidth="1"/>
    <col min="15892" max="15892" width="10" style="133" customWidth="1"/>
    <col min="15893" max="15893" width="11.33203125" style="133" customWidth="1"/>
    <col min="15894" max="15894" width="9.44140625" style="133" customWidth="1"/>
    <col min="15895" max="15895" width="5.88671875" style="133" customWidth="1"/>
    <col min="15896" max="15896" width="4.44140625" style="133" customWidth="1"/>
    <col min="15897" max="15897" width="7.109375" style="133" customWidth="1"/>
    <col min="15898" max="15898" width="5.44140625" style="133" customWidth="1"/>
    <col min="15899" max="15899" width="8.44140625" style="133" customWidth="1"/>
    <col min="15900" max="15900" width="4.109375" style="133" customWidth="1"/>
    <col min="15901" max="15901" width="7.88671875" style="133" customWidth="1"/>
    <col min="15902" max="15902" width="11.109375" style="133" customWidth="1"/>
    <col min="15903" max="15903" width="3.109375" style="133" customWidth="1"/>
    <col min="15904" max="15904" width="3.6640625" style="133" customWidth="1"/>
    <col min="15905" max="15905" width="10.44140625" style="133" customWidth="1"/>
    <col min="15906" max="15906" width="12" style="133" customWidth="1"/>
    <col min="15907" max="15907" width="3.88671875" style="133" customWidth="1"/>
    <col min="15908" max="15908" width="4.33203125" style="133" customWidth="1"/>
    <col min="15909" max="15909" width="4.109375" style="133" customWidth="1"/>
    <col min="15910" max="15910" width="26.44140625" style="133" customWidth="1"/>
    <col min="15911" max="15913" width="14.88671875" style="133" customWidth="1"/>
    <col min="15914" max="15914" width="10.5546875" style="133" customWidth="1"/>
    <col min="15915" max="15915" width="14.88671875" style="133" customWidth="1"/>
    <col min="15916" max="15919" width="6.109375" style="133" customWidth="1"/>
    <col min="15920" max="15920" width="14.88671875" style="133" customWidth="1"/>
    <col min="15921" max="16146" width="11.44140625" style="133"/>
    <col min="16147" max="16147" width="6.6640625" style="133" customWidth="1"/>
    <col min="16148" max="16148" width="10" style="133" customWidth="1"/>
    <col min="16149" max="16149" width="11.33203125" style="133" customWidth="1"/>
    <col min="16150" max="16150" width="9.44140625" style="133" customWidth="1"/>
    <col min="16151" max="16151" width="5.88671875" style="133" customWidth="1"/>
    <col min="16152" max="16152" width="4.44140625" style="133" customWidth="1"/>
    <col min="16153" max="16153" width="7.109375" style="133" customWidth="1"/>
    <col min="16154" max="16154" width="5.44140625" style="133" customWidth="1"/>
    <col min="16155" max="16155" width="8.44140625" style="133" customWidth="1"/>
    <col min="16156" max="16156" width="4.109375" style="133" customWidth="1"/>
    <col min="16157" max="16157" width="7.88671875" style="133" customWidth="1"/>
    <col min="16158" max="16158" width="11.109375" style="133" customWidth="1"/>
    <col min="16159" max="16159" width="3.109375" style="133" customWidth="1"/>
    <col min="16160" max="16160" width="3.6640625" style="133" customWidth="1"/>
    <col min="16161" max="16161" width="10.44140625" style="133" customWidth="1"/>
    <col min="16162" max="16162" width="12" style="133" customWidth="1"/>
    <col min="16163" max="16163" width="3.88671875" style="133" customWidth="1"/>
    <col min="16164" max="16164" width="4.33203125" style="133" customWidth="1"/>
    <col min="16165" max="16165" width="4.109375" style="133" customWidth="1"/>
    <col min="16166" max="16166" width="26.44140625" style="133" customWidth="1"/>
    <col min="16167" max="16169" width="14.88671875" style="133" customWidth="1"/>
    <col min="16170" max="16170" width="10.5546875" style="133" customWidth="1"/>
    <col min="16171" max="16171" width="14.88671875" style="133" customWidth="1"/>
    <col min="16172" max="16175" width="6.109375" style="133" customWidth="1"/>
    <col min="16176" max="16176" width="14.88671875" style="133" customWidth="1"/>
    <col min="16177" max="16384" width="11.44140625" style="133"/>
  </cols>
  <sheetData>
    <row r="1" spans="13:51" ht="12.75" customHeight="1" thickBot="1">
      <c r="O1" s="132"/>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V1" s="137" t="s">
        <v>219</v>
      </c>
      <c r="AW1" s="1680" t="s">
        <v>237</v>
      </c>
      <c r="AX1" s="1680"/>
      <c r="AY1" s="1680"/>
    </row>
    <row r="2" spans="13:51" ht="13.8" thickBot="1">
      <c r="O2" s="1678" t="s">
        <v>218</v>
      </c>
      <c r="P2" s="1679"/>
      <c r="Q2" s="347" t="str">
        <f>Personal!D3</f>
        <v>INVERSIONES Y CONSTRUCCIONES BALCES, C.A.</v>
      </c>
      <c r="R2" s="134"/>
      <c r="S2" s="134"/>
      <c r="T2" s="135"/>
      <c r="U2" s="136"/>
      <c r="V2" s="131"/>
      <c r="W2" s="131"/>
      <c r="X2" s="131"/>
      <c r="Y2" s="131"/>
      <c r="Z2" s="131"/>
      <c r="AA2" s="138"/>
      <c r="AB2" s="138"/>
      <c r="AC2" s="138"/>
      <c r="AD2" s="138"/>
      <c r="AE2" s="138"/>
      <c r="AF2" s="138"/>
      <c r="AG2" s="138"/>
      <c r="AH2" s="138"/>
      <c r="AI2" s="138"/>
      <c r="AJ2" s="138"/>
      <c r="AK2" s="138"/>
      <c r="AL2" s="138"/>
      <c r="AM2" s="138"/>
      <c r="AR2" s="139"/>
      <c r="AS2" s="140"/>
      <c r="AT2" s="131"/>
      <c r="AU2" s="131"/>
      <c r="AV2" s="142" t="s">
        <v>205</v>
      </c>
      <c r="AW2" s="1685" t="s">
        <v>247</v>
      </c>
      <c r="AX2" s="1685"/>
      <c r="AY2" s="1685"/>
    </row>
    <row r="3" spans="13:51" ht="15.9" customHeight="1">
      <c r="N3" s="143"/>
      <c r="O3" s="1681" t="s">
        <v>220</v>
      </c>
      <c r="P3" s="1682"/>
      <c r="Q3" s="1683" t="s">
        <v>819</v>
      </c>
      <c r="R3" s="1683"/>
      <c r="S3" s="1683"/>
      <c r="T3" s="1684"/>
      <c r="U3" s="141"/>
      <c r="V3" s="131"/>
      <c r="W3" s="131"/>
      <c r="X3" s="131"/>
      <c r="Y3" s="131"/>
      <c r="Z3" s="143"/>
      <c r="AA3" s="138"/>
      <c r="AB3" s="138"/>
      <c r="AC3" s="138"/>
      <c r="AD3" s="138"/>
      <c r="AE3" s="138"/>
      <c r="AF3" s="138"/>
      <c r="AG3" s="138"/>
      <c r="AH3" s="138"/>
      <c r="AI3" s="138"/>
      <c r="AJ3" s="138"/>
      <c r="AK3" s="138"/>
      <c r="AL3" s="138"/>
      <c r="AM3" s="138"/>
      <c r="AN3" s="211"/>
      <c r="AO3" s="212">
        <v>1</v>
      </c>
      <c r="AP3" s="144" t="s">
        <v>3</v>
      </c>
      <c r="AR3" s="139">
        <f>DAY(Q5)</f>
        <v>1</v>
      </c>
      <c r="AS3" s="140"/>
      <c r="AT3" s="131"/>
      <c r="AU3" s="131"/>
    </row>
    <row r="4" spans="13:51" ht="15.9" hidden="1" customHeight="1">
      <c r="N4" s="146"/>
      <c r="O4" s="1686" t="s">
        <v>221</v>
      </c>
      <c r="P4" s="1687"/>
      <c r="Q4" s="1688">
        <f>INDEX(Personal!C19:S132,MATCH(Q3,Personal!C19:C132,0),2)</f>
        <v>17486700</v>
      </c>
      <c r="R4" s="1688"/>
      <c r="S4" s="1688"/>
      <c r="T4" s="1689"/>
      <c r="U4" s="145"/>
      <c r="V4" s="145"/>
      <c r="W4" s="145"/>
      <c r="X4" s="145"/>
      <c r="Y4" s="145"/>
      <c r="Z4" s="146"/>
      <c r="AA4" s="147"/>
      <c r="AB4" s="147"/>
      <c r="AC4" s="147"/>
      <c r="AD4" s="147"/>
      <c r="AE4" s="147"/>
      <c r="AF4" s="147"/>
      <c r="AG4" s="147"/>
      <c r="AH4" s="147"/>
      <c r="AI4" s="147"/>
      <c r="AJ4" s="147"/>
      <c r="AK4" s="147"/>
      <c r="AL4" s="147"/>
      <c r="AM4" s="147"/>
      <c r="AN4" s="211"/>
      <c r="AO4" s="212">
        <f>AO3+1</f>
        <v>2</v>
      </c>
      <c r="AP4" s="144" t="s">
        <v>4</v>
      </c>
      <c r="AR4" s="139">
        <f>MONTH(Q5)</f>
        <v>7</v>
      </c>
      <c r="AS4" s="148" t="str">
        <f>IF(AR4=1," Enero ",IF(AR4=2," Febrero ",IF(AR4=3," Marzo ",IF(AR4=4," Abril ",IF(AR4=5," Mayo ",IF(AR4=6," Junio ",IF(AR4=7," Julio ",AT4)))))))</f>
        <v xml:space="preserve"> Julio </v>
      </c>
      <c r="AT4" s="131" t="str">
        <f>IF(AR4=8," Agosto ",IF(AR4=9," Septiembre ",IF(AR4=10," Octubre ",IF(AR4=11," Noviembre ",IF(AR4=12," Diciembre","")))))</f>
        <v/>
      </c>
      <c r="AU4" s="131"/>
    </row>
    <row r="5" spans="13:51" ht="15.9" hidden="1" customHeight="1">
      <c r="N5" s="149"/>
      <c r="O5" s="1695" t="s">
        <v>222</v>
      </c>
      <c r="P5" s="1696"/>
      <c r="Q5" s="1697">
        <f>INDEX(Personal!C19:S132,MATCH(Q3,Personal!C19:C132,0),14)</f>
        <v>42186</v>
      </c>
      <c r="R5" s="1697"/>
      <c r="S5" s="1697"/>
      <c r="T5" s="1698"/>
      <c r="U5" s="145"/>
      <c r="V5" s="131"/>
      <c r="W5" s="131"/>
      <c r="X5" s="131"/>
      <c r="Y5" s="131"/>
      <c r="Z5" s="149"/>
      <c r="AA5" s="150"/>
      <c r="AB5" s="150"/>
      <c r="AC5" s="150"/>
      <c r="AD5" s="150"/>
      <c r="AE5" s="150"/>
      <c r="AF5" s="150"/>
      <c r="AG5" s="150"/>
      <c r="AH5" s="150"/>
      <c r="AI5" s="150"/>
      <c r="AJ5" s="150"/>
      <c r="AK5" s="150"/>
      <c r="AL5" s="150"/>
      <c r="AM5" s="150"/>
      <c r="AN5" s="211"/>
      <c r="AO5" s="212">
        <f t="shared" ref="AO5:AO13" si="0">AO4+1</f>
        <v>3</v>
      </c>
      <c r="AP5" s="144" t="s">
        <v>5</v>
      </c>
      <c r="AR5" s="139"/>
      <c r="AS5" s="148"/>
      <c r="AT5" s="131"/>
      <c r="AU5" s="131"/>
    </row>
    <row r="6" spans="13:51" ht="15.9" hidden="1" customHeight="1">
      <c r="N6" s="151"/>
      <c r="O6" s="1686" t="s">
        <v>223</v>
      </c>
      <c r="P6" s="1687"/>
      <c r="Q6" s="1699" t="str">
        <f>INDEX(Personal!C19:S132,MATCH(Q3,Personal!C19:C132,0),3)</f>
        <v>MTTO. DE OFICINA</v>
      </c>
      <c r="R6" s="1699"/>
      <c r="S6" s="1699"/>
      <c r="T6" s="1700"/>
      <c r="U6" s="131"/>
      <c r="V6" s="131"/>
      <c r="W6" s="131"/>
      <c r="X6" s="131"/>
      <c r="Y6" s="131"/>
      <c r="Z6" s="151"/>
      <c r="AA6" s="150"/>
      <c r="AB6" s="150"/>
      <c r="AC6" s="150"/>
      <c r="AD6" s="150"/>
      <c r="AE6" s="150"/>
      <c r="AF6" s="150"/>
      <c r="AG6" s="150"/>
      <c r="AH6" s="150"/>
      <c r="AI6" s="150"/>
      <c r="AJ6" s="150"/>
      <c r="AK6" s="150"/>
      <c r="AL6" s="150"/>
      <c r="AM6" s="150"/>
      <c r="AN6" s="211"/>
      <c r="AO6" s="212">
        <f t="shared" si="0"/>
        <v>4</v>
      </c>
      <c r="AP6" s="144" t="s">
        <v>6</v>
      </c>
      <c r="AR6" s="139">
        <f>YEAR(Q5)</f>
        <v>2015</v>
      </c>
      <c r="AS6" s="140"/>
      <c r="AT6" s="131"/>
      <c r="AU6" s="131"/>
    </row>
    <row r="7" spans="13:51" ht="15.9" hidden="1" customHeight="1">
      <c r="O7" s="1701" t="s">
        <v>224</v>
      </c>
      <c r="P7" s="1702"/>
      <c r="Q7" s="1703">
        <f>INDEX(Personal!C19:S132,MATCH(Q3,Personal!C19:C132,0),4)</f>
        <v>7421.68</v>
      </c>
      <c r="R7" s="1703"/>
      <c r="S7" s="1703"/>
      <c r="T7" s="1704"/>
      <c r="U7" s="152"/>
      <c r="V7" s="153"/>
      <c r="W7" s="131"/>
      <c r="X7" s="131"/>
      <c r="Y7" s="131"/>
      <c r="Z7" s="131"/>
      <c r="AA7" s="150"/>
      <c r="AB7" s="150"/>
      <c r="AC7" s="150"/>
      <c r="AD7" s="150"/>
      <c r="AE7" s="150"/>
      <c r="AF7" s="150"/>
      <c r="AG7" s="150"/>
      <c r="AH7" s="150"/>
      <c r="AI7" s="150"/>
      <c r="AJ7" s="150"/>
      <c r="AK7" s="150"/>
      <c r="AL7" s="150"/>
      <c r="AM7" s="150"/>
      <c r="AN7" s="211"/>
      <c r="AO7" s="212">
        <f t="shared" si="0"/>
        <v>5</v>
      </c>
      <c r="AP7" s="144" t="s">
        <v>7</v>
      </c>
      <c r="AR7" s="139"/>
      <c r="AS7" s="140"/>
      <c r="AT7" s="131"/>
      <c r="AU7" s="131"/>
    </row>
    <row r="8" spans="13:51" ht="13.5" hidden="1" customHeight="1">
      <c r="O8" s="1690" t="s">
        <v>225</v>
      </c>
      <c r="P8" s="1691"/>
      <c r="Q8" s="1692">
        <f>INDEX(Personal!C19:S132,MATCH(Q3,Personal!C19:C132,0),15)</f>
        <v>0</v>
      </c>
      <c r="R8" s="1693"/>
      <c r="S8" s="1693"/>
      <c r="T8" s="1694"/>
      <c r="U8" s="131"/>
      <c r="V8" s="131"/>
      <c r="W8" s="131"/>
      <c r="X8" s="131"/>
      <c r="Y8" s="131"/>
      <c r="Z8" s="131"/>
      <c r="AA8" s="150"/>
      <c r="AB8" s="150"/>
      <c r="AC8" s="150"/>
      <c r="AD8" s="150"/>
      <c r="AE8" s="150"/>
      <c r="AF8" s="150"/>
      <c r="AG8" s="150"/>
      <c r="AH8" s="150"/>
      <c r="AI8" s="150"/>
      <c r="AJ8" s="150"/>
      <c r="AK8" s="150"/>
      <c r="AL8" s="150"/>
      <c r="AM8" s="150"/>
      <c r="AN8" s="211"/>
      <c r="AO8" s="212">
        <f t="shared" si="0"/>
        <v>6</v>
      </c>
      <c r="AP8" s="144" t="s">
        <v>8</v>
      </c>
      <c r="AR8" s="139">
        <f>DAY(Y9)</f>
        <v>0</v>
      </c>
      <c r="AS8" s="148" t="str">
        <f>IF(AR8=1," Enero ",IF(AR8=2," Febrero ",IF(AR8=3," Marzo ",IF(AR8=4," Abril ",IF(AR8=5," Mayo ",IF(AR8=6," Junio ",IF(AR8=7," Julio ",AT8)))))))</f>
        <v/>
      </c>
      <c r="AT8" s="131" t="str">
        <f>IF(AR8=8," Agosto ",IF(AR8=9," Septiembre ",IF(AR8=10," Octubre ",IF(AR8=11," Noviembre ",IF(AR8=12," Diciembre","")))))</f>
        <v/>
      </c>
      <c r="AU8" s="131"/>
    </row>
    <row r="9" spans="13:51" ht="16.5" hidden="1" customHeight="1">
      <c r="N9" s="154"/>
      <c r="O9" s="653"/>
      <c r="P9" s="654" t="s">
        <v>103</v>
      </c>
      <c r="Q9" s="1643" t="str">
        <f>Personal!D9</f>
        <v>"SERVICIO DE MANTENIMIENTO DE INSTRUMENTACION, PANELES DE CONTROL, MULTIPLES Y POZOS INYECTORES DE MACOLLAS DE PIGAS I, PERTENECIENTE A LA GERENCIA DE PLANTAS GAS Y AGUA"</v>
      </c>
      <c r="R9" s="1644"/>
      <c r="S9" s="1644"/>
      <c r="T9" s="1644"/>
      <c r="U9" s="1644"/>
      <c r="V9" s="1644"/>
      <c r="W9" s="1644"/>
      <c r="X9" s="1644"/>
      <c r="Y9" s="1644"/>
      <c r="Z9" s="1644"/>
      <c r="AA9" s="150"/>
      <c r="AB9" s="150"/>
      <c r="AC9" s="150"/>
      <c r="AD9" s="150"/>
      <c r="AE9" s="150"/>
      <c r="AF9" s="150"/>
      <c r="AG9" s="150"/>
      <c r="AH9" s="150"/>
      <c r="AI9" s="150"/>
      <c r="AJ9" s="150"/>
      <c r="AK9" s="150"/>
      <c r="AL9" s="150"/>
      <c r="AM9" s="150"/>
      <c r="AN9" s="211"/>
      <c r="AO9" s="212">
        <f t="shared" si="0"/>
        <v>7</v>
      </c>
      <c r="AP9" s="144" t="s">
        <v>9</v>
      </c>
      <c r="AR9" s="139">
        <f>MONTH(Y9)</f>
        <v>1</v>
      </c>
      <c r="AS9" s="148"/>
      <c r="AT9" s="131"/>
      <c r="AU9" s="131"/>
    </row>
    <row r="10" spans="13:51" ht="16.5" hidden="1" customHeight="1">
      <c r="N10" s="155"/>
      <c r="O10" s="655"/>
      <c r="P10" s="656"/>
      <c r="Q10" s="1643"/>
      <c r="R10" s="1644"/>
      <c r="S10" s="1644"/>
      <c r="T10" s="1644"/>
      <c r="U10" s="1644"/>
      <c r="V10" s="1644"/>
      <c r="W10" s="1644"/>
      <c r="X10" s="1644"/>
      <c r="Y10" s="1644"/>
      <c r="Z10" s="1644"/>
      <c r="AA10" s="150"/>
      <c r="AB10" s="150"/>
      <c r="AC10" s="150"/>
      <c r="AD10" s="150"/>
      <c r="AE10" s="150"/>
      <c r="AF10" s="150"/>
      <c r="AG10" s="150"/>
      <c r="AH10" s="150"/>
      <c r="AI10" s="150"/>
      <c r="AJ10" s="150"/>
      <c r="AK10" s="150"/>
      <c r="AL10" s="150"/>
      <c r="AM10" s="150"/>
      <c r="AN10" s="211"/>
      <c r="AO10" s="212">
        <f t="shared" si="0"/>
        <v>8</v>
      </c>
      <c r="AP10" s="144" t="s">
        <v>10</v>
      </c>
      <c r="AR10" s="139">
        <f>YEAR(Y9)</f>
        <v>1900</v>
      </c>
      <c r="AS10" s="140"/>
      <c r="AT10" s="131"/>
      <c r="AU10" s="131"/>
    </row>
    <row r="11" spans="13:51" ht="13.5" hidden="1" customHeight="1">
      <c r="N11" s="155"/>
      <c r="O11" s="655"/>
      <c r="P11" s="656"/>
      <c r="Q11" s="1643"/>
      <c r="R11" s="1644"/>
      <c r="S11" s="1644"/>
      <c r="T11" s="1644"/>
      <c r="U11" s="1644"/>
      <c r="V11" s="1644"/>
      <c r="W11" s="1644"/>
      <c r="X11" s="1644"/>
      <c r="Y11" s="1644"/>
      <c r="Z11" s="1644"/>
      <c r="AA11" s="150"/>
      <c r="AB11" s="150"/>
      <c r="AC11" s="150"/>
      <c r="AD11" s="150"/>
      <c r="AE11" s="150"/>
      <c r="AF11" s="150"/>
      <c r="AG11" s="150"/>
      <c r="AH11" s="150"/>
      <c r="AI11" s="150"/>
      <c r="AJ11" s="150"/>
      <c r="AK11" s="150"/>
      <c r="AL11" s="150"/>
      <c r="AM11" s="150"/>
      <c r="AN11" s="211"/>
      <c r="AO11" s="212">
        <f t="shared" si="0"/>
        <v>9</v>
      </c>
      <c r="AP11" s="144" t="s">
        <v>11</v>
      </c>
      <c r="AR11" s="156">
        <f ca="1">DAY(TODAY())</f>
        <v>22</v>
      </c>
      <c r="AS11" s="157" t="str">
        <f ca="1">IF(AR11=1,"Un",IF(AR11=2,"Dos",IF(AR11=3,"Tres",IF(AR11=4,"Cuatros",IF(AR11=5,"Cincos",IF(AR11=6,"Seis",IF(AR11=7,"Siete",IF(AR11=8," Agosto ",AT11))))))))</f>
        <v>Veintidos</v>
      </c>
      <c r="AT11" s="158" t="str">
        <f ca="1">IF(AR11=9,"Nueves",IF(AR11=10,"Diez",IF(AR11=11,"Once",IF(AR11=12,"Doces",IF(AR11=13,"Treces",IF(AR11=14,"Catorces",IF(AR11=15,"Quinces",IF(AR11=16,"Dieciséis",AU11))))))))</f>
        <v>Veintidos</v>
      </c>
      <c r="AU11" s="158" t="str">
        <f ca="1">IF(AR11=17,"Diecisietes",IF(AR11=18,"Dieciochos",IF(AR11=19,"Diecisnueves",IF(AR11=20,"Veintes",IF(AR11=21,"Veintiun",IF(AR11=22,"Veintidos",IF(AR11=23,"Veintitres",IF(AR11=24,"Veinticuatros",AU11))))))))</f>
        <v>Veintidos</v>
      </c>
      <c r="AV11" s="159"/>
    </row>
    <row r="12" spans="13:51" ht="13.2" hidden="1">
      <c r="O12" s="657"/>
      <c r="P12" s="658"/>
      <c r="Q12" s="1643"/>
      <c r="R12" s="1644"/>
      <c r="S12" s="1644"/>
      <c r="T12" s="1644"/>
      <c r="U12" s="1644"/>
      <c r="V12" s="1644"/>
      <c r="W12" s="1644"/>
      <c r="X12" s="1644"/>
      <c r="Y12" s="1644"/>
      <c r="Z12" s="1644"/>
      <c r="AA12" s="131"/>
      <c r="AB12" s="131"/>
      <c r="AC12" s="131"/>
      <c r="AD12" s="131"/>
      <c r="AE12" s="131"/>
      <c r="AF12" s="131"/>
      <c r="AG12" s="131"/>
      <c r="AH12" s="131"/>
      <c r="AI12" s="131"/>
      <c r="AJ12" s="131"/>
      <c r="AK12" s="131"/>
      <c r="AL12" s="131"/>
      <c r="AM12" s="131"/>
      <c r="AN12" s="211"/>
      <c r="AO12" s="212">
        <f t="shared" si="0"/>
        <v>10</v>
      </c>
      <c r="AP12" s="144" t="s">
        <v>12</v>
      </c>
      <c r="AR12" s="160">
        <f ca="1">MONTH(TODAY())</f>
        <v>8</v>
      </c>
      <c r="AS12" s="148" t="str">
        <f ca="1">IF(AR12=1," Enero ",IF(AR12=2," Febrero ",IF(AR12=3," Marzo ",IF(AR12=4," Abril ",IF(AR12=5," Mayo ",IF(AR12=6," Junio ",IF(AR12=7," Julio ",AT12)))))))</f>
        <v xml:space="preserve"> Agosto </v>
      </c>
      <c r="AT12" s="131" t="str">
        <f ca="1">IF(AR12=8," Agosto ",IF(AR12=9," Septiembre ",IF(AR12=10," Octubre ",IF(AR12=11," Noviembre ",IF(AR12=12," Diciembre","")))))</f>
        <v xml:space="preserve"> Agosto </v>
      </c>
      <c r="AU12" s="131"/>
    </row>
    <row r="13" spans="13:51" ht="13.2" hidden="1">
      <c r="O13" s="132"/>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211"/>
      <c r="AO13" s="212">
        <f t="shared" si="0"/>
        <v>11</v>
      </c>
      <c r="AP13" s="144" t="s">
        <v>13</v>
      </c>
      <c r="AQ13" s="154"/>
      <c r="AR13" s="161"/>
      <c r="AS13" s="161"/>
    </row>
    <row r="14" spans="13:51" ht="13.2" hidden="1">
      <c r="O14" s="132"/>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211"/>
      <c r="AO14" s="212">
        <f>AO13+1</f>
        <v>12</v>
      </c>
      <c r="AP14" s="144" t="s">
        <v>14</v>
      </c>
      <c r="AQ14" s="131"/>
      <c r="AR14" s="162"/>
      <c r="AS14" s="162"/>
    </row>
    <row r="15" spans="13:51" ht="13.2" hidden="1">
      <c r="M15" s="150"/>
      <c r="N15" s="150"/>
      <c r="O15" s="132"/>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211"/>
      <c r="AO15" s="211"/>
      <c r="AP15" s="211"/>
      <c r="AQ15" s="131"/>
      <c r="AR15" s="162"/>
      <c r="AS15" s="162"/>
    </row>
    <row r="16" spans="13:51" ht="13.2" hidden="1">
      <c r="O16" s="132"/>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211"/>
      <c r="AO16" s="211"/>
      <c r="AP16" s="211"/>
      <c r="AQ16" s="131"/>
      <c r="AR16" s="162"/>
      <c r="AS16" s="162"/>
    </row>
    <row r="17" spans="13:45" ht="18" hidden="1" customHeight="1">
      <c r="M17" s="151"/>
      <c r="N17" s="151"/>
      <c r="O17" s="132"/>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211"/>
      <c r="AO17" s="211"/>
      <c r="AP17" s="211"/>
      <c r="AQ17" s="131"/>
      <c r="AR17" s="162"/>
      <c r="AS17" s="162"/>
    </row>
    <row r="18" spans="13:45" ht="21" hidden="1" customHeight="1">
      <c r="M18" s="163"/>
      <c r="N18" s="163"/>
      <c r="O18" s="132"/>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211"/>
      <c r="AO18" s="211"/>
      <c r="AP18" s="211"/>
      <c r="AQ18" s="131"/>
      <c r="AR18" s="162"/>
      <c r="AS18" s="162"/>
    </row>
    <row r="19" spans="13:45" ht="12.75" hidden="1" customHeight="1">
      <c r="M19" s="164"/>
      <c r="N19" s="164"/>
      <c r="O19" s="132"/>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211"/>
      <c r="AO19" s="211"/>
      <c r="AP19" s="211"/>
      <c r="AQ19" s="131"/>
      <c r="AR19" s="162"/>
      <c r="AS19" s="162"/>
    </row>
    <row r="20" spans="13:45" ht="15" hidden="1">
      <c r="M20" s="163"/>
      <c r="N20" s="163"/>
      <c r="O20" s="132"/>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1"/>
      <c r="AM20" s="131"/>
      <c r="AN20" s="211"/>
      <c r="AO20" s="211"/>
      <c r="AP20" s="211"/>
      <c r="AQ20" s="131"/>
      <c r="AR20" s="162"/>
      <c r="AS20" s="162"/>
    </row>
    <row r="21" spans="13:45" ht="15" hidden="1" customHeight="1">
      <c r="M21" s="163"/>
      <c r="N21" s="163"/>
      <c r="O21" s="132"/>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211"/>
      <c r="AO21" s="211"/>
      <c r="AP21" s="211"/>
      <c r="AQ21" s="131"/>
      <c r="AR21" s="162"/>
      <c r="AS21" s="162"/>
    </row>
    <row r="22" spans="13:45" ht="15" hidden="1">
      <c r="M22" s="163"/>
      <c r="N22" s="163"/>
      <c r="O22" s="132"/>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211"/>
      <c r="AO22" s="211"/>
      <c r="AP22" s="211"/>
      <c r="AQ22" s="131"/>
      <c r="AR22" s="162"/>
      <c r="AS22" s="162"/>
    </row>
    <row r="23" spans="13:45" ht="12.75" hidden="1" customHeight="1">
      <c r="M23" s="165"/>
      <c r="N23" s="165"/>
      <c r="O23" s="132"/>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211"/>
      <c r="AO23" s="211"/>
      <c r="AP23" s="211"/>
      <c r="AQ23" s="131"/>
      <c r="AR23" s="162"/>
      <c r="AS23" s="162"/>
    </row>
    <row r="24" spans="13:45" ht="12.75" hidden="1" customHeight="1">
      <c r="M24" s="165"/>
      <c r="N24" s="165"/>
      <c r="O24" s="132"/>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1"/>
      <c r="AM24" s="131"/>
      <c r="AN24" s="211"/>
      <c r="AO24" s="211"/>
      <c r="AP24" s="211"/>
      <c r="AQ24" s="131"/>
      <c r="AR24" s="162"/>
      <c r="AS24" s="162"/>
    </row>
    <row r="25" spans="13:45" ht="12.75" hidden="1" customHeight="1">
      <c r="M25" s="165"/>
      <c r="N25" s="165"/>
      <c r="O25" s="132"/>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c r="AN25" s="211"/>
      <c r="AO25" s="211"/>
      <c r="AP25" s="211"/>
      <c r="AQ25" s="131"/>
      <c r="AR25" s="162"/>
      <c r="AS25" s="162"/>
    </row>
    <row r="26" spans="13:45" ht="12.75" hidden="1" customHeight="1">
      <c r="M26" s="165"/>
      <c r="N26" s="165"/>
      <c r="O26" s="132"/>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211"/>
      <c r="AO26" s="211"/>
      <c r="AP26" s="211"/>
      <c r="AQ26" s="131"/>
      <c r="AR26" s="162"/>
      <c r="AS26" s="162"/>
    </row>
    <row r="27" spans="13:45" ht="12.75" hidden="1" customHeight="1">
      <c r="M27" s="165"/>
      <c r="N27" s="165"/>
      <c r="O27" s="132"/>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211"/>
      <c r="AO27" s="211"/>
      <c r="AP27" s="211"/>
      <c r="AQ27" s="131"/>
      <c r="AR27" s="162"/>
      <c r="AS27" s="162"/>
    </row>
    <row r="28" spans="13:45" ht="16.5" hidden="1" customHeight="1">
      <c r="M28" s="165"/>
      <c r="N28" s="165"/>
      <c r="O28" s="132"/>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211"/>
      <c r="AO28" s="211"/>
      <c r="AP28" s="211"/>
      <c r="AQ28" s="131"/>
      <c r="AR28" s="162"/>
      <c r="AS28" s="162"/>
    </row>
    <row r="29" spans="13:45" ht="15" hidden="1" customHeight="1">
      <c r="M29" s="166"/>
      <c r="N29" s="166"/>
      <c r="O29" s="132"/>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211"/>
      <c r="AO29" s="211"/>
      <c r="AP29" s="211"/>
      <c r="AQ29" s="131"/>
      <c r="AR29" s="162"/>
      <c r="AS29" s="162"/>
    </row>
    <row r="30" spans="13:45" ht="12.75" hidden="1" customHeight="1">
      <c r="M30" s="166"/>
      <c r="N30" s="166"/>
      <c r="O30" s="132"/>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211"/>
      <c r="AO30" s="211"/>
      <c r="AP30" s="211"/>
      <c r="AQ30" s="131"/>
      <c r="AR30" s="162"/>
      <c r="AS30" s="162"/>
    </row>
    <row r="31" spans="13:45" ht="15" hidden="1">
      <c r="M31" s="163"/>
      <c r="N31" s="163"/>
      <c r="O31" s="132"/>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211"/>
      <c r="AO31" s="211"/>
      <c r="AP31" s="211"/>
      <c r="AQ31" s="131"/>
      <c r="AR31" s="162"/>
      <c r="AS31" s="162"/>
    </row>
    <row r="32" spans="13:45" ht="15" hidden="1">
      <c r="M32" s="167"/>
      <c r="N32" s="167"/>
      <c r="O32" s="132"/>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211"/>
      <c r="AO32" s="211"/>
      <c r="AP32" s="211"/>
      <c r="AQ32" s="131"/>
      <c r="AR32" s="162"/>
      <c r="AS32" s="162"/>
    </row>
    <row r="33" spans="13:45" ht="13.2" hidden="1">
      <c r="O33" s="132"/>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211"/>
      <c r="AO33" s="211"/>
      <c r="AP33" s="211"/>
      <c r="AQ33" s="131"/>
      <c r="AR33" s="168"/>
      <c r="AS33" s="168"/>
    </row>
    <row r="34" spans="13:45" ht="17.399999999999999" hidden="1">
      <c r="M34" s="169"/>
      <c r="N34" s="169"/>
      <c r="O34" s="132"/>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211"/>
      <c r="AO34" s="211"/>
      <c r="AP34" s="211"/>
      <c r="AQ34" s="131"/>
      <c r="AR34" s="168"/>
      <c r="AS34" s="168"/>
    </row>
    <row r="35" spans="13:45" ht="13.2" hidden="1">
      <c r="O35" s="132"/>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211"/>
      <c r="AO35" s="211"/>
      <c r="AP35" s="211"/>
      <c r="AQ35" s="131"/>
      <c r="AR35" s="168"/>
      <c r="AS35" s="168"/>
    </row>
    <row r="36" spans="13:45" ht="15" hidden="1">
      <c r="M36" s="170"/>
      <c r="N36" s="170"/>
      <c r="O36" s="132"/>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211"/>
      <c r="AO36" s="211"/>
      <c r="AP36" s="211"/>
      <c r="AQ36" s="131"/>
      <c r="AR36" s="168"/>
      <c r="AS36" s="168"/>
    </row>
    <row r="37" spans="13:45" ht="15" hidden="1">
      <c r="M37" s="170"/>
      <c r="N37" s="170"/>
      <c r="O37" s="132"/>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211"/>
      <c r="AO37" s="211"/>
      <c r="AP37" s="211"/>
      <c r="AQ37" s="131"/>
      <c r="AR37" s="168"/>
      <c r="AS37" s="168"/>
    </row>
    <row r="38" spans="13:45" ht="15" hidden="1">
      <c r="M38" s="170"/>
      <c r="N38" s="170"/>
      <c r="O38" s="132"/>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211"/>
      <c r="AO38" s="211"/>
      <c r="AP38" s="211"/>
      <c r="AQ38" s="131"/>
      <c r="AR38" s="171"/>
      <c r="AS38" s="171"/>
    </row>
    <row r="39" spans="13:45" ht="13.2" hidden="1">
      <c r="O39" s="132"/>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211"/>
      <c r="AO39" s="211"/>
      <c r="AP39" s="211"/>
      <c r="AQ39" s="131"/>
      <c r="AR39" s="172"/>
      <c r="AS39" s="172"/>
    </row>
    <row r="40" spans="13:45" ht="13.2" hidden="1">
      <c r="O40" s="132"/>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211"/>
      <c r="AO40" s="211"/>
      <c r="AP40" s="211"/>
      <c r="AQ40" s="131"/>
      <c r="AR40" s="171"/>
      <c r="AS40" s="171"/>
    </row>
    <row r="41" spans="13:45" ht="13.2" hidden="1">
      <c r="O41" s="132"/>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211"/>
      <c r="AO41" s="211"/>
      <c r="AP41" s="211"/>
      <c r="AQ41" s="131"/>
      <c r="AR41" s="168"/>
      <c r="AS41" s="168"/>
    </row>
    <row r="42" spans="13:45" ht="13.2" hidden="1">
      <c r="O42" s="132"/>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211"/>
      <c r="AO42" s="211"/>
      <c r="AP42" s="211"/>
      <c r="AQ42" s="131"/>
      <c r="AR42" s="168"/>
      <c r="AS42" s="168"/>
    </row>
    <row r="43" spans="13:45" ht="13.2" hidden="1">
      <c r="O43" s="132"/>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211"/>
      <c r="AO43" s="211"/>
      <c r="AP43" s="211"/>
      <c r="AQ43" s="131"/>
      <c r="AR43" s="168"/>
      <c r="AS43" s="168"/>
    </row>
    <row r="44" spans="13:45" ht="13.2" hidden="1">
      <c r="O44" s="132"/>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211"/>
      <c r="AO44" s="211"/>
      <c r="AP44" s="211"/>
      <c r="AQ44" s="131"/>
      <c r="AR44" s="168"/>
      <c r="AS44" s="168"/>
    </row>
    <row r="45" spans="13:45" ht="13.2" hidden="1">
      <c r="O45" s="132"/>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211"/>
      <c r="AO45" s="211"/>
      <c r="AP45" s="211"/>
      <c r="AQ45" s="131"/>
      <c r="AR45" s="173"/>
      <c r="AS45" s="173"/>
    </row>
    <row r="46" spans="13:45" ht="13.2" hidden="1">
      <c r="O46" s="132"/>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211"/>
      <c r="AO46" s="211"/>
      <c r="AP46" s="211"/>
      <c r="AQ46" s="131"/>
      <c r="AR46" s="168"/>
      <c r="AS46" s="168"/>
    </row>
    <row r="47" spans="13:45" ht="13.2" hidden="1">
      <c r="O47" s="132"/>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211"/>
      <c r="AO47" s="211"/>
      <c r="AP47" s="211"/>
      <c r="AQ47" s="131"/>
      <c r="AR47" s="168"/>
      <c r="AS47" s="168"/>
    </row>
    <row r="48" spans="13:45" ht="13.2" hidden="1">
      <c r="O48" s="132"/>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211"/>
      <c r="AO48" s="211"/>
      <c r="AP48" s="211"/>
      <c r="AQ48" s="131"/>
      <c r="AR48" s="168"/>
      <c r="AS48" s="168"/>
    </row>
    <row r="49" spans="2:45" ht="13.2" hidden="1">
      <c r="O49" s="132"/>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211"/>
      <c r="AO49" s="211"/>
      <c r="AP49" s="211"/>
      <c r="AQ49" s="131"/>
      <c r="AR49" s="168"/>
      <c r="AS49" s="168"/>
    </row>
    <row r="50" spans="2:45" ht="13.2" hidden="1">
      <c r="M50" s="174"/>
      <c r="N50" s="174"/>
      <c r="O50" s="132"/>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211"/>
      <c r="AO50" s="211"/>
      <c r="AP50" s="211"/>
      <c r="AQ50" s="131"/>
      <c r="AR50" s="168"/>
      <c r="AS50" s="168"/>
    </row>
    <row r="51" spans="2:45" ht="13.2" hidden="1">
      <c r="O51" s="132"/>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211"/>
      <c r="AO51" s="211"/>
      <c r="AP51" s="211"/>
      <c r="AQ51" s="131"/>
      <c r="AR51" s="168"/>
      <c r="AS51" s="168"/>
    </row>
    <row r="52" spans="2:45" ht="13.2" hidden="1">
      <c r="M52" s="175"/>
      <c r="N52" s="175"/>
      <c r="O52" s="132"/>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211"/>
      <c r="AO52" s="211"/>
      <c r="AP52" s="211"/>
      <c r="AQ52" s="131"/>
      <c r="AR52" s="168"/>
      <c r="AS52" s="168"/>
    </row>
    <row r="53" spans="2:45" ht="12.75" hidden="1" customHeight="1">
      <c r="O53" s="132"/>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211"/>
      <c r="AO53" s="211"/>
      <c r="AP53" s="211"/>
      <c r="AQ53" s="131"/>
      <c r="AR53" s="168"/>
      <c r="AS53" s="168"/>
    </row>
    <row r="54" spans="2:45" ht="13.2" hidden="1">
      <c r="O54" s="132"/>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211"/>
      <c r="AO54" s="211"/>
      <c r="AP54" s="211"/>
      <c r="AQ54" s="131"/>
      <c r="AR54" s="168"/>
      <c r="AS54" s="168"/>
    </row>
    <row r="55" spans="2:45" ht="12.75" hidden="1" customHeight="1">
      <c r="M55" s="176"/>
      <c r="N55" s="176"/>
      <c r="O55" s="132"/>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211"/>
      <c r="AO55" s="211"/>
      <c r="AP55" s="211"/>
      <c r="AQ55" s="131"/>
      <c r="AR55" s="168"/>
      <c r="AS55" s="168"/>
    </row>
    <row r="56" spans="2:45" ht="12.75" hidden="1" customHeight="1">
      <c r="M56" s="176"/>
      <c r="N56" s="176"/>
      <c r="O56" s="132"/>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c r="AM56" s="131"/>
      <c r="AN56" s="211"/>
      <c r="AO56" s="211"/>
      <c r="AP56" s="211"/>
      <c r="AQ56" s="131"/>
      <c r="AR56" s="168"/>
      <c r="AS56" s="168"/>
    </row>
    <row r="57" spans="2:45" ht="13.2" hidden="1">
      <c r="K57" s="150"/>
      <c r="M57" s="176"/>
      <c r="N57" s="176"/>
      <c r="O57" s="132"/>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211"/>
      <c r="AO57" s="211"/>
      <c r="AP57" s="211"/>
      <c r="AQ57" s="131"/>
      <c r="AR57" s="168"/>
      <c r="AS57" s="168"/>
    </row>
    <row r="58" spans="2:45" ht="15">
      <c r="B58" s="136"/>
      <c r="C58" s="136"/>
      <c r="D58" s="136"/>
      <c r="E58" s="136"/>
      <c r="F58" s="136"/>
      <c r="G58" s="1652"/>
      <c r="H58" s="1652"/>
      <c r="I58" s="1653"/>
      <c r="J58" s="1653"/>
      <c r="K58" s="1653"/>
      <c r="L58" s="1653"/>
      <c r="M58" s="176"/>
      <c r="N58" s="176"/>
      <c r="O58" s="132"/>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211"/>
      <c r="AO58" s="211"/>
      <c r="AP58" s="211"/>
      <c r="AQ58" s="131"/>
      <c r="AR58" s="168"/>
      <c r="AS58" s="168"/>
    </row>
    <row r="59" spans="2:45" ht="13.2">
      <c r="O59" s="132"/>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211"/>
      <c r="AO59" s="211"/>
      <c r="AP59" s="211"/>
      <c r="AQ59" s="131"/>
      <c r="AR59" s="168"/>
      <c r="AS59" s="168"/>
    </row>
    <row r="60" spans="2:45" ht="15">
      <c r="M60" s="163"/>
      <c r="N60" s="163"/>
      <c r="O60" s="132"/>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211"/>
      <c r="AO60" s="211"/>
      <c r="AP60" s="211"/>
    </row>
    <row r="61" spans="2:45" ht="17.399999999999999">
      <c r="B61" s="177"/>
      <c r="C61" s="177"/>
      <c r="D61" s="178"/>
      <c r="E61" s="169"/>
      <c r="F61" s="150"/>
      <c r="G61" s="150"/>
      <c r="H61" s="150"/>
      <c r="I61" s="150"/>
      <c r="M61" s="163"/>
      <c r="N61" s="163"/>
      <c r="O61" s="132"/>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211"/>
      <c r="AO61" s="211"/>
      <c r="AP61" s="211"/>
    </row>
    <row r="62" spans="2:45" ht="15">
      <c r="B62" s="179"/>
      <c r="C62" s="1666"/>
      <c r="D62" s="1666"/>
      <c r="E62" s="1666"/>
      <c r="F62" s="1666"/>
      <c r="G62" s="1676"/>
      <c r="H62" s="1676"/>
      <c r="I62" s="180"/>
      <c r="J62" s="1665"/>
      <c r="K62" s="1665"/>
      <c r="L62" s="181"/>
      <c r="M62" s="163"/>
      <c r="N62" s="163"/>
      <c r="O62" s="132"/>
      <c r="P62" s="131"/>
      <c r="Q62" s="131"/>
      <c r="R62" s="131"/>
      <c r="S62" s="131"/>
      <c r="T62" s="131"/>
      <c r="U62" s="131"/>
      <c r="V62" s="131"/>
      <c r="W62" s="131"/>
      <c r="X62" s="131"/>
      <c r="Y62" s="131"/>
      <c r="Z62" s="131"/>
      <c r="AA62" s="131"/>
      <c r="AB62" s="131"/>
      <c r="AC62" s="131"/>
      <c r="AD62" s="131"/>
      <c r="AE62" s="131"/>
      <c r="AF62" s="131"/>
      <c r="AG62" s="131"/>
      <c r="AH62" s="131"/>
      <c r="AI62" s="131"/>
      <c r="AJ62" s="131"/>
      <c r="AK62" s="131"/>
      <c r="AL62" s="131"/>
      <c r="AM62" s="131"/>
      <c r="AN62" s="211"/>
      <c r="AO62" s="211"/>
      <c r="AP62" s="211"/>
    </row>
    <row r="63" spans="2:45" ht="15.6">
      <c r="D63" s="182"/>
      <c r="E63" s="183"/>
      <c r="F63" s="182"/>
      <c r="M63" s="184"/>
      <c r="N63" s="184"/>
      <c r="O63" s="132"/>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211"/>
      <c r="AO63" s="211"/>
      <c r="AP63" s="211"/>
    </row>
    <row r="64" spans="2:45" ht="15">
      <c r="B64" s="1677"/>
      <c r="C64" s="1677"/>
      <c r="D64" s="1677"/>
      <c r="E64" s="1677"/>
      <c r="F64" s="1677"/>
      <c r="G64" s="1677"/>
      <c r="H64" s="1677"/>
      <c r="I64" s="1677"/>
      <c r="J64" s="1677"/>
      <c r="K64" s="1677"/>
      <c r="L64" s="1677"/>
      <c r="M64" s="167"/>
      <c r="N64" s="167"/>
      <c r="O64" s="132"/>
      <c r="P64" s="131"/>
      <c r="Q64" s="131"/>
      <c r="R64" s="131"/>
      <c r="S64" s="131"/>
      <c r="T64" s="131"/>
      <c r="U64" s="131"/>
      <c r="V64" s="131"/>
      <c r="W64" s="131"/>
      <c r="X64" s="131"/>
      <c r="Y64" s="131"/>
      <c r="Z64" s="131"/>
      <c r="AA64" s="131"/>
      <c r="AB64" s="131"/>
      <c r="AC64" s="131"/>
      <c r="AD64" s="131"/>
      <c r="AE64" s="131"/>
      <c r="AF64" s="131"/>
      <c r="AG64" s="131"/>
      <c r="AH64" s="131"/>
      <c r="AI64" s="131"/>
      <c r="AJ64" s="131"/>
      <c r="AK64" s="131"/>
      <c r="AL64" s="131"/>
      <c r="AM64" s="131"/>
      <c r="AN64" s="211"/>
      <c r="AO64" s="211"/>
      <c r="AP64" s="211"/>
    </row>
    <row r="65" spans="2:42" ht="15">
      <c r="B65" s="1677"/>
      <c r="C65" s="1677"/>
      <c r="D65" s="1677"/>
      <c r="E65" s="1677"/>
      <c r="F65" s="1677"/>
      <c r="G65" s="1677"/>
      <c r="H65" s="1677"/>
      <c r="I65" s="1677"/>
      <c r="J65" s="1677"/>
      <c r="K65" s="1677"/>
      <c r="L65" s="1677"/>
      <c r="M65" s="163"/>
      <c r="N65" s="163"/>
      <c r="O65" s="132"/>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211"/>
      <c r="AO65" s="211"/>
      <c r="AP65" s="211"/>
    </row>
    <row r="66" spans="2:42" ht="15.6">
      <c r="B66" s="1672" t="s">
        <v>226</v>
      </c>
      <c r="C66" s="1672"/>
      <c r="D66" s="1672"/>
      <c r="E66" s="1672"/>
      <c r="F66" s="1672"/>
      <c r="G66" s="1672"/>
      <c r="H66" s="1672"/>
      <c r="I66" s="1672"/>
      <c r="J66" s="1672"/>
      <c r="K66" s="1672"/>
      <c r="L66" s="1672"/>
      <c r="M66" s="163"/>
      <c r="N66" s="163"/>
      <c r="O66" s="132"/>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211"/>
      <c r="AO66" s="211"/>
      <c r="AP66" s="211"/>
    </row>
    <row r="67" spans="2:42" ht="15">
      <c r="G67" s="1670"/>
      <c r="H67" s="1670"/>
      <c r="I67" s="1671"/>
      <c r="J67" s="1671"/>
      <c r="K67" s="1671"/>
      <c r="L67" s="1671"/>
      <c r="M67" s="163"/>
      <c r="N67" s="163"/>
      <c r="O67" s="132"/>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211"/>
      <c r="AO67" s="211"/>
      <c r="AP67" s="211"/>
    </row>
    <row r="68" spans="2:42" ht="15">
      <c r="G68" s="170"/>
      <c r="H68" s="170"/>
      <c r="I68" s="163"/>
      <c r="J68" s="163"/>
      <c r="K68" s="163"/>
      <c r="L68" s="163"/>
      <c r="M68" s="163"/>
      <c r="N68" s="163"/>
      <c r="O68" s="132"/>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211"/>
      <c r="AO68" s="211"/>
      <c r="AP68" s="211"/>
    </row>
    <row r="69" spans="2:42" ht="15">
      <c r="G69" s="1670"/>
      <c r="H69" s="1670"/>
      <c r="I69" s="1671"/>
      <c r="J69" s="1671"/>
      <c r="K69" s="1671"/>
      <c r="L69" s="1671"/>
      <c r="M69" s="163"/>
      <c r="N69" s="163"/>
      <c r="O69" s="132"/>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211"/>
      <c r="AO69" s="211"/>
      <c r="AP69" s="211"/>
    </row>
    <row r="70" spans="2:42" ht="15">
      <c r="B70" s="1673" t="str">
        <f>CONCATENATE("            Por  medio de la presente se hace constar que el ciudadano(a): ", UPPER(Q3), ", Titular de la Cedula de Identidad: V- ",FIXED(Q4,0),", presta sus servicio en esta empresa en la Obra  ",Q9, "  desde el  ",AR3," de ",AS4," del ",AR6,", devengando un Salario Básico Mensual de ",DOLLAR(Q7),". Desempeñando el cargo de ",UPPER(Q6),".")</f>
        <v xml:space="preserve">            Por  medio de la presente se hace constar que el ciudadano(a): RODRIGUEZ MARIA, Titular de la Cedula de Identidad: V- 17.486.700, presta sus servicio en esta empresa en la Obra  "SERVICIO DE MANTENIMIENTO DE INSTRUMENTACION, PANELES DE CONTROL, MULTIPLES Y POZOS INYECTORES DE MACOLLAS DE PIGAS I, PERTENECIENTE A LA GERENCIA DE PLANTAS GAS Y AGUA"  desde el  1 de  Julio  del 2015, devengando un Salario Básico Mensual de Bs.S7.421,68. Desempeñando el cargo de MTTO. DE OFICINA.</v>
      </c>
      <c r="C70" s="1673"/>
      <c r="D70" s="1673"/>
      <c r="E70" s="1673"/>
      <c r="F70" s="1673"/>
      <c r="G70" s="1673"/>
      <c r="H70" s="1673"/>
      <c r="I70" s="1673"/>
      <c r="J70" s="1673"/>
      <c r="K70" s="1673"/>
      <c r="L70" s="1673"/>
      <c r="M70" s="167"/>
      <c r="N70" s="167"/>
      <c r="O70" s="132"/>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211"/>
      <c r="AO70" s="211"/>
      <c r="AP70" s="211"/>
    </row>
    <row r="71" spans="2:42" ht="12.75" customHeight="1">
      <c r="B71" s="1673"/>
      <c r="C71" s="1673"/>
      <c r="D71" s="1673"/>
      <c r="E71" s="1673"/>
      <c r="F71" s="1673"/>
      <c r="G71" s="1673"/>
      <c r="H71" s="1673"/>
      <c r="I71" s="1673"/>
      <c r="J71" s="1673"/>
      <c r="K71" s="1673"/>
      <c r="L71" s="1673"/>
      <c r="O71" s="132"/>
      <c r="P71" s="131"/>
      <c r="Q71" s="131"/>
      <c r="R71" s="131"/>
      <c r="S71" s="131"/>
      <c r="T71" s="131"/>
      <c r="U71" s="131"/>
      <c r="V71" s="131"/>
      <c r="W71" s="131"/>
      <c r="X71" s="131"/>
      <c r="Y71" s="131"/>
      <c r="Z71" s="131"/>
      <c r="AA71" s="131"/>
      <c r="AB71" s="131"/>
      <c r="AC71" s="131"/>
      <c r="AD71" s="131"/>
      <c r="AE71" s="131"/>
      <c r="AF71" s="131"/>
      <c r="AG71" s="131"/>
      <c r="AH71" s="131"/>
      <c r="AI71" s="131"/>
      <c r="AJ71" s="131"/>
      <c r="AK71" s="131"/>
      <c r="AL71" s="131"/>
      <c r="AM71" s="131"/>
      <c r="AN71" s="211"/>
      <c r="AO71" s="211"/>
      <c r="AP71" s="211"/>
    </row>
    <row r="72" spans="2:42" ht="17.399999999999999">
      <c r="B72" s="1673"/>
      <c r="C72" s="1673"/>
      <c r="D72" s="1673"/>
      <c r="E72" s="1673"/>
      <c r="F72" s="1673"/>
      <c r="G72" s="1673"/>
      <c r="H72" s="1673"/>
      <c r="I72" s="1673"/>
      <c r="J72" s="1673"/>
      <c r="K72" s="1673"/>
      <c r="L72" s="1673"/>
      <c r="M72" s="169"/>
      <c r="N72" s="169"/>
      <c r="O72" s="132"/>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211"/>
      <c r="AO72" s="211"/>
      <c r="AP72" s="211"/>
    </row>
    <row r="73" spans="2:42" ht="12.75" customHeight="1">
      <c r="B73" s="1673"/>
      <c r="C73" s="1673"/>
      <c r="D73" s="1673"/>
      <c r="E73" s="1673"/>
      <c r="F73" s="1673"/>
      <c r="G73" s="1673"/>
      <c r="H73" s="1673"/>
      <c r="I73" s="1673"/>
      <c r="J73" s="1673"/>
      <c r="K73" s="1673"/>
      <c r="L73" s="1673"/>
      <c r="O73" s="132"/>
      <c r="P73" s="131"/>
      <c r="Q73" s="131"/>
      <c r="R73" s="131"/>
      <c r="S73" s="131"/>
      <c r="T73" s="131"/>
      <c r="U73" s="131"/>
      <c r="V73" s="131"/>
      <c r="W73" s="131"/>
      <c r="X73" s="131"/>
      <c r="Y73" s="131"/>
      <c r="Z73" s="131"/>
      <c r="AA73" s="131"/>
      <c r="AB73" s="131"/>
      <c r="AC73" s="131"/>
      <c r="AD73" s="131"/>
      <c r="AE73" s="131"/>
      <c r="AF73" s="131"/>
      <c r="AG73" s="131"/>
      <c r="AH73" s="131"/>
      <c r="AI73" s="131"/>
      <c r="AJ73" s="131"/>
      <c r="AK73" s="131"/>
      <c r="AL73" s="131"/>
      <c r="AM73" s="131"/>
      <c r="AN73" s="211"/>
      <c r="AO73" s="211"/>
      <c r="AP73" s="211"/>
    </row>
    <row r="74" spans="2:42" ht="15">
      <c r="B74" s="1673"/>
      <c r="C74" s="1673"/>
      <c r="D74" s="1673"/>
      <c r="E74" s="1673"/>
      <c r="F74" s="1673"/>
      <c r="G74" s="1673"/>
      <c r="H74" s="1673"/>
      <c r="I74" s="1673"/>
      <c r="J74" s="1673"/>
      <c r="K74" s="1673"/>
      <c r="L74" s="1673"/>
      <c r="M74" s="185"/>
      <c r="N74" s="185"/>
      <c r="O74" s="132"/>
      <c r="P74" s="131"/>
      <c r="Q74" s="131"/>
      <c r="R74" s="131"/>
      <c r="S74" s="131"/>
      <c r="T74" s="131"/>
      <c r="U74" s="131"/>
      <c r="V74" s="131"/>
      <c r="W74" s="131"/>
      <c r="X74" s="131"/>
      <c r="Y74" s="131"/>
      <c r="Z74" s="131"/>
      <c r="AA74" s="131"/>
      <c r="AB74" s="131"/>
      <c r="AC74" s="131"/>
      <c r="AD74" s="131"/>
      <c r="AE74" s="131"/>
      <c r="AF74" s="131"/>
      <c r="AG74" s="131"/>
      <c r="AH74" s="131"/>
      <c r="AI74" s="131"/>
      <c r="AJ74" s="131"/>
      <c r="AK74" s="131"/>
      <c r="AL74" s="131"/>
      <c r="AM74" s="131"/>
      <c r="AN74" s="211"/>
      <c r="AO74" s="211"/>
      <c r="AP74" s="211"/>
    </row>
    <row r="75" spans="2:42" ht="15">
      <c r="B75" s="1673"/>
      <c r="C75" s="1673"/>
      <c r="D75" s="1673"/>
      <c r="E75" s="1673"/>
      <c r="F75" s="1673"/>
      <c r="G75" s="1673"/>
      <c r="H75" s="1673"/>
      <c r="I75" s="1673"/>
      <c r="J75" s="1673"/>
      <c r="K75" s="1673"/>
      <c r="L75" s="1673"/>
      <c r="M75" s="185"/>
      <c r="N75" s="185"/>
      <c r="O75" s="132"/>
      <c r="P75" s="131"/>
      <c r="Q75" s="131"/>
      <c r="R75" s="131"/>
      <c r="S75" s="131"/>
      <c r="T75" s="131"/>
      <c r="U75" s="131"/>
      <c r="V75" s="131"/>
      <c r="W75" s="131"/>
      <c r="X75" s="131"/>
      <c r="Y75" s="131"/>
      <c r="Z75" s="131"/>
      <c r="AA75" s="131"/>
      <c r="AB75" s="131"/>
      <c r="AC75" s="131"/>
      <c r="AD75" s="131"/>
      <c r="AE75" s="131"/>
      <c r="AF75" s="131"/>
      <c r="AG75" s="131"/>
      <c r="AH75" s="131"/>
      <c r="AI75" s="131"/>
      <c r="AJ75" s="131"/>
      <c r="AK75" s="131"/>
      <c r="AL75" s="131"/>
      <c r="AM75" s="131"/>
      <c r="AN75" s="211"/>
      <c r="AO75" s="211"/>
      <c r="AP75" s="211"/>
    </row>
    <row r="76" spans="2:42" ht="12.75" customHeight="1">
      <c r="B76" s="1673"/>
      <c r="C76" s="1673"/>
      <c r="D76" s="1673"/>
      <c r="E76" s="1673"/>
      <c r="F76" s="1673"/>
      <c r="G76" s="1673"/>
      <c r="H76" s="1673"/>
      <c r="I76" s="1673"/>
      <c r="J76" s="1673"/>
      <c r="K76" s="1673"/>
      <c r="L76" s="1673"/>
      <c r="O76" s="132"/>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211"/>
      <c r="AO76" s="211"/>
      <c r="AP76" s="211"/>
    </row>
    <row r="77" spans="2:42" ht="12.75" customHeight="1">
      <c r="B77" s="1673"/>
      <c r="C77" s="1673"/>
      <c r="D77" s="1673"/>
      <c r="E77" s="1673"/>
      <c r="F77" s="1673"/>
      <c r="G77" s="1673"/>
      <c r="H77" s="1673"/>
      <c r="I77" s="1673"/>
      <c r="J77" s="1673"/>
      <c r="K77" s="1673"/>
      <c r="L77" s="1673"/>
      <c r="O77" s="132"/>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211"/>
      <c r="AO77" s="211"/>
      <c r="AP77" s="211"/>
    </row>
    <row r="78" spans="2:42" ht="12.75" customHeight="1">
      <c r="B78" s="1673"/>
      <c r="C78" s="1673"/>
      <c r="D78" s="1673"/>
      <c r="E78" s="1673"/>
      <c r="F78" s="1673"/>
      <c r="G78" s="1673"/>
      <c r="H78" s="1673"/>
      <c r="I78" s="1673"/>
      <c r="J78" s="1673"/>
      <c r="K78" s="1673"/>
      <c r="L78" s="1673"/>
      <c r="O78" s="132"/>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211"/>
      <c r="AO78" s="211"/>
      <c r="AP78" s="211"/>
    </row>
    <row r="79" spans="2:42" ht="15">
      <c r="M79" s="163"/>
      <c r="N79" s="163"/>
      <c r="O79" s="132"/>
      <c r="P79" s="131"/>
      <c r="Q79" s="131"/>
      <c r="R79" s="131"/>
      <c r="S79" s="131"/>
      <c r="T79" s="131"/>
      <c r="U79" s="131"/>
      <c r="V79" s="131"/>
      <c r="W79" s="131"/>
      <c r="X79" s="131"/>
      <c r="Y79" s="131"/>
      <c r="Z79" s="131"/>
      <c r="AA79" s="131"/>
      <c r="AB79" s="131"/>
      <c r="AC79" s="131"/>
      <c r="AD79" s="131"/>
      <c r="AE79" s="131"/>
      <c r="AF79" s="131"/>
      <c r="AG79" s="131"/>
      <c r="AH79" s="131"/>
      <c r="AI79" s="131"/>
      <c r="AJ79" s="131"/>
      <c r="AK79" s="131"/>
      <c r="AL79" s="131"/>
      <c r="AM79" s="131"/>
      <c r="AN79" s="211"/>
      <c r="AO79" s="211"/>
      <c r="AP79" s="211"/>
    </row>
    <row r="80" spans="2:42" ht="15">
      <c r="B80" s="1668" t="str">
        <f ca="1">CONCATENATE("      Constancia que se expide a solicitud de la parte  interesada, a los ",AS11, " (",AR11,") días del mes de ",AS12," de ", YEAR(TODAY()),".")</f>
        <v xml:space="preserve">      Constancia que se expide a solicitud de la parte  interesada, a los Veintidos (22) días del mes de  Agosto  de 2026.</v>
      </c>
      <c r="C80" s="1668"/>
      <c r="D80" s="1668"/>
      <c r="E80" s="1668"/>
      <c r="F80" s="1668"/>
      <c r="G80" s="1668"/>
      <c r="H80" s="1668"/>
      <c r="I80" s="1668"/>
      <c r="J80" s="1668"/>
      <c r="K80" s="1668"/>
      <c r="L80" s="1668"/>
      <c r="M80" s="163"/>
      <c r="N80" s="163"/>
      <c r="O80" s="132"/>
      <c r="P80" s="131"/>
      <c r="Q80" s="131"/>
      <c r="R80" s="131"/>
      <c r="S80" s="131"/>
      <c r="T80" s="131"/>
      <c r="U80" s="131"/>
      <c r="V80" s="131"/>
      <c r="W80" s="131"/>
      <c r="X80" s="131"/>
      <c r="Y80" s="131"/>
      <c r="Z80" s="131"/>
      <c r="AA80" s="131"/>
      <c r="AB80" s="131"/>
      <c r="AC80" s="131"/>
      <c r="AD80" s="131"/>
      <c r="AE80" s="131"/>
      <c r="AF80" s="131"/>
      <c r="AG80" s="131"/>
      <c r="AH80" s="131"/>
      <c r="AI80" s="131"/>
      <c r="AJ80" s="131"/>
      <c r="AK80" s="131"/>
      <c r="AL80" s="131"/>
      <c r="AM80" s="131"/>
      <c r="AN80" s="211"/>
      <c r="AO80" s="211"/>
      <c r="AP80" s="211"/>
    </row>
    <row r="81" spans="2:42" ht="15">
      <c r="B81" s="1668"/>
      <c r="C81" s="1668"/>
      <c r="D81" s="1668"/>
      <c r="E81" s="1668"/>
      <c r="F81" s="1668"/>
      <c r="G81" s="1668"/>
      <c r="H81" s="1668"/>
      <c r="I81" s="1668"/>
      <c r="J81" s="1668"/>
      <c r="K81" s="1668"/>
      <c r="L81" s="1668"/>
      <c r="M81" s="163"/>
      <c r="N81" s="163"/>
      <c r="O81" s="132"/>
      <c r="P81" s="131"/>
      <c r="Q81" s="131"/>
      <c r="R81" s="131"/>
      <c r="S81" s="131"/>
      <c r="T81" s="131"/>
      <c r="U81" s="131"/>
      <c r="V81" s="131"/>
      <c r="W81" s="131"/>
      <c r="X81" s="131"/>
      <c r="Y81" s="131"/>
      <c r="Z81" s="131"/>
      <c r="AA81" s="131"/>
      <c r="AB81" s="131"/>
      <c r="AC81" s="131"/>
      <c r="AD81" s="131"/>
      <c r="AE81" s="131"/>
      <c r="AF81" s="131"/>
      <c r="AG81" s="131"/>
      <c r="AH81" s="131"/>
      <c r="AI81" s="131"/>
      <c r="AJ81" s="131"/>
      <c r="AK81" s="131"/>
      <c r="AL81" s="131"/>
      <c r="AM81" s="131"/>
      <c r="AN81" s="211"/>
      <c r="AO81" s="211"/>
      <c r="AP81" s="211"/>
    </row>
    <row r="82" spans="2:42" ht="15">
      <c r="B82" s="1669"/>
      <c r="C82" s="1669"/>
      <c r="D82" s="1669"/>
      <c r="E82" s="1669"/>
      <c r="F82" s="1669"/>
      <c r="G82" s="1669"/>
      <c r="H82" s="1669"/>
      <c r="I82" s="1669"/>
      <c r="J82" s="1669"/>
      <c r="K82" s="1669"/>
      <c r="L82" s="1669"/>
      <c r="M82" s="163"/>
      <c r="N82" s="163"/>
      <c r="O82" s="132"/>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211"/>
      <c r="AO82" s="211"/>
      <c r="AP82" s="211"/>
    </row>
    <row r="83" spans="2:42" ht="15">
      <c r="B83" s="1669"/>
      <c r="C83" s="1669"/>
      <c r="D83" s="1669"/>
      <c r="E83" s="1669"/>
      <c r="F83" s="1669"/>
      <c r="G83" s="1669"/>
      <c r="H83" s="1669"/>
      <c r="I83" s="1669"/>
      <c r="J83" s="1669"/>
      <c r="K83" s="1669"/>
      <c r="L83" s="1669"/>
      <c r="M83" s="163"/>
      <c r="N83" s="163"/>
      <c r="O83" s="132"/>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row>
    <row r="84" spans="2:42" ht="15">
      <c r="B84" s="133"/>
      <c r="C84" s="133"/>
      <c r="D84" s="133"/>
      <c r="E84" s="133"/>
      <c r="F84" s="133"/>
      <c r="G84" s="133"/>
      <c r="H84" s="133"/>
      <c r="I84" s="133"/>
      <c r="J84" s="133"/>
      <c r="K84" s="133"/>
      <c r="L84" s="133"/>
      <c r="M84" s="163"/>
      <c r="N84" s="163"/>
      <c r="O84" s="132"/>
      <c r="P84" s="131"/>
      <c r="Q84" s="131"/>
      <c r="R84" s="131"/>
      <c r="S84" s="131"/>
      <c r="T84" s="131"/>
      <c r="U84" s="131"/>
      <c r="V84" s="131"/>
      <c r="W84" s="131"/>
      <c r="X84" s="131"/>
      <c r="Y84" s="131"/>
      <c r="Z84" s="131"/>
      <c r="AA84" s="131"/>
      <c r="AB84" s="131"/>
      <c r="AC84" s="131"/>
      <c r="AD84" s="131"/>
      <c r="AE84" s="131"/>
      <c r="AF84" s="131"/>
      <c r="AG84" s="131"/>
      <c r="AH84" s="131"/>
      <c r="AI84" s="131"/>
      <c r="AJ84" s="131"/>
      <c r="AK84" s="131"/>
      <c r="AL84" s="131"/>
      <c r="AM84" s="131"/>
    </row>
    <row r="85" spans="2:42" ht="15">
      <c r="B85" s="133"/>
      <c r="C85" s="133"/>
      <c r="D85" s="133"/>
      <c r="E85" s="133"/>
      <c r="F85" s="133"/>
      <c r="G85" s="133"/>
      <c r="H85" s="133"/>
      <c r="I85" s="133"/>
      <c r="J85" s="133"/>
      <c r="K85" s="133"/>
      <c r="L85" s="133"/>
      <c r="M85" s="163"/>
      <c r="N85" s="163"/>
      <c r="O85" s="132"/>
      <c r="P85" s="131"/>
      <c r="Q85" s="131"/>
      <c r="R85" s="131"/>
      <c r="S85" s="131"/>
      <c r="T85" s="131"/>
      <c r="U85" s="131"/>
      <c r="V85" s="131"/>
      <c r="W85" s="131"/>
      <c r="X85" s="131"/>
      <c r="Y85" s="131"/>
      <c r="Z85" s="131"/>
      <c r="AA85" s="131"/>
      <c r="AB85" s="131"/>
      <c r="AC85" s="131"/>
      <c r="AD85" s="131"/>
      <c r="AE85" s="131"/>
      <c r="AF85" s="131"/>
      <c r="AG85" s="131"/>
      <c r="AH85" s="131"/>
      <c r="AI85" s="131"/>
      <c r="AJ85" s="131"/>
      <c r="AK85" s="131"/>
      <c r="AL85" s="131"/>
      <c r="AM85" s="131"/>
    </row>
    <row r="86" spans="2:42" ht="15">
      <c r="M86" s="163"/>
      <c r="N86" s="163"/>
      <c r="O86" s="132"/>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row>
    <row r="87" spans="2:42" ht="15">
      <c r="M87" s="163"/>
      <c r="N87" s="163"/>
      <c r="O87" s="132"/>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row>
    <row r="88" spans="2:42" ht="15">
      <c r="M88" s="163"/>
      <c r="N88" s="163"/>
      <c r="O88" s="132"/>
      <c r="P88" s="131"/>
      <c r="Q88" s="131"/>
      <c r="R88" s="131"/>
      <c r="S88" s="131"/>
      <c r="T88" s="131"/>
      <c r="U88" s="131"/>
      <c r="V88" s="131"/>
      <c r="W88" s="131"/>
      <c r="X88" s="131"/>
      <c r="Y88" s="131"/>
      <c r="Z88" s="131"/>
      <c r="AA88" s="131"/>
      <c r="AB88" s="131"/>
      <c r="AC88" s="131"/>
      <c r="AD88" s="131"/>
      <c r="AE88" s="131"/>
      <c r="AF88" s="131"/>
      <c r="AG88" s="131"/>
      <c r="AH88" s="131"/>
      <c r="AI88" s="131"/>
      <c r="AJ88" s="131"/>
      <c r="AK88" s="131"/>
      <c r="AL88" s="131"/>
      <c r="AM88" s="131"/>
    </row>
    <row r="89" spans="2:42" ht="15.6">
      <c r="I89" s="1664"/>
      <c r="J89" s="1664"/>
      <c r="M89" s="184"/>
      <c r="N89" s="184"/>
      <c r="O89" s="132"/>
      <c r="P89" s="131"/>
      <c r="Q89" s="131"/>
      <c r="R89" s="131"/>
      <c r="S89" s="131"/>
      <c r="T89" s="131"/>
      <c r="U89" s="131"/>
      <c r="V89" s="131"/>
      <c r="W89" s="131"/>
      <c r="X89" s="131"/>
      <c r="Y89" s="131"/>
      <c r="Z89" s="131"/>
      <c r="AA89" s="131"/>
      <c r="AB89" s="131"/>
      <c r="AC89" s="131"/>
      <c r="AD89" s="131"/>
      <c r="AE89" s="131"/>
      <c r="AF89" s="131"/>
      <c r="AG89" s="131"/>
      <c r="AH89" s="131"/>
      <c r="AI89" s="131"/>
      <c r="AJ89" s="131"/>
      <c r="AK89" s="131"/>
      <c r="AL89" s="131"/>
      <c r="AM89" s="131"/>
    </row>
    <row r="90" spans="2:42" ht="15">
      <c r="B90" s="1670" t="s">
        <v>227</v>
      </c>
      <c r="C90" s="1670"/>
      <c r="D90" s="1670"/>
      <c r="E90" s="1670"/>
      <c r="F90" s="1670"/>
      <c r="G90" s="1670"/>
      <c r="H90" s="1670"/>
      <c r="I90" s="1670"/>
      <c r="J90" s="1670"/>
      <c r="K90" s="1670"/>
      <c r="L90" s="1670"/>
      <c r="M90" s="167"/>
      <c r="N90" s="167"/>
      <c r="O90" s="132"/>
      <c r="P90" s="131"/>
      <c r="Q90" s="131"/>
      <c r="R90" s="131"/>
      <c r="S90" s="131"/>
      <c r="T90" s="131"/>
      <c r="U90" s="131"/>
      <c r="V90" s="131"/>
      <c r="W90" s="131"/>
      <c r="X90" s="131"/>
      <c r="Y90" s="131"/>
      <c r="Z90" s="131"/>
      <c r="AA90" s="131"/>
      <c r="AB90" s="131"/>
      <c r="AC90" s="131"/>
      <c r="AD90" s="131"/>
      <c r="AE90" s="131"/>
      <c r="AF90" s="131"/>
      <c r="AG90" s="131"/>
      <c r="AH90" s="131"/>
      <c r="AI90" s="131"/>
      <c r="AJ90" s="131"/>
      <c r="AK90" s="131"/>
      <c r="AL90" s="131"/>
      <c r="AM90" s="131"/>
    </row>
    <row r="91" spans="2:42" ht="15">
      <c r="B91" s="1671" t="str">
        <f>AW1</f>
        <v>JHONNY VILLARROEL</v>
      </c>
      <c r="C91" s="1671"/>
      <c r="D91" s="1671"/>
      <c r="E91" s="1671"/>
      <c r="F91" s="1671"/>
      <c r="G91" s="1671"/>
      <c r="H91" s="1671"/>
      <c r="I91" s="1671"/>
      <c r="J91" s="1671"/>
      <c r="K91" s="1671"/>
      <c r="L91" s="1671"/>
      <c r="M91" s="163"/>
      <c r="N91" s="163"/>
      <c r="O91" s="132"/>
      <c r="P91" s="131"/>
      <c r="Q91" s="131"/>
      <c r="R91" s="131"/>
      <c r="S91" s="131"/>
      <c r="T91" s="131"/>
      <c r="U91" s="131"/>
      <c r="V91" s="131"/>
      <c r="W91" s="131"/>
      <c r="X91" s="131"/>
      <c r="Y91" s="131"/>
      <c r="Z91" s="131"/>
      <c r="AA91" s="131"/>
      <c r="AB91" s="131"/>
      <c r="AC91" s="131"/>
      <c r="AD91" s="131"/>
      <c r="AE91" s="131"/>
      <c r="AF91" s="131"/>
      <c r="AG91" s="131"/>
      <c r="AH91" s="131"/>
      <c r="AI91" s="131"/>
      <c r="AJ91" s="131"/>
      <c r="AK91" s="131"/>
      <c r="AL91" s="131"/>
      <c r="AM91" s="131"/>
    </row>
    <row r="92" spans="2:42" ht="15">
      <c r="B92" s="1671" t="str">
        <f>AW2</f>
        <v>COORDINADOR LABORAL</v>
      </c>
      <c r="C92" s="1671"/>
      <c r="D92" s="1671"/>
      <c r="E92" s="1671"/>
      <c r="F92" s="1671"/>
      <c r="G92" s="1671"/>
      <c r="H92" s="1671"/>
      <c r="I92" s="1671"/>
      <c r="J92" s="1671"/>
      <c r="K92" s="1671"/>
      <c r="L92" s="1671"/>
      <c r="M92" s="163"/>
      <c r="N92" s="163"/>
      <c r="O92" s="132"/>
      <c r="P92" s="131"/>
      <c r="Q92" s="131"/>
      <c r="R92" s="131"/>
      <c r="S92" s="131"/>
      <c r="T92" s="131"/>
      <c r="U92" s="131"/>
      <c r="V92" s="131"/>
      <c r="W92" s="131"/>
      <c r="X92" s="131"/>
      <c r="Y92" s="131"/>
      <c r="Z92" s="131"/>
      <c r="AA92" s="131"/>
      <c r="AB92" s="131"/>
      <c r="AC92" s="131"/>
      <c r="AD92" s="131"/>
      <c r="AE92" s="131"/>
      <c r="AF92" s="131"/>
      <c r="AG92" s="131"/>
      <c r="AH92" s="131"/>
      <c r="AI92" s="131"/>
      <c r="AJ92" s="131"/>
      <c r="AK92" s="131"/>
      <c r="AL92" s="131"/>
      <c r="AM92" s="131"/>
    </row>
    <row r="93" spans="2:42" ht="15.6">
      <c r="I93" s="186"/>
      <c r="J93" s="186"/>
      <c r="M93" s="163"/>
      <c r="N93" s="163"/>
      <c r="O93" s="132"/>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row>
    <row r="94" spans="2:42" ht="15.6">
      <c r="I94" s="186"/>
      <c r="J94" s="186"/>
      <c r="M94" s="163"/>
      <c r="N94" s="163"/>
      <c r="O94" s="132"/>
      <c r="P94" s="131"/>
      <c r="Q94" s="131"/>
      <c r="R94" s="131"/>
      <c r="S94" s="131"/>
      <c r="T94" s="131"/>
      <c r="U94" s="131"/>
      <c r="V94" s="131"/>
      <c r="W94" s="131"/>
      <c r="X94" s="131"/>
      <c r="Y94" s="131"/>
      <c r="Z94" s="131"/>
      <c r="AA94" s="131"/>
      <c r="AB94" s="131"/>
      <c r="AC94" s="131"/>
      <c r="AD94" s="131"/>
      <c r="AE94" s="131"/>
      <c r="AF94" s="131"/>
      <c r="AG94" s="131"/>
      <c r="AH94" s="131"/>
      <c r="AI94" s="131"/>
      <c r="AJ94" s="131"/>
      <c r="AK94" s="131"/>
      <c r="AL94" s="131"/>
      <c r="AM94" s="131"/>
    </row>
    <row r="95" spans="2:42" ht="15.6">
      <c r="I95" s="186"/>
      <c r="J95" s="186"/>
      <c r="M95" s="163"/>
      <c r="N95" s="163"/>
      <c r="O95" s="132"/>
      <c r="P95" s="131"/>
      <c r="Q95" s="131"/>
      <c r="R95" s="131"/>
      <c r="S95" s="131"/>
      <c r="T95" s="131"/>
      <c r="U95" s="131"/>
      <c r="V95" s="131"/>
      <c r="W95" s="131"/>
      <c r="X95" s="131"/>
      <c r="Y95" s="131"/>
      <c r="Z95" s="131"/>
      <c r="AA95" s="131"/>
      <c r="AB95" s="131"/>
      <c r="AC95" s="131"/>
      <c r="AD95" s="131"/>
      <c r="AE95" s="131"/>
      <c r="AF95" s="131"/>
      <c r="AG95" s="131"/>
      <c r="AH95" s="131"/>
      <c r="AI95" s="131"/>
      <c r="AJ95" s="131"/>
      <c r="AK95" s="131"/>
      <c r="AL95" s="131"/>
      <c r="AM95" s="131"/>
    </row>
    <row r="96" spans="2:42" ht="15">
      <c r="M96" s="167"/>
      <c r="N96" s="167"/>
      <c r="O96" s="132"/>
      <c r="P96" s="131"/>
      <c r="Q96" s="131"/>
      <c r="R96" s="131"/>
      <c r="S96" s="131"/>
      <c r="T96" s="131"/>
      <c r="U96" s="131"/>
      <c r="V96" s="131"/>
      <c r="W96" s="131"/>
      <c r="X96" s="131"/>
      <c r="Y96" s="131"/>
      <c r="Z96" s="131"/>
      <c r="AA96" s="131"/>
      <c r="AB96" s="131"/>
      <c r="AC96" s="131"/>
      <c r="AD96" s="131"/>
      <c r="AE96" s="131"/>
      <c r="AF96" s="131"/>
      <c r="AG96" s="131"/>
      <c r="AH96" s="131"/>
      <c r="AI96" s="131"/>
      <c r="AJ96" s="131"/>
      <c r="AK96" s="131"/>
      <c r="AL96" s="131"/>
      <c r="AM96" s="131"/>
    </row>
    <row r="97" spans="2:42" ht="13.2">
      <c r="B97" s="1665"/>
      <c r="C97" s="1665"/>
      <c r="D97" s="1666"/>
      <c r="E97" s="1666"/>
      <c r="F97" s="1666"/>
      <c r="G97" s="1666"/>
      <c r="H97" s="1666"/>
      <c r="I97" s="1666"/>
      <c r="J97" s="1665"/>
      <c r="K97" s="1665"/>
      <c r="L97" s="174"/>
      <c r="O97" s="132"/>
      <c r="P97" s="131"/>
      <c r="Q97" s="131"/>
      <c r="R97" s="131"/>
      <c r="S97" s="131"/>
      <c r="T97" s="131"/>
      <c r="U97" s="131"/>
      <c r="V97" s="131"/>
      <c r="W97" s="131"/>
      <c r="X97" s="131"/>
      <c r="Y97" s="131"/>
      <c r="Z97" s="131"/>
      <c r="AA97" s="131"/>
      <c r="AB97" s="131"/>
      <c r="AC97" s="131"/>
      <c r="AD97" s="131"/>
      <c r="AE97" s="131"/>
      <c r="AF97" s="131"/>
      <c r="AG97" s="131"/>
      <c r="AH97" s="131"/>
      <c r="AI97" s="131"/>
      <c r="AJ97" s="131"/>
      <c r="AK97" s="131"/>
      <c r="AL97" s="131"/>
      <c r="AM97" s="131"/>
    </row>
    <row r="98" spans="2:42" ht="17.399999999999999">
      <c r="E98" s="150"/>
      <c r="M98" s="169"/>
      <c r="N98" s="169"/>
      <c r="O98" s="132"/>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row>
    <row r="99" spans="2:42" ht="13.2">
      <c r="B99" s="179"/>
      <c r="C99" s="1666"/>
      <c r="D99" s="1666"/>
      <c r="E99" s="1666"/>
      <c r="F99" s="1666"/>
      <c r="G99" s="1667"/>
      <c r="H99" s="1667"/>
      <c r="I99" s="175"/>
      <c r="J99" s="1665"/>
      <c r="K99" s="1665"/>
      <c r="L99" s="175"/>
      <c r="O99" s="132"/>
      <c r="P99" s="131"/>
      <c r="Q99" s="131"/>
      <c r="R99" s="131"/>
      <c r="S99" s="131"/>
      <c r="T99" s="131"/>
      <c r="U99" s="131"/>
      <c r="V99" s="131"/>
      <c r="W99" s="131"/>
      <c r="X99" s="131"/>
      <c r="Y99" s="131"/>
      <c r="Z99" s="131"/>
      <c r="AA99" s="131"/>
      <c r="AB99" s="131"/>
      <c r="AC99" s="131"/>
      <c r="AD99" s="131"/>
      <c r="AE99" s="131"/>
      <c r="AF99" s="131"/>
      <c r="AG99" s="131"/>
      <c r="AH99" s="131"/>
      <c r="AI99" s="131"/>
      <c r="AJ99" s="131"/>
      <c r="AK99" s="131"/>
      <c r="AL99" s="131"/>
      <c r="AM99" s="131"/>
    </row>
    <row r="100" spans="2:42" ht="15">
      <c r="D100" s="182"/>
      <c r="E100" s="183"/>
      <c r="F100" s="182"/>
      <c r="M100" s="185"/>
      <c r="N100" s="185"/>
      <c r="O100" s="132"/>
      <c r="P100" s="131"/>
      <c r="Q100" s="131"/>
      <c r="R100" s="131"/>
      <c r="S100" s="131"/>
      <c r="T100" s="131"/>
      <c r="U100" s="131"/>
      <c r="V100" s="131"/>
      <c r="W100" s="131"/>
      <c r="X100" s="131"/>
      <c r="Y100" s="131"/>
      <c r="Z100" s="131"/>
      <c r="AA100" s="131"/>
      <c r="AB100" s="131"/>
      <c r="AC100" s="131"/>
      <c r="AD100" s="131"/>
      <c r="AE100" s="131"/>
      <c r="AF100" s="131"/>
      <c r="AG100" s="131"/>
      <c r="AH100" s="131"/>
      <c r="AI100" s="131"/>
      <c r="AJ100" s="131"/>
      <c r="AK100" s="131"/>
      <c r="AL100" s="131"/>
      <c r="AM100" s="131"/>
    </row>
    <row r="101" spans="2:42" ht="15">
      <c r="B101" s="1663"/>
      <c r="C101" s="1663"/>
      <c r="D101" s="187"/>
      <c r="E101" s="187"/>
      <c r="F101" s="187"/>
      <c r="G101" s="188"/>
      <c r="H101" s="188"/>
      <c r="I101" s="189"/>
      <c r="J101" s="189"/>
      <c r="K101" s="189"/>
      <c r="L101" s="189"/>
      <c r="M101" s="185"/>
      <c r="N101" s="185"/>
      <c r="O101" s="132"/>
      <c r="P101" s="131"/>
      <c r="Q101" s="131"/>
      <c r="R101" s="131"/>
      <c r="S101" s="131"/>
      <c r="T101" s="131"/>
      <c r="U101" s="131"/>
      <c r="V101" s="131"/>
      <c r="W101" s="131"/>
      <c r="X101" s="131"/>
      <c r="Y101" s="131"/>
      <c r="Z101" s="131"/>
      <c r="AA101" s="131"/>
      <c r="AB101" s="131"/>
      <c r="AC101" s="131"/>
      <c r="AD101" s="131"/>
      <c r="AE101" s="131"/>
      <c r="AF101" s="131"/>
      <c r="AG101" s="131"/>
      <c r="AH101" s="131"/>
      <c r="AI101" s="131"/>
      <c r="AJ101" s="131"/>
      <c r="AK101" s="131"/>
      <c r="AL101" s="131"/>
      <c r="AM101" s="131"/>
    </row>
    <row r="102" spans="2:42" ht="13.2">
      <c r="B102" s="1674" t="str">
        <f>Personal!D5</f>
        <v>AV. LUIS DEL VALLE GARCIA C.C. "LA MANTUANA" 2D0. PISO OFIC. 03 MATURIN EDO. MONAGAS.</v>
      </c>
      <c r="C102" s="1674"/>
      <c r="D102" s="1674"/>
      <c r="E102" s="1674"/>
      <c r="F102" s="1674"/>
      <c r="G102" s="1674"/>
      <c r="H102" s="1674"/>
      <c r="I102" s="1674"/>
      <c r="J102" s="1674"/>
      <c r="K102" s="1674"/>
      <c r="L102" s="1674"/>
      <c r="O102" s="132"/>
      <c r="P102" s="131"/>
      <c r="Q102" s="131"/>
      <c r="R102" s="131"/>
      <c r="S102" s="131"/>
      <c r="T102" s="131"/>
      <c r="U102" s="131"/>
      <c r="V102" s="131"/>
      <c r="W102" s="131"/>
      <c r="X102" s="131"/>
      <c r="Y102" s="131"/>
      <c r="Z102" s="131"/>
      <c r="AA102" s="131"/>
      <c r="AB102" s="131"/>
      <c r="AC102" s="131"/>
      <c r="AD102" s="131"/>
      <c r="AE102" s="131"/>
      <c r="AF102" s="131"/>
      <c r="AG102" s="131"/>
      <c r="AH102" s="131"/>
      <c r="AI102" s="131"/>
      <c r="AJ102" s="131"/>
      <c r="AK102" s="131"/>
      <c r="AL102" s="131"/>
      <c r="AM102" s="131"/>
    </row>
    <row r="103" spans="2:42" ht="13.2">
      <c r="B103" s="1675"/>
      <c r="C103" s="1675"/>
      <c r="D103" s="1675"/>
      <c r="E103" s="1675"/>
      <c r="F103" s="1675"/>
      <c r="G103" s="1675"/>
      <c r="H103" s="1675"/>
      <c r="I103" s="1675"/>
      <c r="J103" s="1675"/>
      <c r="K103" s="1675"/>
      <c r="L103" s="1675"/>
      <c r="O103" s="132"/>
      <c r="P103" s="131"/>
      <c r="Q103" s="131"/>
      <c r="R103" s="131"/>
      <c r="S103" s="131"/>
      <c r="T103" s="131"/>
      <c r="U103" s="131"/>
      <c r="V103" s="131"/>
      <c r="W103" s="131"/>
      <c r="X103" s="131"/>
      <c r="Y103" s="131"/>
      <c r="Z103" s="131"/>
      <c r="AA103" s="131"/>
      <c r="AB103" s="131"/>
      <c r="AC103" s="131"/>
      <c r="AD103" s="131"/>
      <c r="AE103" s="131"/>
      <c r="AF103" s="131"/>
      <c r="AG103" s="131"/>
      <c r="AH103" s="131"/>
      <c r="AI103" s="131"/>
      <c r="AJ103" s="131"/>
      <c r="AK103" s="131"/>
      <c r="AL103" s="131"/>
      <c r="AM103" s="131"/>
    </row>
    <row r="104" spans="2:42" ht="13.2">
      <c r="B104" s="1675"/>
      <c r="C104" s="1675"/>
      <c r="D104" s="1675"/>
      <c r="E104" s="1675"/>
      <c r="F104" s="1675"/>
      <c r="G104" s="1675"/>
      <c r="H104" s="1675"/>
      <c r="I104" s="1675"/>
      <c r="J104" s="1675"/>
      <c r="K104" s="1675"/>
      <c r="L104" s="1675"/>
      <c r="O104" s="132"/>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row>
    <row r="105" spans="2:42" ht="15.6">
      <c r="B105" s="136"/>
      <c r="C105" s="136"/>
      <c r="D105" s="136"/>
      <c r="E105" s="136"/>
      <c r="F105" s="136"/>
      <c r="G105" s="136"/>
      <c r="H105" s="136"/>
      <c r="I105" s="190"/>
      <c r="J105" s="190"/>
      <c r="K105" s="136"/>
      <c r="L105" s="136"/>
      <c r="O105" s="132"/>
      <c r="P105" s="131"/>
      <c r="Q105" s="131"/>
      <c r="R105" s="131"/>
      <c r="S105" s="131"/>
      <c r="T105" s="131"/>
      <c r="U105" s="131"/>
      <c r="V105" s="131"/>
      <c r="W105" s="131"/>
      <c r="X105" s="131"/>
      <c r="Y105" s="131"/>
      <c r="Z105" s="131"/>
      <c r="AA105" s="131"/>
      <c r="AB105" s="131"/>
      <c r="AC105" s="131"/>
      <c r="AD105" s="131"/>
      <c r="AE105" s="131"/>
      <c r="AF105" s="131"/>
      <c r="AG105" s="131"/>
      <c r="AH105" s="131"/>
      <c r="AI105" s="131"/>
      <c r="AJ105" s="131"/>
      <c r="AK105" s="131"/>
      <c r="AL105" s="131"/>
      <c r="AM105" s="131"/>
    </row>
    <row r="106" spans="2:42" ht="15.6">
      <c r="B106" s="136"/>
      <c r="C106" s="136"/>
      <c r="D106" s="136"/>
      <c r="E106" s="136"/>
      <c r="F106" s="136"/>
      <c r="G106" s="136"/>
      <c r="H106" s="136"/>
      <c r="I106" s="190"/>
      <c r="J106" s="190"/>
      <c r="K106" s="136"/>
      <c r="L106" s="136"/>
      <c r="O106" s="132"/>
      <c r="P106" s="131"/>
      <c r="Q106" s="131"/>
      <c r="R106" s="131"/>
      <c r="S106" s="131"/>
      <c r="T106" s="131"/>
      <c r="U106" s="131"/>
      <c r="V106" s="131"/>
      <c r="W106" s="131"/>
      <c r="X106" s="131"/>
      <c r="Y106" s="131"/>
      <c r="Z106" s="131"/>
      <c r="AA106" s="131"/>
      <c r="AB106" s="131"/>
      <c r="AC106" s="131"/>
      <c r="AD106" s="131"/>
      <c r="AE106" s="131"/>
      <c r="AF106" s="131"/>
      <c r="AG106" s="131"/>
      <c r="AH106" s="131"/>
      <c r="AI106" s="131"/>
      <c r="AJ106" s="131"/>
      <c r="AK106" s="131"/>
      <c r="AL106" s="131"/>
      <c r="AM106" s="131"/>
    </row>
    <row r="107" spans="2:42" ht="15.6">
      <c r="B107" s="136"/>
      <c r="C107" s="136"/>
      <c r="D107" s="136"/>
      <c r="E107" s="136"/>
      <c r="F107" s="136"/>
      <c r="G107" s="136"/>
      <c r="H107" s="136"/>
      <c r="I107" s="190"/>
      <c r="J107" s="190"/>
      <c r="K107" s="136"/>
      <c r="L107" s="136"/>
      <c r="O107" s="132"/>
      <c r="P107" s="131"/>
      <c r="Q107" s="131"/>
      <c r="R107" s="131"/>
      <c r="S107" s="131"/>
      <c r="T107" s="131"/>
      <c r="U107" s="131"/>
      <c r="V107" s="131"/>
      <c r="W107" s="131"/>
      <c r="X107" s="131"/>
      <c r="Y107" s="131"/>
      <c r="Z107" s="131"/>
      <c r="AA107" s="131"/>
      <c r="AB107" s="131"/>
      <c r="AC107" s="131"/>
      <c r="AD107" s="131"/>
      <c r="AE107" s="131"/>
      <c r="AF107" s="131"/>
      <c r="AG107" s="131"/>
      <c r="AH107" s="131"/>
      <c r="AI107" s="131"/>
      <c r="AJ107" s="131"/>
      <c r="AK107" s="131"/>
      <c r="AL107" s="131"/>
      <c r="AM107" s="131"/>
    </row>
    <row r="108" spans="2:42" ht="15.6">
      <c r="B108" s="136"/>
      <c r="C108" s="136"/>
      <c r="D108" s="136"/>
      <c r="E108" s="136"/>
      <c r="F108" s="136"/>
      <c r="G108" s="136"/>
      <c r="H108" s="136"/>
      <c r="I108" s="190"/>
      <c r="J108" s="190"/>
      <c r="K108" s="136"/>
      <c r="L108" s="136"/>
      <c r="O108" s="132"/>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row>
    <row r="109" spans="2:42" ht="15.6">
      <c r="B109" s="136"/>
      <c r="C109" s="136"/>
      <c r="D109" s="136"/>
      <c r="E109" s="136"/>
      <c r="F109" s="136"/>
      <c r="G109" s="136"/>
      <c r="H109" s="136"/>
      <c r="I109" s="190"/>
      <c r="J109" s="190"/>
      <c r="K109" s="136"/>
      <c r="L109" s="136"/>
      <c r="O109" s="132"/>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row>
    <row r="110" spans="2:42" ht="15">
      <c r="M110" s="163"/>
      <c r="N110" s="163"/>
      <c r="O110" s="132"/>
      <c r="P110" s="131"/>
      <c r="Q110" s="131"/>
      <c r="R110" s="131"/>
      <c r="S110" s="131"/>
      <c r="T110" s="131"/>
      <c r="U110" s="131"/>
      <c r="V110" s="131"/>
      <c r="W110" s="131"/>
      <c r="X110" s="131"/>
      <c r="Y110" s="131"/>
      <c r="Z110" s="131"/>
      <c r="AA110" s="131"/>
      <c r="AB110" s="131"/>
      <c r="AC110" s="131"/>
      <c r="AD110" s="131"/>
      <c r="AE110" s="131"/>
      <c r="AF110" s="131"/>
      <c r="AG110" s="131"/>
      <c r="AH110" s="131"/>
      <c r="AI110" s="131"/>
      <c r="AJ110" s="131"/>
      <c r="AK110" s="131"/>
      <c r="AL110" s="131"/>
      <c r="AM110" s="131"/>
      <c r="AN110" s="211"/>
      <c r="AO110" s="211"/>
      <c r="AP110" s="211"/>
    </row>
    <row r="111" spans="2:42" ht="17.399999999999999">
      <c r="B111" s="177"/>
      <c r="C111" s="177"/>
      <c r="D111" s="178"/>
      <c r="E111" s="169"/>
      <c r="F111" s="150"/>
      <c r="G111" s="150"/>
      <c r="H111" s="150"/>
      <c r="I111" s="150"/>
      <c r="M111" s="163"/>
      <c r="N111" s="163"/>
      <c r="O111" s="132"/>
      <c r="P111" s="131"/>
      <c r="Q111" s="131"/>
      <c r="R111" s="131"/>
      <c r="S111" s="131"/>
      <c r="T111" s="131"/>
      <c r="U111" s="131"/>
      <c r="V111" s="131"/>
      <c r="W111" s="131"/>
      <c r="X111" s="131"/>
      <c r="Y111" s="131"/>
      <c r="Z111" s="131"/>
      <c r="AA111" s="131"/>
      <c r="AB111" s="131"/>
      <c r="AC111" s="131"/>
      <c r="AD111" s="131"/>
      <c r="AE111" s="131"/>
      <c r="AF111" s="131"/>
      <c r="AG111" s="131"/>
      <c r="AH111" s="131"/>
      <c r="AI111" s="131"/>
      <c r="AJ111" s="131"/>
      <c r="AK111" s="131"/>
      <c r="AL111" s="131"/>
      <c r="AM111" s="131"/>
      <c r="AN111" s="211"/>
      <c r="AO111" s="211"/>
      <c r="AP111" s="211"/>
    </row>
    <row r="112" spans="2:42" ht="15">
      <c r="B112" s="179"/>
      <c r="C112" s="1666"/>
      <c r="D112" s="1666"/>
      <c r="E112" s="1666"/>
      <c r="F112" s="1666"/>
      <c r="G112" s="1676"/>
      <c r="H112" s="1676"/>
      <c r="I112" s="180"/>
      <c r="J112" s="1665"/>
      <c r="K112" s="1665"/>
      <c r="L112" s="181"/>
      <c r="M112" s="163"/>
      <c r="N112" s="163"/>
      <c r="O112" s="132"/>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211"/>
      <c r="AO112" s="211"/>
      <c r="AP112" s="211"/>
    </row>
    <row r="113" spans="2:42" ht="15.6">
      <c r="D113" s="182"/>
      <c r="E113" s="183"/>
      <c r="F113" s="182"/>
      <c r="M113" s="184"/>
      <c r="N113" s="184"/>
      <c r="O113" s="132"/>
      <c r="P113" s="13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c r="AM113" s="131"/>
      <c r="AN113" s="211"/>
      <c r="AO113" s="211"/>
      <c r="AP113" s="211"/>
    </row>
    <row r="114" spans="2:42" ht="15">
      <c r="B114" s="1677"/>
      <c r="C114" s="1677"/>
      <c r="D114" s="1677"/>
      <c r="E114" s="1677"/>
      <c r="F114" s="1677"/>
      <c r="G114" s="1677"/>
      <c r="H114" s="1677"/>
      <c r="I114" s="1677"/>
      <c r="J114" s="1677"/>
      <c r="K114" s="1677"/>
      <c r="L114" s="1677"/>
      <c r="M114" s="167"/>
      <c r="N114" s="167"/>
      <c r="O114" s="132"/>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131"/>
      <c r="AK114" s="131"/>
      <c r="AL114" s="131"/>
      <c r="AM114" s="131"/>
      <c r="AN114" s="211"/>
      <c r="AO114" s="211"/>
      <c r="AP114" s="211"/>
    </row>
    <row r="115" spans="2:42" ht="15">
      <c r="B115" s="1677"/>
      <c r="C115" s="1677"/>
      <c r="D115" s="1677"/>
      <c r="E115" s="1677"/>
      <c r="F115" s="1677"/>
      <c r="G115" s="1677"/>
      <c r="H115" s="1677"/>
      <c r="I115" s="1677"/>
      <c r="J115" s="1677"/>
      <c r="K115" s="1677"/>
      <c r="L115" s="1677"/>
      <c r="M115" s="167"/>
      <c r="N115" s="167"/>
      <c r="O115" s="132"/>
      <c r="P115" s="131"/>
      <c r="Q115" s="131"/>
      <c r="R115" s="131"/>
      <c r="S115" s="131"/>
      <c r="T115" s="131"/>
      <c r="U115" s="131"/>
      <c r="V115" s="131"/>
      <c r="W115" s="131"/>
      <c r="X115" s="131"/>
      <c r="Y115" s="131"/>
      <c r="Z115" s="131"/>
      <c r="AA115" s="131"/>
      <c r="AB115" s="131"/>
      <c r="AC115" s="131"/>
      <c r="AD115" s="131"/>
      <c r="AE115" s="131"/>
      <c r="AF115" s="131"/>
      <c r="AG115" s="131"/>
      <c r="AH115" s="131"/>
      <c r="AI115" s="131"/>
      <c r="AJ115" s="131"/>
      <c r="AK115" s="131"/>
      <c r="AL115" s="131"/>
      <c r="AM115" s="131"/>
      <c r="AN115" s="211"/>
      <c r="AO115" s="211"/>
      <c r="AP115" s="211"/>
    </row>
    <row r="116" spans="2:42" ht="15">
      <c r="B116" s="1677"/>
      <c r="C116" s="1677"/>
      <c r="D116" s="1677"/>
      <c r="E116" s="1677"/>
      <c r="F116" s="1677"/>
      <c r="G116" s="1677"/>
      <c r="H116" s="1677"/>
      <c r="I116" s="1677"/>
      <c r="J116" s="1677"/>
      <c r="K116" s="1677"/>
      <c r="L116" s="1677"/>
      <c r="M116" s="167"/>
      <c r="N116" s="167"/>
      <c r="O116" s="132"/>
      <c r="P116" s="131"/>
      <c r="Q116" s="131"/>
      <c r="R116" s="131"/>
      <c r="S116" s="131"/>
      <c r="T116" s="131"/>
      <c r="U116" s="131"/>
      <c r="V116" s="131"/>
      <c r="W116" s="131"/>
      <c r="X116" s="131"/>
      <c r="Y116" s="131"/>
      <c r="Z116" s="131"/>
      <c r="AA116" s="131"/>
      <c r="AB116" s="131"/>
      <c r="AC116" s="131"/>
      <c r="AD116" s="131"/>
      <c r="AE116" s="131"/>
      <c r="AF116" s="131"/>
      <c r="AG116" s="131"/>
      <c r="AH116" s="131"/>
      <c r="AI116" s="131"/>
      <c r="AJ116" s="131"/>
      <c r="AK116" s="131"/>
      <c r="AL116" s="131"/>
      <c r="AM116" s="131"/>
      <c r="AN116" s="211"/>
      <c r="AO116" s="211"/>
      <c r="AP116" s="211"/>
    </row>
    <row r="117" spans="2:42" ht="15">
      <c r="B117" s="1677"/>
      <c r="C117" s="1677"/>
      <c r="D117" s="1677"/>
      <c r="E117" s="1677"/>
      <c r="F117" s="1677"/>
      <c r="G117" s="1677"/>
      <c r="H117" s="1677"/>
      <c r="I117" s="1677"/>
      <c r="J117" s="1677"/>
      <c r="K117" s="1677"/>
      <c r="L117" s="1677"/>
      <c r="M117" s="167"/>
      <c r="N117" s="167"/>
      <c r="O117" s="132"/>
      <c r="P117" s="131"/>
      <c r="Q117" s="131"/>
      <c r="R117" s="131"/>
      <c r="S117" s="131"/>
      <c r="T117" s="131"/>
      <c r="U117" s="131"/>
      <c r="V117" s="131"/>
      <c r="W117" s="131"/>
      <c r="X117" s="131"/>
      <c r="Y117" s="131"/>
      <c r="Z117" s="131"/>
      <c r="AA117" s="131"/>
      <c r="AB117" s="131"/>
      <c r="AC117" s="131"/>
      <c r="AD117" s="131"/>
      <c r="AE117" s="131"/>
      <c r="AF117" s="131"/>
      <c r="AG117" s="131"/>
      <c r="AH117" s="131"/>
      <c r="AI117" s="131"/>
      <c r="AJ117" s="131"/>
      <c r="AK117" s="131"/>
      <c r="AL117" s="131"/>
      <c r="AM117" s="131"/>
      <c r="AN117" s="211"/>
      <c r="AO117" s="211"/>
      <c r="AP117" s="211"/>
    </row>
    <row r="118" spans="2:42" ht="15">
      <c r="B118" s="1677"/>
      <c r="C118" s="1677"/>
      <c r="D118" s="1677"/>
      <c r="E118" s="1677"/>
      <c r="F118" s="1677"/>
      <c r="G118" s="1677"/>
      <c r="H118" s="1677"/>
      <c r="I118" s="1677"/>
      <c r="J118" s="1677"/>
      <c r="K118" s="1677"/>
      <c r="L118" s="1677"/>
      <c r="M118" s="163"/>
      <c r="N118" s="163"/>
      <c r="O118" s="132"/>
      <c r="P118" s="131"/>
      <c r="Q118" s="131"/>
      <c r="R118" s="131"/>
      <c r="S118" s="131"/>
      <c r="T118" s="131"/>
      <c r="U118" s="131"/>
      <c r="V118" s="131"/>
      <c r="W118" s="131"/>
      <c r="X118" s="131"/>
      <c r="Y118" s="131"/>
      <c r="Z118" s="131"/>
      <c r="AA118" s="131"/>
      <c r="AB118" s="131"/>
      <c r="AC118" s="131"/>
      <c r="AD118" s="131"/>
      <c r="AE118" s="131"/>
      <c r="AF118" s="131"/>
      <c r="AG118" s="131"/>
      <c r="AH118" s="131"/>
      <c r="AI118" s="131"/>
      <c r="AJ118" s="131"/>
      <c r="AK118" s="131"/>
      <c r="AL118" s="131"/>
      <c r="AM118" s="131"/>
      <c r="AN118" s="211"/>
      <c r="AO118" s="211"/>
      <c r="AP118" s="211"/>
    </row>
    <row r="119" spans="2:42" ht="15.6">
      <c r="B119" s="1672" t="s">
        <v>226</v>
      </c>
      <c r="C119" s="1672"/>
      <c r="D119" s="1672"/>
      <c r="E119" s="1672"/>
      <c r="F119" s="1672"/>
      <c r="G119" s="1672"/>
      <c r="H119" s="1672"/>
      <c r="I119" s="1672"/>
      <c r="J119" s="1672"/>
      <c r="K119" s="1672"/>
      <c r="L119" s="1672"/>
      <c r="M119" s="163"/>
      <c r="N119" s="163"/>
      <c r="O119" s="132"/>
      <c r="P119" s="131"/>
      <c r="Q119" s="131"/>
      <c r="R119" s="131"/>
      <c r="S119" s="131"/>
      <c r="T119" s="131"/>
      <c r="U119" s="131"/>
      <c r="V119" s="131"/>
      <c r="W119" s="131"/>
      <c r="X119" s="131"/>
      <c r="Y119" s="131"/>
      <c r="Z119" s="131"/>
      <c r="AA119" s="131"/>
      <c r="AB119" s="131"/>
      <c r="AC119" s="131"/>
      <c r="AD119" s="131"/>
      <c r="AE119" s="131"/>
      <c r="AF119" s="131"/>
      <c r="AG119" s="131"/>
      <c r="AH119" s="131"/>
      <c r="AI119" s="131"/>
      <c r="AJ119" s="131"/>
      <c r="AK119" s="131"/>
      <c r="AL119" s="131"/>
      <c r="AM119" s="131"/>
      <c r="AN119" s="211"/>
      <c r="AO119" s="211"/>
      <c r="AP119" s="211"/>
    </row>
    <row r="120" spans="2:42" ht="15">
      <c r="G120" s="1670"/>
      <c r="H120" s="1670"/>
      <c r="I120" s="1671"/>
      <c r="J120" s="1671"/>
      <c r="K120" s="1671"/>
      <c r="L120" s="1671"/>
      <c r="M120" s="163"/>
      <c r="N120" s="163"/>
      <c r="O120" s="132"/>
      <c r="P120" s="131"/>
      <c r="Q120" s="131"/>
      <c r="R120" s="131"/>
      <c r="S120" s="131"/>
      <c r="T120" s="131"/>
      <c r="U120" s="131"/>
      <c r="V120" s="131"/>
      <c r="W120" s="131"/>
      <c r="X120" s="131"/>
      <c r="Y120" s="131"/>
      <c r="Z120" s="131"/>
      <c r="AA120" s="131"/>
      <c r="AB120" s="131"/>
      <c r="AC120" s="131"/>
      <c r="AD120" s="131"/>
      <c r="AE120" s="131"/>
      <c r="AF120" s="131"/>
      <c r="AG120" s="131"/>
      <c r="AH120" s="131"/>
      <c r="AI120" s="131"/>
      <c r="AJ120" s="131"/>
      <c r="AK120" s="131"/>
      <c r="AL120" s="131"/>
      <c r="AM120" s="131"/>
      <c r="AN120" s="211"/>
      <c r="AO120" s="211"/>
      <c r="AP120" s="211"/>
    </row>
    <row r="121" spans="2:42" ht="15">
      <c r="G121" s="170"/>
      <c r="H121" s="170"/>
      <c r="I121" s="163"/>
      <c r="J121" s="163"/>
      <c r="K121" s="163"/>
      <c r="L121" s="163"/>
      <c r="M121" s="163"/>
      <c r="N121" s="163"/>
      <c r="O121" s="132"/>
      <c r="P121" s="13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131"/>
      <c r="AL121" s="131"/>
      <c r="AM121" s="131"/>
      <c r="AN121" s="211"/>
      <c r="AO121" s="211"/>
      <c r="AP121" s="211"/>
    </row>
    <row r="122" spans="2:42" ht="15">
      <c r="G122" s="1670"/>
      <c r="H122" s="1670"/>
      <c r="I122" s="1671"/>
      <c r="J122" s="1671"/>
      <c r="K122" s="1671"/>
      <c r="L122" s="1671"/>
      <c r="M122" s="163"/>
      <c r="N122" s="163"/>
      <c r="O122" s="132"/>
      <c r="P122" s="131"/>
      <c r="Q122" s="131"/>
      <c r="R122" s="131"/>
      <c r="S122" s="131"/>
      <c r="T122" s="131"/>
      <c r="U122" s="131"/>
      <c r="V122" s="131"/>
      <c r="W122" s="131"/>
      <c r="X122" s="131"/>
      <c r="Y122" s="131"/>
      <c r="Z122" s="131"/>
      <c r="AA122" s="131"/>
      <c r="AB122" s="131"/>
      <c r="AC122" s="131"/>
      <c r="AD122" s="131"/>
      <c r="AE122" s="131"/>
      <c r="AF122" s="131"/>
      <c r="AG122" s="131"/>
      <c r="AH122" s="131"/>
      <c r="AI122" s="131"/>
      <c r="AJ122" s="131"/>
      <c r="AK122" s="131"/>
      <c r="AL122" s="131"/>
      <c r="AM122" s="131"/>
      <c r="AN122" s="211"/>
      <c r="AO122" s="211"/>
      <c r="AP122" s="211"/>
    </row>
    <row r="123" spans="2:42" ht="15">
      <c r="B123" s="1673" t="str">
        <f>CONCATENATE("            Por  medio de la presente se hace constar que el ciudadano(a): ", UPPER(Q3), ", Titular de la Cedula de Identidad: V- ",FIXED(Q4,0),", prestó sus servicio en esta empresa en la Obra ",Q9," desde el  ",DAY(Q5)," de ",INDEX(AO3:AP14,MATCH(MONTH(Q5),AO3:AO14,0),2)," del ",YEAR(Q5)," hasta el  ",DAY(Q8)," de ",INDEX(AO3:AP14,MATCH(MONTH(Q8),AO3:AO14,0),2)," del ",YEAR(Q8),",  devengando un Salario Básico Diario de Bs.F. ",Q7," ,  desempeñando el cargo de ",UPPER(Q6),".")</f>
        <v xml:space="preserve">            Por  medio de la presente se hace constar que el ciudadano(a): RODRIGUEZ MARIA, Titular de la Cedula de Identidad: V- 17.486.700, prestó sus servicio en esta empresa en la Obra "SERVICIO DE MANTENIMIENTO DE INSTRUMENTACION, PANELES DE CONTROL, MULTIPLES Y POZOS INYECTORES DE MACOLLAS DE PIGAS I, PERTENECIENTE A LA GERENCIA DE PLANTAS GAS Y AGUA" desde el  1 de Julio del 2015 hasta el  0 de Enero del 1900,  devengando un Salario Básico Diario de Bs.F. 7421,68 ,  desempeñando el cargo de MTTO. DE OFICINA.</v>
      </c>
      <c r="C123" s="1673"/>
      <c r="D123" s="1673"/>
      <c r="E123" s="1673"/>
      <c r="F123" s="1673"/>
      <c r="G123" s="1673"/>
      <c r="H123" s="1673"/>
      <c r="I123" s="1673"/>
      <c r="J123" s="1673"/>
      <c r="K123" s="1673"/>
      <c r="L123" s="1673"/>
      <c r="M123" s="167"/>
      <c r="N123" s="167"/>
      <c r="O123" s="132"/>
      <c r="P123" s="131"/>
      <c r="Q123" s="131"/>
      <c r="R123" s="131"/>
      <c r="S123" s="131"/>
      <c r="T123" s="131"/>
      <c r="U123" s="131"/>
      <c r="V123" s="131"/>
      <c r="W123" s="131"/>
      <c r="X123" s="131"/>
      <c r="Y123" s="131"/>
      <c r="Z123" s="131"/>
      <c r="AA123" s="131"/>
      <c r="AB123" s="131"/>
      <c r="AC123" s="131"/>
      <c r="AD123" s="131"/>
      <c r="AE123" s="131"/>
      <c r="AF123" s="131"/>
      <c r="AG123" s="131"/>
      <c r="AH123" s="131"/>
      <c r="AI123" s="131"/>
      <c r="AJ123" s="131"/>
      <c r="AK123" s="131"/>
      <c r="AL123" s="131"/>
      <c r="AM123" s="131"/>
      <c r="AN123" s="211"/>
      <c r="AO123" s="211"/>
      <c r="AP123" s="211"/>
    </row>
    <row r="124" spans="2:42" ht="12.75" customHeight="1">
      <c r="B124" s="1673"/>
      <c r="C124" s="1673"/>
      <c r="D124" s="1673"/>
      <c r="E124" s="1673"/>
      <c r="F124" s="1673"/>
      <c r="G124" s="1673"/>
      <c r="H124" s="1673"/>
      <c r="I124" s="1673"/>
      <c r="J124" s="1673"/>
      <c r="K124" s="1673"/>
      <c r="L124" s="1673"/>
      <c r="O124" s="132"/>
      <c r="P124" s="131"/>
      <c r="Q124" s="131"/>
      <c r="R124" s="131"/>
      <c r="S124" s="131"/>
      <c r="T124" s="131"/>
      <c r="U124" s="131"/>
      <c r="V124" s="131"/>
      <c r="W124" s="131"/>
      <c r="X124" s="131"/>
      <c r="Y124" s="131"/>
      <c r="Z124" s="131"/>
      <c r="AA124" s="131"/>
      <c r="AB124" s="131"/>
      <c r="AC124" s="131"/>
      <c r="AD124" s="131"/>
      <c r="AE124" s="131"/>
      <c r="AF124" s="131"/>
      <c r="AG124" s="131"/>
      <c r="AH124" s="131"/>
      <c r="AI124" s="131"/>
      <c r="AJ124" s="131"/>
      <c r="AK124" s="131"/>
      <c r="AL124" s="131"/>
      <c r="AM124" s="131"/>
      <c r="AN124" s="211"/>
      <c r="AO124" s="211"/>
      <c r="AP124" s="211"/>
    </row>
    <row r="125" spans="2:42" ht="17.399999999999999">
      <c r="B125" s="1673"/>
      <c r="C125" s="1673"/>
      <c r="D125" s="1673"/>
      <c r="E125" s="1673"/>
      <c r="F125" s="1673"/>
      <c r="G125" s="1673"/>
      <c r="H125" s="1673"/>
      <c r="I125" s="1673"/>
      <c r="J125" s="1673"/>
      <c r="K125" s="1673"/>
      <c r="L125" s="1673"/>
      <c r="M125" s="169"/>
      <c r="N125" s="169"/>
      <c r="O125" s="132"/>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211"/>
      <c r="AO125" s="211"/>
      <c r="AP125" s="211"/>
    </row>
    <row r="126" spans="2:42" ht="12.75" customHeight="1">
      <c r="B126" s="1673"/>
      <c r="C126" s="1673"/>
      <c r="D126" s="1673"/>
      <c r="E126" s="1673"/>
      <c r="F126" s="1673"/>
      <c r="G126" s="1673"/>
      <c r="H126" s="1673"/>
      <c r="I126" s="1673"/>
      <c r="J126" s="1673"/>
      <c r="K126" s="1673"/>
      <c r="L126" s="1673"/>
      <c r="O126" s="132"/>
      <c r="P126" s="131"/>
      <c r="Q126" s="131"/>
      <c r="R126" s="131"/>
      <c r="S126" s="131"/>
      <c r="T126" s="131"/>
      <c r="U126" s="131"/>
      <c r="V126" s="131"/>
      <c r="W126" s="131"/>
      <c r="X126" s="131"/>
      <c r="Y126" s="131"/>
      <c r="Z126" s="131"/>
      <c r="AA126" s="131"/>
      <c r="AB126" s="131"/>
      <c r="AC126" s="131"/>
      <c r="AD126" s="131"/>
      <c r="AE126" s="131"/>
      <c r="AF126" s="131"/>
      <c r="AG126" s="131"/>
      <c r="AH126" s="131"/>
      <c r="AI126" s="131"/>
      <c r="AJ126" s="131"/>
      <c r="AK126" s="131"/>
      <c r="AL126" s="131"/>
      <c r="AM126" s="131"/>
      <c r="AN126" s="211"/>
      <c r="AO126" s="211"/>
      <c r="AP126" s="211"/>
    </row>
    <row r="127" spans="2:42" ht="15">
      <c r="B127" s="1673"/>
      <c r="C127" s="1673"/>
      <c r="D127" s="1673"/>
      <c r="E127" s="1673"/>
      <c r="F127" s="1673"/>
      <c r="G127" s="1673"/>
      <c r="H127" s="1673"/>
      <c r="I127" s="1673"/>
      <c r="J127" s="1673"/>
      <c r="K127" s="1673"/>
      <c r="L127" s="1673"/>
      <c r="M127" s="185"/>
      <c r="N127" s="185"/>
      <c r="O127" s="132"/>
      <c r="P127" s="131"/>
      <c r="Q127" s="131"/>
      <c r="R127" s="131"/>
      <c r="S127" s="131"/>
      <c r="T127" s="131"/>
      <c r="U127" s="131"/>
      <c r="V127" s="131"/>
      <c r="W127" s="131"/>
      <c r="X127" s="131"/>
      <c r="Y127" s="131"/>
      <c r="Z127" s="131"/>
      <c r="AA127" s="131"/>
      <c r="AB127" s="131"/>
      <c r="AC127" s="131"/>
      <c r="AD127" s="131"/>
      <c r="AE127" s="131"/>
      <c r="AF127" s="131"/>
      <c r="AG127" s="131"/>
      <c r="AH127" s="131"/>
      <c r="AI127" s="131"/>
      <c r="AJ127" s="131"/>
      <c r="AK127" s="131"/>
      <c r="AL127" s="131"/>
      <c r="AM127" s="131"/>
      <c r="AN127" s="211"/>
      <c r="AO127" s="211"/>
      <c r="AP127" s="211"/>
    </row>
    <row r="128" spans="2:42" ht="15">
      <c r="B128" s="1673"/>
      <c r="C128" s="1673"/>
      <c r="D128" s="1673"/>
      <c r="E128" s="1673"/>
      <c r="F128" s="1673"/>
      <c r="G128" s="1673"/>
      <c r="H128" s="1673"/>
      <c r="I128" s="1673"/>
      <c r="J128" s="1673"/>
      <c r="K128" s="1673"/>
      <c r="L128" s="1673"/>
      <c r="M128" s="185"/>
      <c r="N128" s="185"/>
      <c r="O128" s="132"/>
      <c r="P128" s="131"/>
      <c r="Q128" s="131"/>
      <c r="R128" s="131"/>
      <c r="S128" s="131"/>
      <c r="T128" s="131"/>
      <c r="U128" s="131"/>
      <c r="V128" s="131"/>
      <c r="W128" s="131"/>
      <c r="X128" s="131"/>
      <c r="Y128" s="131"/>
      <c r="Z128" s="131"/>
      <c r="AA128" s="131"/>
      <c r="AB128" s="131"/>
      <c r="AC128" s="131"/>
      <c r="AD128" s="131"/>
      <c r="AE128" s="131"/>
      <c r="AF128" s="131"/>
      <c r="AG128" s="131"/>
      <c r="AH128" s="131"/>
      <c r="AI128" s="131"/>
      <c r="AJ128" s="131"/>
      <c r="AK128" s="131"/>
      <c r="AL128" s="131"/>
      <c r="AM128" s="131"/>
      <c r="AN128" s="211"/>
      <c r="AO128" s="211"/>
      <c r="AP128" s="211"/>
    </row>
    <row r="129" spans="2:42" ht="12.75" customHeight="1">
      <c r="B129" s="1673"/>
      <c r="C129" s="1673"/>
      <c r="D129" s="1673"/>
      <c r="E129" s="1673"/>
      <c r="F129" s="1673"/>
      <c r="G129" s="1673"/>
      <c r="H129" s="1673"/>
      <c r="I129" s="1673"/>
      <c r="J129" s="1673"/>
      <c r="K129" s="1673"/>
      <c r="L129" s="1673"/>
      <c r="O129" s="132"/>
      <c r="P129" s="131"/>
      <c r="Q129" s="131"/>
      <c r="R129" s="131"/>
      <c r="S129" s="131"/>
      <c r="T129" s="131"/>
      <c r="U129" s="131"/>
      <c r="V129" s="131"/>
      <c r="W129" s="131"/>
      <c r="X129" s="131"/>
      <c r="Y129" s="131"/>
      <c r="Z129" s="131"/>
      <c r="AA129" s="131"/>
      <c r="AB129" s="131"/>
      <c r="AC129" s="131"/>
      <c r="AD129" s="131"/>
      <c r="AE129" s="131"/>
      <c r="AF129" s="131"/>
      <c r="AG129" s="131"/>
      <c r="AH129" s="131"/>
      <c r="AI129" s="131"/>
      <c r="AJ129" s="131"/>
      <c r="AK129" s="131"/>
      <c r="AL129" s="131"/>
      <c r="AM129" s="131"/>
      <c r="AN129" s="211"/>
      <c r="AO129" s="211"/>
      <c r="AP129" s="211"/>
    </row>
    <row r="130" spans="2:42" ht="13.2">
      <c r="B130" s="1673"/>
      <c r="C130" s="1673"/>
      <c r="D130" s="1673"/>
      <c r="E130" s="1673"/>
      <c r="F130" s="1673"/>
      <c r="G130" s="1673"/>
      <c r="H130" s="1673"/>
      <c r="I130" s="1673"/>
      <c r="J130" s="1673"/>
      <c r="K130" s="1673"/>
      <c r="L130" s="1673"/>
      <c r="O130" s="132"/>
      <c r="P130" s="131"/>
      <c r="Q130" s="131"/>
      <c r="R130" s="131"/>
      <c r="S130" s="131"/>
      <c r="T130" s="131"/>
      <c r="U130" s="131"/>
      <c r="V130" s="131"/>
      <c r="W130" s="131"/>
      <c r="X130" s="131"/>
      <c r="Y130" s="131"/>
      <c r="Z130" s="131"/>
      <c r="AA130" s="131"/>
      <c r="AB130" s="131"/>
      <c r="AC130" s="131"/>
      <c r="AD130" s="131"/>
      <c r="AE130" s="131"/>
      <c r="AF130" s="131"/>
      <c r="AG130" s="131"/>
      <c r="AH130" s="131"/>
      <c r="AI130" s="131"/>
      <c r="AJ130" s="131"/>
      <c r="AK130" s="131"/>
      <c r="AL130" s="131"/>
      <c r="AM130" s="131"/>
      <c r="AN130" s="211"/>
      <c r="AO130" s="211"/>
      <c r="AP130" s="211"/>
    </row>
    <row r="131" spans="2:42" ht="13.2">
      <c r="B131" s="1673"/>
      <c r="C131" s="1673"/>
      <c r="D131" s="1673"/>
      <c r="E131" s="1673"/>
      <c r="F131" s="1673"/>
      <c r="G131" s="1673"/>
      <c r="H131" s="1673"/>
      <c r="I131" s="1673"/>
      <c r="J131" s="1673"/>
      <c r="K131" s="1673"/>
      <c r="L131" s="1673"/>
      <c r="O131" s="132"/>
      <c r="P131" s="131"/>
      <c r="Q131" s="131"/>
      <c r="R131" s="131"/>
      <c r="S131" s="131"/>
      <c r="T131" s="131"/>
      <c r="U131" s="131"/>
      <c r="V131" s="131"/>
      <c r="W131" s="131"/>
      <c r="X131" s="131"/>
      <c r="Y131" s="131"/>
      <c r="Z131" s="131"/>
      <c r="AA131" s="131"/>
      <c r="AB131" s="131"/>
      <c r="AC131" s="131"/>
      <c r="AD131" s="131"/>
      <c r="AE131" s="131"/>
      <c r="AF131" s="131"/>
      <c r="AG131" s="131"/>
      <c r="AH131" s="131"/>
      <c r="AI131" s="131"/>
      <c r="AJ131" s="131"/>
      <c r="AK131" s="131"/>
      <c r="AL131" s="131"/>
      <c r="AM131" s="131"/>
      <c r="AN131" s="211"/>
      <c r="AO131" s="211"/>
      <c r="AP131" s="211"/>
    </row>
    <row r="132" spans="2:42" ht="15">
      <c r="M132" s="163"/>
      <c r="N132" s="163"/>
      <c r="O132" s="132"/>
      <c r="P132" s="131"/>
      <c r="Q132" s="131"/>
      <c r="R132" s="131"/>
      <c r="S132" s="131"/>
      <c r="T132" s="131"/>
      <c r="U132" s="131"/>
      <c r="V132" s="131"/>
      <c r="W132" s="131"/>
      <c r="X132" s="131"/>
      <c r="Y132" s="131"/>
      <c r="Z132" s="131"/>
      <c r="AA132" s="131"/>
      <c r="AB132" s="131"/>
      <c r="AC132" s="131"/>
      <c r="AD132" s="131"/>
      <c r="AE132" s="131"/>
      <c r="AF132" s="131"/>
      <c r="AG132" s="131"/>
      <c r="AH132" s="131"/>
      <c r="AI132" s="131"/>
      <c r="AJ132" s="131"/>
      <c r="AK132" s="131"/>
      <c r="AL132" s="131"/>
      <c r="AM132" s="131"/>
      <c r="AN132" s="211"/>
      <c r="AO132" s="211"/>
      <c r="AP132" s="211"/>
    </row>
    <row r="133" spans="2:42" ht="15">
      <c r="B133" s="1668" t="str">
        <f ca="1">CONCATENATE("      Constancia que se expide a solicitud de la parte  interesada, a los ",AS11, " (",AR11,") días del mes de ",AS12," de ", YEAR(TODAY()),".")</f>
        <v xml:space="preserve">      Constancia que se expide a solicitud de la parte  interesada, a los Veintidos (22) días del mes de  Agosto  de 2026.</v>
      </c>
      <c r="C133" s="1668"/>
      <c r="D133" s="1668"/>
      <c r="E133" s="1668"/>
      <c r="F133" s="1668"/>
      <c r="G133" s="1668"/>
      <c r="H133" s="1668"/>
      <c r="I133" s="1668"/>
      <c r="J133" s="1668"/>
      <c r="K133" s="1668"/>
      <c r="L133" s="1668"/>
      <c r="M133" s="163"/>
      <c r="N133" s="163"/>
      <c r="O133" s="132"/>
      <c r="P133" s="131"/>
      <c r="Q133" s="131"/>
      <c r="R133" s="131"/>
      <c r="S133" s="131"/>
      <c r="T133" s="131"/>
      <c r="U133" s="131"/>
      <c r="V133" s="131"/>
      <c r="W133" s="131"/>
      <c r="X133" s="131"/>
      <c r="Y133" s="131"/>
      <c r="Z133" s="131"/>
      <c r="AA133" s="131"/>
      <c r="AB133" s="131"/>
      <c r="AC133" s="131"/>
      <c r="AD133" s="131"/>
      <c r="AE133" s="131"/>
      <c r="AF133" s="131"/>
      <c r="AG133" s="131"/>
      <c r="AH133" s="131"/>
      <c r="AI133" s="131"/>
      <c r="AJ133" s="131"/>
      <c r="AK133" s="131"/>
      <c r="AL133" s="131"/>
      <c r="AM133" s="131"/>
      <c r="AN133" s="211"/>
      <c r="AO133" s="211"/>
      <c r="AP133" s="211"/>
    </row>
    <row r="134" spans="2:42" ht="15">
      <c r="B134" s="1668"/>
      <c r="C134" s="1668"/>
      <c r="D134" s="1668"/>
      <c r="E134" s="1668"/>
      <c r="F134" s="1668"/>
      <c r="G134" s="1668"/>
      <c r="H134" s="1668"/>
      <c r="I134" s="1668"/>
      <c r="J134" s="1668"/>
      <c r="K134" s="1668"/>
      <c r="L134" s="1668"/>
      <c r="M134" s="163"/>
      <c r="N134" s="163"/>
      <c r="O134" s="132"/>
      <c r="P134" s="131"/>
      <c r="Q134" s="131"/>
      <c r="R134" s="131"/>
      <c r="S134" s="131"/>
      <c r="T134" s="131"/>
      <c r="U134" s="131"/>
      <c r="V134" s="131"/>
      <c r="W134" s="131"/>
      <c r="X134" s="131"/>
      <c r="Y134" s="131"/>
      <c r="Z134" s="131"/>
      <c r="AA134" s="131"/>
      <c r="AB134" s="131"/>
      <c r="AC134" s="131"/>
      <c r="AD134" s="131"/>
      <c r="AE134" s="131"/>
      <c r="AF134" s="131"/>
      <c r="AG134" s="131"/>
      <c r="AH134" s="131"/>
      <c r="AI134" s="131"/>
      <c r="AJ134" s="131"/>
      <c r="AK134" s="131"/>
      <c r="AL134" s="131"/>
      <c r="AM134" s="131"/>
      <c r="AN134" s="211"/>
      <c r="AO134" s="211"/>
      <c r="AP134" s="211"/>
    </row>
    <row r="135" spans="2:42" ht="15">
      <c r="B135" s="1669"/>
      <c r="C135" s="1669"/>
      <c r="D135" s="1669"/>
      <c r="E135" s="1669"/>
      <c r="F135" s="1669"/>
      <c r="G135" s="1669"/>
      <c r="H135" s="1669"/>
      <c r="I135" s="1669"/>
      <c r="J135" s="1669"/>
      <c r="K135" s="1669"/>
      <c r="L135" s="1669"/>
      <c r="M135" s="163"/>
      <c r="N135" s="163"/>
      <c r="O135" s="132"/>
      <c r="P135" s="131"/>
      <c r="Q135" s="131"/>
      <c r="R135" s="131"/>
      <c r="S135" s="131"/>
      <c r="T135" s="131"/>
      <c r="U135" s="131"/>
      <c r="V135" s="131"/>
      <c r="W135" s="131"/>
      <c r="X135" s="131"/>
      <c r="Y135" s="131"/>
      <c r="Z135" s="131"/>
      <c r="AA135" s="131"/>
      <c r="AB135" s="131"/>
      <c r="AC135" s="131"/>
      <c r="AD135" s="131"/>
      <c r="AE135" s="131"/>
      <c r="AF135" s="131"/>
      <c r="AG135" s="131"/>
      <c r="AH135" s="131"/>
      <c r="AI135" s="131"/>
      <c r="AJ135" s="131"/>
      <c r="AK135" s="131"/>
      <c r="AL135" s="131"/>
      <c r="AM135" s="131"/>
      <c r="AN135" s="211"/>
      <c r="AO135" s="211"/>
      <c r="AP135" s="211"/>
    </row>
    <row r="136" spans="2:42" ht="15">
      <c r="B136" s="1669"/>
      <c r="C136" s="1669"/>
      <c r="D136" s="1669"/>
      <c r="E136" s="1669"/>
      <c r="F136" s="1669"/>
      <c r="G136" s="1669"/>
      <c r="H136" s="1669"/>
      <c r="I136" s="1669"/>
      <c r="J136" s="1669"/>
      <c r="K136" s="1669"/>
      <c r="L136" s="1669"/>
      <c r="M136" s="163"/>
      <c r="N136" s="163"/>
      <c r="O136" s="132"/>
      <c r="P136" s="131"/>
      <c r="Q136" s="131"/>
      <c r="R136" s="131"/>
      <c r="S136" s="131"/>
      <c r="T136" s="131"/>
      <c r="U136" s="131"/>
      <c r="V136" s="131"/>
      <c r="W136" s="131"/>
      <c r="X136" s="131"/>
      <c r="Y136" s="131"/>
      <c r="Z136" s="131"/>
      <c r="AA136" s="131"/>
      <c r="AB136" s="131"/>
      <c r="AC136" s="131"/>
      <c r="AD136" s="131"/>
      <c r="AE136" s="131"/>
      <c r="AF136" s="131"/>
      <c r="AG136" s="131"/>
      <c r="AH136" s="131"/>
      <c r="AI136" s="131"/>
      <c r="AJ136" s="131"/>
      <c r="AK136" s="131"/>
      <c r="AL136" s="131"/>
      <c r="AM136" s="131"/>
    </row>
    <row r="137" spans="2:42" ht="15">
      <c r="B137" s="133"/>
      <c r="C137" s="133"/>
      <c r="D137" s="133"/>
      <c r="E137" s="133"/>
      <c r="F137" s="133"/>
      <c r="G137" s="133"/>
      <c r="H137" s="133"/>
      <c r="I137" s="133"/>
      <c r="J137" s="133"/>
      <c r="K137" s="133"/>
      <c r="L137" s="133"/>
      <c r="M137" s="163"/>
      <c r="N137" s="163"/>
      <c r="O137" s="132"/>
      <c r="P137" s="131"/>
      <c r="Q137" s="131"/>
      <c r="R137" s="131"/>
      <c r="S137" s="131"/>
      <c r="T137" s="131"/>
      <c r="U137" s="131"/>
      <c r="V137" s="131"/>
      <c r="W137" s="131"/>
      <c r="X137" s="131"/>
      <c r="Y137" s="131"/>
      <c r="Z137" s="131"/>
      <c r="AA137" s="131"/>
      <c r="AB137" s="131"/>
      <c r="AC137" s="131"/>
      <c r="AD137" s="131"/>
      <c r="AE137" s="131"/>
      <c r="AF137" s="131"/>
      <c r="AG137" s="131"/>
      <c r="AH137" s="131"/>
      <c r="AI137" s="131"/>
      <c r="AJ137" s="131"/>
      <c r="AK137" s="131"/>
      <c r="AL137" s="131"/>
      <c r="AM137" s="131"/>
    </row>
    <row r="138" spans="2:42" ht="15">
      <c r="B138" s="133"/>
      <c r="C138" s="133"/>
      <c r="D138" s="133"/>
      <c r="E138" s="133"/>
      <c r="F138" s="133"/>
      <c r="G138" s="133"/>
      <c r="H138" s="133"/>
      <c r="I138" s="133"/>
      <c r="J138" s="133"/>
      <c r="K138" s="133"/>
      <c r="L138" s="133"/>
      <c r="M138" s="163"/>
      <c r="N138" s="163"/>
      <c r="O138" s="132"/>
      <c r="P138" s="131"/>
      <c r="Q138" s="131"/>
      <c r="R138" s="131"/>
      <c r="S138" s="131"/>
      <c r="T138" s="131"/>
      <c r="U138" s="131"/>
      <c r="V138" s="131"/>
      <c r="W138" s="131"/>
      <c r="X138" s="131"/>
      <c r="Y138" s="131"/>
      <c r="Z138" s="131"/>
      <c r="AA138" s="131"/>
      <c r="AB138" s="131"/>
      <c r="AC138" s="131"/>
      <c r="AD138" s="131"/>
      <c r="AE138" s="131"/>
      <c r="AF138" s="131"/>
      <c r="AG138" s="131"/>
      <c r="AH138" s="131"/>
      <c r="AI138" s="131"/>
      <c r="AJ138" s="131"/>
      <c r="AK138" s="131"/>
      <c r="AL138" s="131"/>
      <c r="AM138" s="131"/>
    </row>
    <row r="139" spans="2:42" ht="15">
      <c r="M139" s="163"/>
      <c r="N139" s="163"/>
      <c r="O139" s="132"/>
      <c r="P139" s="131"/>
      <c r="Q139" s="131"/>
      <c r="R139" s="131"/>
      <c r="S139" s="131"/>
      <c r="T139" s="131"/>
      <c r="U139" s="131"/>
      <c r="V139" s="131"/>
      <c r="W139" s="131"/>
      <c r="X139" s="131"/>
      <c r="Y139" s="131"/>
      <c r="Z139" s="131"/>
      <c r="AA139" s="131"/>
      <c r="AB139" s="131"/>
      <c r="AC139" s="131"/>
      <c r="AD139" s="131"/>
      <c r="AE139" s="131"/>
      <c r="AF139" s="131"/>
      <c r="AG139" s="131"/>
      <c r="AH139" s="131"/>
      <c r="AI139" s="131"/>
      <c r="AJ139" s="131"/>
      <c r="AK139" s="131"/>
      <c r="AL139" s="131"/>
      <c r="AM139" s="131"/>
    </row>
    <row r="140" spans="2:42" ht="15">
      <c r="M140" s="163"/>
      <c r="N140" s="163"/>
      <c r="O140" s="132"/>
      <c r="P140" s="131"/>
      <c r="Q140" s="131"/>
      <c r="R140" s="131"/>
      <c r="S140" s="131"/>
      <c r="T140" s="131"/>
      <c r="U140" s="131"/>
      <c r="V140" s="131"/>
      <c r="W140" s="131"/>
      <c r="X140" s="131"/>
      <c r="Y140" s="131"/>
      <c r="Z140" s="131"/>
      <c r="AA140" s="131"/>
      <c r="AB140" s="131"/>
      <c r="AC140" s="131"/>
      <c r="AD140" s="131"/>
      <c r="AE140" s="131"/>
      <c r="AF140" s="131"/>
      <c r="AG140" s="131"/>
      <c r="AH140" s="131"/>
      <c r="AI140" s="131"/>
      <c r="AJ140" s="131"/>
      <c r="AK140" s="131"/>
      <c r="AL140" s="131"/>
      <c r="AM140" s="131"/>
    </row>
    <row r="141" spans="2:42" ht="15">
      <c r="M141" s="163"/>
      <c r="N141" s="163"/>
      <c r="O141" s="132"/>
      <c r="P141" s="131"/>
      <c r="Q141" s="131"/>
      <c r="R141" s="131"/>
      <c r="S141" s="131"/>
      <c r="T141" s="131"/>
      <c r="U141" s="131"/>
      <c r="V141" s="131"/>
      <c r="W141" s="131"/>
      <c r="X141" s="131"/>
      <c r="Y141" s="131"/>
      <c r="Z141" s="131"/>
      <c r="AA141" s="131"/>
      <c r="AB141" s="131"/>
      <c r="AC141" s="131"/>
      <c r="AD141" s="131"/>
      <c r="AE141" s="131"/>
      <c r="AF141" s="131"/>
      <c r="AG141" s="131"/>
      <c r="AH141" s="131"/>
      <c r="AI141" s="131"/>
      <c r="AJ141" s="131"/>
      <c r="AK141" s="131"/>
      <c r="AL141" s="131"/>
      <c r="AM141" s="131"/>
    </row>
    <row r="142" spans="2:42" ht="15.6">
      <c r="I142" s="1664"/>
      <c r="J142" s="1664"/>
      <c r="M142" s="184"/>
      <c r="N142" s="184"/>
      <c r="O142" s="132"/>
      <c r="P142" s="131"/>
      <c r="Q142" s="131"/>
      <c r="R142" s="131"/>
      <c r="S142" s="131"/>
      <c r="T142" s="131"/>
      <c r="U142" s="131"/>
      <c r="V142" s="131"/>
      <c r="W142" s="131"/>
      <c r="X142" s="131"/>
      <c r="Y142" s="131"/>
      <c r="Z142" s="131"/>
      <c r="AA142" s="131"/>
      <c r="AB142" s="131"/>
      <c r="AC142" s="131"/>
      <c r="AD142" s="131"/>
      <c r="AE142" s="131"/>
      <c r="AF142" s="131"/>
      <c r="AG142" s="131"/>
      <c r="AH142" s="131"/>
      <c r="AI142" s="131"/>
      <c r="AJ142" s="131"/>
      <c r="AK142" s="131"/>
      <c r="AL142" s="131"/>
      <c r="AM142" s="131"/>
    </row>
    <row r="143" spans="2:42" ht="15.6">
      <c r="I143" s="186"/>
      <c r="J143" s="186"/>
      <c r="M143" s="167"/>
      <c r="N143" s="167"/>
      <c r="O143" s="132"/>
      <c r="P143" s="131"/>
      <c r="Q143" s="131"/>
      <c r="R143" s="131"/>
      <c r="S143" s="131"/>
      <c r="T143" s="131"/>
      <c r="U143" s="131"/>
      <c r="V143" s="131"/>
      <c r="W143" s="131"/>
      <c r="X143" s="131"/>
      <c r="Y143" s="131"/>
      <c r="Z143" s="131"/>
      <c r="AA143" s="131"/>
      <c r="AB143" s="131"/>
      <c r="AC143" s="131"/>
      <c r="AD143" s="131"/>
      <c r="AE143" s="131"/>
      <c r="AF143" s="131"/>
      <c r="AG143" s="131"/>
      <c r="AH143" s="131"/>
      <c r="AI143" s="131"/>
      <c r="AJ143" s="131"/>
      <c r="AK143" s="131"/>
      <c r="AL143" s="131"/>
      <c r="AM143" s="131"/>
    </row>
    <row r="144" spans="2:42" ht="15.6">
      <c r="I144" s="186"/>
      <c r="J144" s="186"/>
      <c r="M144" s="163"/>
      <c r="N144" s="163"/>
      <c r="O144" s="132"/>
      <c r="P144" s="131"/>
      <c r="Q144" s="131"/>
      <c r="R144" s="131"/>
      <c r="S144" s="131"/>
      <c r="T144" s="131"/>
      <c r="U144" s="131"/>
      <c r="V144" s="131"/>
      <c r="W144" s="131"/>
      <c r="X144" s="131"/>
      <c r="Y144" s="131"/>
      <c r="Z144" s="131"/>
      <c r="AA144" s="131"/>
      <c r="AB144" s="131"/>
      <c r="AC144" s="131"/>
      <c r="AD144" s="131"/>
      <c r="AE144" s="131"/>
      <c r="AF144" s="131"/>
      <c r="AG144" s="131"/>
      <c r="AH144" s="131"/>
      <c r="AI144" s="131"/>
      <c r="AJ144" s="131"/>
      <c r="AK144" s="131"/>
      <c r="AL144" s="131"/>
      <c r="AM144" s="131"/>
    </row>
    <row r="145" spans="2:39" ht="15">
      <c r="B145" s="1670" t="s">
        <v>227</v>
      </c>
      <c r="C145" s="1670"/>
      <c r="D145" s="1670"/>
      <c r="E145" s="1670"/>
      <c r="F145" s="1670"/>
      <c r="G145" s="1670"/>
      <c r="H145" s="1670"/>
      <c r="I145" s="1670"/>
      <c r="J145" s="1670"/>
      <c r="K145" s="1670"/>
      <c r="L145" s="1670"/>
      <c r="M145" s="163"/>
      <c r="N145" s="163"/>
      <c r="O145" s="132"/>
      <c r="P145" s="131"/>
      <c r="Q145" s="131"/>
      <c r="R145" s="131"/>
      <c r="S145" s="131"/>
      <c r="T145" s="131"/>
      <c r="U145" s="131"/>
      <c r="V145" s="131"/>
      <c r="W145" s="131"/>
      <c r="X145" s="131"/>
      <c r="Y145" s="131"/>
      <c r="Z145" s="131"/>
      <c r="AA145" s="131"/>
      <c r="AB145" s="131"/>
      <c r="AC145" s="131"/>
      <c r="AD145" s="131"/>
      <c r="AE145" s="131"/>
      <c r="AF145" s="131"/>
      <c r="AG145" s="131"/>
      <c r="AH145" s="131"/>
      <c r="AI145" s="131"/>
      <c r="AJ145" s="131"/>
      <c r="AK145" s="131"/>
      <c r="AL145" s="131"/>
      <c r="AM145" s="131"/>
    </row>
    <row r="146" spans="2:39" ht="15">
      <c r="B146" s="1671" t="str">
        <f>AW1</f>
        <v>JHONNY VILLARROEL</v>
      </c>
      <c r="C146" s="1671"/>
      <c r="D146" s="1671"/>
      <c r="E146" s="1671"/>
      <c r="F146" s="1671"/>
      <c r="G146" s="1671"/>
      <c r="H146" s="1671"/>
      <c r="I146" s="1671"/>
      <c r="J146" s="1671"/>
      <c r="K146" s="1671"/>
      <c r="L146" s="1671"/>
      <c r="M146" s="163"/>
      <c r="N146" s="163"/>
      <c r="O146" s="132"/>
      <c r="P146" s="131"/>
      <c r="Q146" s="131"/>
      <c r="R146" s="131"/>
      <c r="S146" s="131"/>
      <c r="T146" s="131"/>
      <c r="U146" s="131"/>
      <c r="V146" s="131"/>
      <c r="W146" s="131"/>
      <c r="X146" s="131"/>
      <c r="Y146" s="131"/>
      <c r="Z146" s="131"/>
      <c r="AA146" s="131"/>
      <c r="AB146" s="131"/>
      <c r="AC146" s="131"/>
      <c r="AD146" s="131"/>
      <c r="AE146" s="131"/>
      <c r="AF146" s="131"/>
      <c r="AG146" s="131"/>
      <c r="AH146" s="131"/>
      <c r="AI146" s="131"/>
      <c r="AJ146" s="131"/>
      <c r="AK146" s="131"/>
      <c r="AL146" s="131"/>
      <c r="AM146" s="131"/>
    </row>
    <row r="147" spans="2:39" ht="15">
      <c r="B147" s="1671" t="str">
        <f>AW2</f>
        <v>COORDINADOR LABORAL</v>
      </c>
      <c r="C147" s="1671"/>
      <c r="D147" s="1671"/>
      <c r="E147" s="1671"/>
      <c r="F147" s="1671"/>
      <c r="G147" s="1671"/>
      <c r="H147" s="1671"/>
      <c r="I147" s="1671"/>
      <c r="J147" s="1671"/>
      <c r="K147" s="1671"/>
      <c r="L147" s="1671"/>
      <c r="M147" s="163"/>
      <c r="N147" s="163"/>
      <c r="O147" s="132"/>
      <c r="P147" s="131"/>
      <c r="Q147" s="131"/>
      <c r="R147" s="131"/>
      <c r="S147" s="131"/>
      <c r="T147" s="131"/>
      <c r="U147" s="131"/>
      <c r="V147" s="131"/>
      <c r="W147" s="131"/>
      <c r="X147" s="131"/>
      <c r="Y147" s="131"/>
      <c r="Z147" s="131"/>
      <c r="AA147" s="131"/>
      <c r="AB147" s="131"/>
      <c r="AC147" s="131"/>
      <c r="AD147" s="131"/>
      <c r="AE147" s="131"/>
      <c r="AF147" s="131"/>
      <c r="AG147" s="131"/>
      <c r="AH147" s="131"/>
      <c r="AI147" s="131"/>
      <c r="AJ147" s="131"/>
      <c r="AK147" s="131"/>
      <c r="AL147" s="131"/>
      <c r="AM147" s="131"/>
    </row>
    <row r="148" spans="2:39" ht="15.6">
      <c r="I148" s="186"/>
      <c r="J148" s="186"/>
      <c r="M148" s="163"/>
      <c r="N148" s="163"/>
      <c r="O148" s="132"/>
      <c r="P148" s="131"/>
      <c r="Q148" s="131"/>
      <c r="R148" s="131"/>
      <c r="S148" s="131"/>
      <c r="T148" s="131"/>
      <c r="U148" s="131"/>
      <c r="V148" s="131"/>
      <c r="W148" s="131"/>
      <c r="X148" s="131"/>
      <c r="Y148" s="131"/>
      <c r="Z148" s="131"/>
      <c r="AA148" s="131"/>
      <c r="AB148" s="131"/>
      <c r="AC148" s="131"/>
      <c r="AD148" s="131"/>
      <c r="AE148" s="131"/>
      <c r="AF148" s="131"/>
      <c r="AG148" s="131"/>
      <c r="AH148" s="131"/>
      <c r="AI148" s="131"/>
      <c r="AJ148" s="131"/>
      <c r="AK148" s="131"/>
      <c r="AL148" s="131"/>
      <c r="AM148" s="131"/>
    </row>
    <row r="149" spans="2:39" ht="15">
      <c r="M149" s="167"/>
      <c r="N149" s="167"/>
      <c r="O149" s="132"/>
      <c r="P149" s="131"/>
      <c r="Q149" s="131"/>
      <c r="R149" s="131"/>
      <c r="S149" s="131"/>
      <c r="T149" s="131"/>
      <c r="U149" s="131"/>
      <c r="V149" s="131"/>
      <c r="W149" s="131"/>
      <c r="X149" s="131"/>
      <c r="Y149" s="131"/>
      <c r="Z149" s="131"/>
      <c r="AA149" s="131"/>
      <c r="AB149" s="131"/>
      <c r="AC149" s="131"/>
      <c r="AD149" s="131"/>
      <c r="AE149" s="131"/>
      <c r="AF149" s="131"/>
      <c r="AG149" s="131"/>
      <c r="AH149" s="131"/>
      <c r="AI149" s="131"/>
      <c r="AJ149" s="131"/>
      <c r="AK149" s="131"/>
      <c r="AL149" s="131"/>
      <c r="AM149" s="131"/>
    </row>
    <row r="150" spans="2:39" ht="13.2">
      <c r="B150" s="1665"/>
      <c r="C150" s="1665"/>
      <c r="D150" s="1666"/>
      <c r="E150" s="1666"/>
      <c r="F150" s="1666"/>
      <c r="G150" s="1666"/>
      <c r="H150" s="1666"/>
      <c r="I150" s="1666"/>
      <c r="J150" s="1665"/>
      <c r="K150" s="1665"/>
      <c r="L150" s="174"/>
      <c r="O150" s="132"/>
      <c r="P150" s="131"/>
      <c r="Q150" s="131"/>
      <c r="R150" s="131"/>
      <c r="S150" s="131"/>
      <c r="T150" s="131"/>
      <c r="U150" s="131"/>
      <c r="V150" s="131"/>
      <c r="W150" s="131"/>
      <c r="X150" s="131"/>
      <c r="Y150" s="131"/>
      <c r="Z150" s="131"/>
      <c r="AA150" s="131"/>
      <c r="AB150" s="131"/>
      <c r="AC150" s="131"/>
      <c r="AD150" s="131"/>
      <c r="AE150" s="131"/>
      <c r="AF150" s="131"/>
      <c r="AG150" s="131"/>
      <c r="AH150" s="131"/>
      <c r="AI150" s="131"/>
      <c r="AJ150" s="131"/>
      <c r="AK150" s="131"/>
      <c r="AL150" s="131"/>
      <c r="AM150" s="131"/>
    </row>
    <row r="151" spans="2:39" ht="17.399999999999999">
      <c r="E151" s="150"/>
      <c r="M151" s="169"/>
      <c r="N151" s="169"/>
      <c r="O151" s="132"/>
      <c r="P151" s="131"/>
      <c r="Q151" s="131"/>
      <c r="R151" s="131"/>
      <c r="S151" s="131"/>
      <c r="T151" s="131"/>
      <c r="U151" s="131"/>
      <c r="V151" s="131"/>
      <c r="W151" s="131"/>
      <c r="X151" s="131"/>
      <c r="Y151" s="131"/>
      <c r="Z151" s="131"/>
      <c r="AA151" s="131"/>
      <c r="AB151" s="131"/>
      <c r="AC151" s="131"/>
      <c r="AD151" s="131"/>
      <c r="AE151" s="131"/>
      <c r="AF151" s="131"/>
      <c r="AG151" s="131"/>
      <c r="AH151" s="131"/>
      <c r="AI151" s="131"/>
      <c r="AJ151" s="131"/>
      <c r="AK151" s="131"/>
      <c r="AL151" s="131"/>
      <c r="AM151" s="131"/>
    </row>
    <row r="152" spans="2:39" ht="13.2">
      <c r="B152" s="179"/>
      <c r="C152" s="1666"/>
      <c r="D152" s="1666"/>
      <c r="E152" s="1666"/>
      <c r="F152" s="1666"/>
      <c r="G152" s="1667"/>
      <c r="H152" s="1667"/>
      <c r="I152" s="175"/>
      <c r="J152" s="1665"/>
      <c r="K152" s="1665"/>
      <c r="L152" s="175"/>
      <c r="O152" s="132"/>
      <c r="P152" s="131"/>
      <c r="Q152" s="131"/>
      <c r="R152" s="131"/>
      <c r="S152" s="131"/>
      <c r="T152" s="131"/>
      <c r="U152" s="131"/>
      <c r="V152" s="131"/>
      <c r="W152" s="131"/>
      <c r="X152" s="131"/>
      <c r="Y152" s="131"/>
      <c r="Z152" s="131"/>
      <c r="AA152" s="131"/>
      <c r="AB152" s="131"/>
      <c r="AC152" s="131"/>
      <c r="AD152" s="131"/>
      <c r="AE152" s="131"/>
      <c r="AF152" s="131"/>
      <c r="AG152" s="131"/>
      <c r="AH152" s="131"/>
      <c r="AI152" s="131"/>
      <c r="AJ152" s="131"/>
      <c r="AK152" s="131"/>
      <c r="AL152" s="131"/>
      <c r="AM152" s="131"/>
    </row>
    <row r="153" spans="2:39" ht="15">
      <c r="D153" s="182"/>
      <c r="E153" s="183"/>
      <c r="F153" s="182"/>
      <c r="M153" s="185"/>
      <c r="N153" s="185"/>
      <c r="O153" s="132"/>
      <c r="P153" s="131"/>
      <c r="Q153" s="131"/>
      <c r="R153" s="131"/>
      <c r="S153" s="131"/>
      <c r="T153" s="131"/>
      <c r="U153" s="131"/>
      <c r="V153" s="131"/>
      <c r="W153" s="131"/>
      <c r="X153" s="131"/>
      <c r="Y153" s="131"/>
      <c r="Z153" s="131"/>
      <c r="AA153" s="131"/>
      <c r="AB153" s="131"/>
      <c r="AC153" s="131"/>
      <c r="AD153" s="131"/>
      <c r="AE153" s="131"/>
      <c r="AF153" s="131"/>
      <c r="AG153" s="131"/>
      <c r="AH153" s="131"/>
      <c r="AI153" s="131"/>
      <c r="AJ153" s="131"/>
      <c r="AK153" s="131"/>
      <c r="AL153" s="131"/>
      <c r="AM153" s="131"/>
    </row>
    <row r="154" spans="2:39" ht="15">
      <c r="B154" s="1663"/>
      <c r="C154" s="1663"/>
      <c r="D154" s="187"/>
      <c r="E154" s="187"/>
      <c r="F154" s="187"/>
      <c r="G154" s="188"/>
      <c r="H154" s="188"/>
      <c r="I154" s="189"/>
      <c r="J154" s="189"/>
      <c r="K154" s="189"/>
      <c r="L154" s="189"/>
      <c r="M154" s="185"/>
      <c r="N154" s="185"/>
      <c r="O154" s="132"/>
      <c r="P154" s="131"/>
      <c r="Q154" s="131"/>
      <c r="R154" s="131"/>
      <c r="S154" s="131"/>
      <c r="T154" s="131"/>
      <c r="U154" s="131"/>
      <c r="V154" s="131"/>
      <c r="W154" s="131"/>
      <c r="X154" s="131"/>
      <c r="Y154" s="131"/>
      <c r="Z154" s="131"/>
      <c r="AA154" s="131"/>
      <c r="AB154" s="131"/>
      <c r="AC154" s="131"/>
      <c r="AD154" s="131"/>
      <c r="AE154" s="131"/>
      <c r="AF154" s="131"/>
      <c r="AG154" s="131"/>
      <c r="AH154" s="131"/>
      <c r="AI154" s="131"/>
      <c r="AJ154" s="131"/>
      <c r="AK154" s="131"/>
      <c r="AL154" s="131"/>
      <c r="AM154" s="131"/>
    </row>
    <row r="155" spans="2:39" ht="13.2">
      <c r="B155" s="1674" t="s">
        <v>228</v>
      </c>
      <c r="C155" s="1674"/>
      <c r="D155" s="1674"/>
      <c r="E155" s="1674"/>
      <c r="F155" s="1674"/>
      <c r="G155" s="1674"/>
      <c r="H155" s="1674"/>
      <c r="I155" s="1674"/>
      <c r="J155" s="1674"/>
      <c r="K155" s="1674"/>
      <c r="L155" s="1674"/>
      <c r="O155" s="132"/>
      <c r="P155" s="131"/>
      <c r="Q155" s="131"/>
      <c r="R155" s="131"/>
      <c r="S155" s="131"/>
      <c r="T155" s="131"/>
      <c r="U155" s="131"/>
      <c r="V155" s="131"/>
      <c r="W155" s="131"/>
      <c r="X155" s="131"/>
      <c r="Y155" s="131"/>
      <c r="Z155" s="131"/>
      <c r="AA155" s="131"/>
      <c r="AB155" s="131"/>
      <c r="AC155" s="131"/>
      <c r="AD155" s="131"/>
      <c r="AE155" s="131"/>
      <c r="AF155" s="131"/>
      <c r="AG155" s="131"/>
      <c r="AH155" s="131"/>
      <c r="AI155" s="131"/>
      <c r="AJ155" s="131"/>
      <c r="AK155" s="131"/>
      <c r="AL155" s="131"/>
      <c r="AM155" s="131"/>
    </row>
    <row r="156" spans="2:39" ht="13.2">
      <c r="B156" s="1675"/>
      <c r="C156" s="1675"/>
      <c r="D156" s="1675"/>
      <c r="E156" s="1675"/>
      <c r="F156" s="1675"/>
      <c r="G156" s="1675"/>
      <c r="H156" s="1675"/>
      <c r="I156" s="1675"/>
      <c r="J156" s="1675"/>
      <c r="K156" s="1675"/>
      <c r="L156" s="1675"/>
      <c r="O156" s="132"/>
      <c r="P156" s="131"/>
      <c r="Q156" s="131"/>
      <c r="R156" s="131"/>
      <c r="S156" s="131"/>
      <c r="T156" s="131"/>
      <c r="U156" s="131"/>
      <c r="V156" s="131"/>
      <c r="W156" s="131"/>
      <c r="X156" s="131"/>
      <c r="Y156" s="131"/>
      <c r="Z156" s="131"/>
      <c r="AA156" s="131"/>
      <c r="AB156" s="131"/>
      <c r="AC156" s="131"/>
      <c r="AD156" s="131"/>
      <c r="AE156" s="131"/>
      <c r="AF156" s="131"/>
      <c r="AG156" s="131"/>
      <c r="AH156" s="131"/>
      <c r="AI156" s="131"/>
      <c r="AJ156" s="131"/>
      <c r="AK156" s="131"/>
      <c r="AL156" s="131"/>
      <c r="AM156" s="131"/>
    </row>
    <row r="157" spans="2:39" ht="13.2">
      <c r="B157" s="1675"/>
      <c r="C157" s="1675"/>
      <c r="D157" s="1675"/>
      <c r="E157" s="1675"/>
      <c r="F157" s="1675"/>
      <c r="G157" s="1675"/>
      <c r="H157" s="1675"/>
      <c r="I157" s="1675"/>
      <c r="J157" s="1675"/>
      <c r="K157" s="1675"/>
      <c r="L157" s="1675"/>
      <c r="M157" s="136"/>
      <c r="N157" s="136"/>
    </row>
    <row r="158" spans="2:39" ht="15.6">
      <c r="B158" s="136"/>
      <c r="C158" s="136"/>
      <c r="D158" s="136"/>
      <c r="E158" s="136"/>
      <c r="F158" s="136"/>
      <c r="G158" s="136"/>
      <c r="H158" s="136"/>
      <c r="I158" s="190"/>
      <c r="J158" s="190"/>
      <c r="K158" s="136"/>
      <c r="L158" s="136"/>
      <c r="M158" s="136"/>
      <c r="N158" s="136"/>
    </row>
    <row r="159" spans="2:39" ht="15.6">
      <c r="B159" s="136"/>
      <c r="C159" s="136"/>
      <c r="D159" s="136"/>
      <c r="E159" s="136"/>
      <c r="F159" s="136"/>
      <c r="G159" s="136"/>
      <c r="H159" s="136"/>
      <c r="I159" s="190"/>
      <c r="J159" s="190"/>
      <c r="K159" s="136"/>
      <c r="L159" s="136"/>
      <c r="M159" s="136"/>
      <c r="N159" s="136"/>
    </row>
    <row r="160" spans="2:39" ht="15.6">
      <c r="B160" s="136"/>
      <c r="C160" s="136"/>
      <c r="D160" s="136"/>
      <c r="E160" s="136"/>
      <c r="F160" s="136"/>
      <c r="G160" s="136"/>
      <c r="H160" s="136"/>
      <c r="I160" s="190"/>
      <c r="J160" s="190"/>
      <c r="K160" s="136"/>
      <c r="L160" s="136"/>
      <c r="M160" s="136"/>
      <c r="N160" s="136"/>
    </row>
    <row r="161" spans="2:14" ht="15.6">
      <c r="B161" s="136"/>
      <c r="C161" s="136"/>
      <c r="D161" s="136"/>
      <c r="E161" s="136"/>
      <c r="F161" s="136"/>
      <c r="G161" s="136"/>
      <c r="H161" s="136"/>
      <c r="I161" s="190"/>
      <c r="J161" s="190"/>
      <c r="K161" s="136"/>
      <c r="L161" s="136"/>
      <c r="M161" s="136"/>
      <c r="N161" s="136"/>
    </row>
    <row r="162" spans="2:14" ht="15.6">
      <c r="B162" s="136"/>
      <c r="C162" s="136"/>
      <c r="D162" s="136"/>
      <c r="E162" s="136"/>
      <c r="F162" s="136"/>
      <c r="G162" s="136"/>
      <c r="H162" s="136"/>
      <c r="I162" s="190"/>
      <c r="J162" s="190"/>
      <c r="K162" s="136"/>
      <c r="L162" s="136"/>
      <c r="M162" s="136"/>
      <c r="N162" s="136"/>
    </row>
    <row r="163" spans="2:14" ht="15.6">
      <c r="B163" s="136"/>
      <c r="C163" s="136"/>
      <c r="D163" s="136"/>
      <c r="E163" s="136"/>
      <c r="F163" s="136"/>
      <c r="G163" s="136"/>
      <c r="H163" s="136"/>
      <c r="I163" s="190"/>
      <c r="J163" s="190"/>
      <c r="K163" s="136"/>
      <c r="L163" s="136"/>
      <c r="M163" s="136"/>
      <c r="N163" s="136"/>
    </row>
    <row r="164" spans="2:14" ht="13.2">
      <c r="B164" s="1659"/>
      <c r="C164" s="1659"/>
      <c r="D164" s="1660"/>
      <c r="E164" s="1660"/>
      <c r="F164" s="1660"/>
      <c r="G164" s="1660"/>
      <c r="H164" s="1660"/>
      <c r="I164" s="1660"/>
      <c r="J164" s="1659"/>
      <c r="K164" s="1659"/>
      <c r="L164" s="194"/>
      <c r="M164" s="136"/>
      <c r="N164" s="136"/>
    </row>
    <row r="165" spans="2:14" ht="13.2">
      <c r="B165" s="136"/>
      <c r="C165" s="136"/>
      <c r="D165" s="136"/>
      <c r="E165" s="195"/>
      <c r="F165" s="136"/>
      <c r="G165" s="136"/>
      <c r="H165" s="136"/>
      <c r="I165" s="136"/>
      <c r="J165" s="136"/>
      <c r="K165" s="136"/>
      <c r="L165" s="136"/>
      <c r="M165" s="136"/>
      <c r="N165" s="136"/>
    </row>
    <row r="166" spans="2:14" ht="13.2">
      <c r="B166" s="196"/>
      <c r="C166" s="1660"/>
      <c r="D166" s="1660"/>
      <c r="E166" s="1660"/>
      <c r="F166" s="1660"/>
      <c r="G166" s="1662"/>
      <c r="H166" s="1662"/>
      <c r="I166" s="197"/>
      <c r="J166" s="1659"/>
      <c r="K166" s="1659"/>
      <c r="L166" s="197"/>
      <c r="M166" s="194"/>
      <c r="N166" s="194"/>
    </row>
    <row r="167" spans="2:14" ht="13.2">
      <c r="B167" s="136"/>
      <c r="C167" s="136"/>
      <c r="D167" s="198"/>
      <c r="E167" s="199"/>
      <c r="F167" s="198"/>
      <c r="G167" s="136"/>
      <c r="H167" s="136"/>
      <c r="I167" s="136"/>
      <c r="J167" s="136"/>
      <c r="K167" s="136"/>
      <c r="L167" s="136"/>
      <c r="M167" s="136"/>
      <c r="N167" s="136"/>
    </row>
    <row r="168" spans="2:14" ht="13.2">
      <c r="B168" s="1659"/>
      <c r="C168" s="1659"/>
      <c r="D168" s="200"/>
      <c r="E168" s="200"/>
      <c r="F168" s="200"/>
      <c r="G168" s="195"/>
      <c r="H168" s="195"/>
      <c r="I168" s="136"/>
      <c r="J168" s="136"/>
      <c r="K168" s="136"/>
      <c r="L168" s="136"/>
      <c r="M168" s="197"/>
      <c r="N168" s="197"/>
    </row>
    <row r="169" spans="2:14" ht="13.2">
      <c r="B169" s="136"/>
      <c r="C169" s="136"/>
      <c r="D169" s="136"/>
      <c r="E169" s="195"/>
      <c r="F169" s="136"/>
      <c r="G169" s="136"/>
      <c r="H169" s="136"/>
      <c r="I169" s="136"/>
      <c r="J169" s="136"/>
      <c r="K169" s="201"/>
      <c r="L169" s="201"/>
      <c r="M169" s="136"/>
      <c r="N169" s="136"/>
    </row>
    <row r="170" spans="2:14" ht="13.2">
      <c r="B170" s="1661"/>
      <c r="C170" s="1661"/>
      <c r="D170" s="1661"/>
      <c r="E170" s="1661"/>
      <c r="F170" s="1661"/>
      <c r="G170" s="1661"/>
      <c r="H170" s="1661"/>
      <c r="I170" s="1661"/>
      <c r="J170" s="1661"/>
      <c r="K170" s="202"/>
      <c r="L170" s="201"/>
      <c r="M170" s="136"/>
      <c r="N170" s="136"/>
    </row>
    <row r="171" spans="2:14" ht="13.2">
      <c r="B171" s="1661"/>
      <c r="C171" s="1661"/>
      <c r="D171" s="1661"/>
      <c r="E171" s="1661"/>
      <c r="F171" s="1661"/>
      <c r="G171" s="1661"/>
      <c r="H171" s="1661"/>
      <c r="I171" s="1661"/>
      <c r="J171" s="1661"/>
      <c r="K171" s="203"/>
      <c r="L171" s="203"/>
      <c r="M171" s="201"/>
      <c r="N171" s="201"/>
    </row>
    <row r="172" spans="2:14" ht="13.2">
      <c r="B172" s="136"/>
      <c r="C172" s="136"/>
      <c r="D172" s="136"/>
      <c r="E172" s="136"/>
      <c r="F172" s="136"/>
      <c r="G172" s="136"/>
      <c r="H172" s="136"/>
      <c r="I172" s="136"/>
      <c r="J172" s="136"/>
      <c r="K172" s="195"/>
      <c r="L172" s="136"/>
      <c r="M172" s="201"/>
      <c r="N172" s="201"/>
    </row>
    <row r="173" spans="2:14" ht="13.2">
      <c r="B173" s="1659"/>
      <c r="C173" s="1659"/>
      <c r="D173" s="1660"/>
      <c r="E173" s="1660"/>
      <c r="F173" s="1660"/>
      <c r="G173" s="1660"/>
      <c r="H173" s="1660"/>
      <c r="I173" s="195"/>
      <c r="J173" s="136"/>
      <c r="K173" s="136"/>
      <c r="L173" s="136"/>
      <c r="M173" s="203"/>
      <c r="N173" s="203"/>
    </row>
    <row r="174" spans="2:14" ht="13.2">
      <c r="B174" s="1656"/>
      <c r="C174" s="1656"/>
      <c r="D174" s="136"/>
      <c r="E174" s="136"/>
      <c r="F174" s="136"/>
      <c r="G174" s="1656"/>
      <c r="H174" s="1656"/>
      <c r="I174" s="1656"/>
      <c r="J174" s="1656"/>
      <c r="K174" s="1656"/>
      <c r="L174" s="1656"/>
      <c r="M174" s="136"/>
      <c r="N174" s="136"/>
    </row>
    <row r="175" spans="2:14" ht="15">
      <c r="B175" s="136"/>
      <c r="C175" s="136"/>
      <c r="D175" s="136"/>
      <c r="E175" s="136"/>
      <c r="F175" s="136"/>
      <c r="G175" s="1652"/>
      <c r="H175" s="1652"/>
      <c r="I175" s="1653"/>
      <c r="J175" s="1652"/>
      <c r="K175" s="1653"/>
      <c r="L175" s="1653"/>
      <c r="M175" s="136"/>
      <c r="N175" s="136"/>
    </row>
    <row r="176" spans="2:14" ht="15">
      <c r="B176" s="136"/>
      <c r="C176" s="136"/>
      <c r="D176" s="136"/>
      <c r="E176" s="136"/>
      <c r="F176" s="136"/>
      <c r="G176" s="1652"/>
      <c r="H176" s="1652"/>
      <c r="I176" s="1653"/>
      <c r="J176" s="1652"/>
      <c r="K176" s="1653"/>
      <c r="L176" s="1653"/>
      <c r="M176" s="201"/>
      <c r="N176" s="201"/>
    </row>
    <row r="177" spans="2:14" ht="15">
      <c r="B177" s="136"/>
      <c r="C177" s="136"/>
      <c r="D177" s="136"/>
      <c r="E177" s="136"/>
      <c r="F177" s="136"/>
      <c r="G177" s="1652"/>
      <c r="H177" s="1652"/>
      <c r="I177" s="1653"/>
      <c r="J177" s="1652"/>
      <c r="K177" s="1653"/>
      <c r="L177" s="1653"/>
      <c r="M177" s="204"/>
      <c r="N177" s="204"/>
    </row>
    <row r="178" spans="2:14" ht="15">
      <c r="B178" s="136"/>
      <c r="C178" s="136"/>
      <c r="D178" s="136"/>
      <c r="E178" s="136"/>
      <c r="F178" s="136"/>
      <c r="G178" s="1653"/>
      <c r="H178" s="1653"/>
      <c r="I178" s="1653"/>
      <c r="J178" s="1653"/>
      <c r="K178" s="1653"/>
      <c r="L178" s="1653"/>
      <c r="M178" s="204"/>
      <c r="N178" s="204"/>
    </row>
    <row r="179" spans="2:14" ht="15">
      <c r="B179" s="136"/>
      <c r="C179" s="136"/>
      <c r="D179" s="136"/>
      <c r="E179" s="136"/>
      <c r="F179" s="136"/>
      <c r="G179" s="1652"/>
      <c r="H179" s="1652"/>
      <c r="I179" s="1653"/>
      <c r="J179" s="1653"/>
      <c r="K179" s="1653"/>
      <c r="L179" s="1653"/>
      <c r="M179" s="204"/>
      <c r="N179" s="204"/>
    </row>
    <row r="180" spans="2:14" ht="15">
      <c r="B180" s="136"/>
      <c r="C180" s="136"/>
      <c r="D180" s="136"/>
      <c r="E180" s="136"/>
      <c r="F180" s="136"/>
      <c r="G180" s="1652"/>
      <c r="H180" s="1652"/>
      <c r="I180" s="1653"/>
      <c r="J180" s="1652"/>
      <c r="K180" s="1653"/>
      <c r="L180" s="1653"/>
      <c r="M180" s="204"/>
      <c r="N180" s="204"/>
    </row>
    <row r="181" spans="2:14" ht="15">
      <c r="B181" s="136"/>
      <c r="C181" s="136"/>
      <c r="D181" s="136"/>
      <c r="E181" s="136"/>
      <c r="F181" s="136"/>
      <c r="G181" s="1652"/>
      <c r="H181" s="1652"/>
      <c r="I181" s="1653"/>
      <c r="J181" s="1652"/>
      <c r="K181" s="1653"/>
      <c r="L181" s="1653"/>
      <c r="M181" s="204"/>
      <c r="N181" s="204"/>
    </row>
    <row r="182" spans="2:14" ht="15">
      <c r="B182" s="136"/>
      <c r="C182" s="136"/>
      <c r="D182" s="136"/>
      <c r="E182" s="136"/>
      <c r="F182" s="136"/>
      <c r="G182" s="1652"/>
      <c r="H182" s="1652"/>
      <c r="I182" s="1653"/>
      <c r="J182" s="1652"/>
      <c r="K182" s="1653"/>
      <c r="L182" s="1653"/>
      <c r="M182" s="204"/>
      <c r="N182" s="204"/>
    </row>
    <row r="183" spans="2:14" ht="15">
      <c r="B183" s="205"/>
      <c r="C183" s="136"/>
      <c r="D183" s="136"/>
      <c r="E183" s="136"/>
      <c r="F183" s="136"/>
      <c r="G183" s="1657"/>
      <c r="H183" s="1652"/>
      <c r="I183" s="1653"/>
      <c r="J183" s="1653"/>
      <c r="K183" s="1653"/>
      <c r="L183" s="1653"/>
      <c r="M183" s="204"/>
      <c r="N183" s="204"/>
    </row>
    <row r="184" spans="2:14" ht="15">
      <c r="B184" s="136"/>
      <c r="C184" s="136"/>
      <c r="D184" s="136"/>
      <c r="E184" s="136"/>
      <c r="F184" s="136"/>
      <c r="G184" s="1658"/>
      <c r="H184" s="1658"/>
      <c r="I184" s="1653"/>
      <c r="J184" s="1653"/>
      <c r="K184" s="1653"/>
      <c r="L184" s="1653"/>
      <c r="M184" s="204"/>
      <c r="N184" s="204"/>
    </row>
    <row r="185" spans="2:14" ht="15.6">
      <c r="B185" s="1656"/>
      <c r="C185" s="1656"/>
      <c r="D185" s="136"/>
      <c r="E185" s="136"/>
      <c r="F185" s="136"/>
      <c r="G185" s="206"/>
      <c r="H185" s="206"/>
      <c r="I185" s="206"/>
      <c r="J185" s="206"/>
      <c r="K185" s="1654"/>
      <c r="L185" s="1655"/>
      <c r="M185" s="204"/>
      <c r="N185" s="204"/>
    </row>
    <row r="186" spans="2:14" ht="15">
      <c r="B186" s="1656"/>
      <c r="C186" s="1656"/>
      <c r="D186" s="136"/>
      <c r="E186" s="136"/>
      <c r="F186" s="136"/>
      <c r="G186" s="206"/>
      <c r="H186" s="206"/>
      <c r="I186" s="206"/>
      <c r="J186" s="206"/>
      <c r="K186" s="206"/>
      <c r="L186" s="206"/>
      <c r="M186" s="204"/>
      <c r="N186" s="204"/>
    </row>
    <row r="187" spans="2:14" ht="15.6">
      <c r="B187" s="136"/>
      <c r="C187" s="201"/>
      <c r="D187" s="136"/>
      <c r="E187" s="136"/>
      <c r="F187" s="136"/>
      <c r="G187" s="1651"/>
      <c r="H187" s="1652"/>
      <c r="I187" s="206"/>
      <c r="J187" s="206"/>
      <c r="K187" s="1653"/>
      <c r="L187" s="1653"/>
      <c r="M187" s="207"/>
      <c r="N187" s="207"/>
    </row>
    <row r="188" spans="2:14" ht="15">
      <c r="B188" s="136"/>
      <c r="C188" s="136"/>
      <c r="D188" s="136"/>
      <c r="E188" s="136"/>
      <c r="F188" s="136"/>
      <c r="G188" s="1651"/>
      <c r="H188" s="1652"/>
      <c r="I188" s="206"/>
      <c r="J188" s="206"/>
      <c r="K188" s="1653"/>
      <c r="L188" s="1653"/>
      <c r="M188" s="206"/>
      <c r="N188" s="206"/>
    </row>
    <row r="189" spans="2:14" ht="15">
      <c r="B189" s="136"/>
      <c r="C189" s="136"/>
      <c r="D189" s="136"/>
      <c r="E189" s="136"/>
      <c r="F189" s="136"/>
      <c r="G189" s="1651"/>
      <c r="H189" s="1652"/>
      <c r="I189" s="206"/>
      <c r="J189" s="206"/>
      <c r="K189" s="1653"/>
      <c r="L189" s="1653"/>
      <c r="M189" s="204"/>
      <c r="N189" s="204"/>
    </row>
    <row r="190" spans="2:14" ht="15">
      <c r="B190" s="136"/>
      <c r="C190" s="136"/>
      <c r="D190" s="136"/>
      <c r="E190" s="136"/>
      <c r="F190" s="136"/>
      <c r="G190" s="208"/>
      <c r="H190" s="208"/>
      <c r="I190" s="206"/>
      <c r="J190" s="206"/>
      <c r="K190" s="1653"/>
      <c r="L190" s="1653"/>
      <c r="M190" s="204"/>
      <c r="N190" s="204"/>
    </row>
    <row r="191" spans="2:14" ht="15">
      <c r="B191" s="136"/>
      <c r="C191" s="136"/>
      <c r="D191" s="136"/>
      <c r="E191" s="136"/>
      <c r="F191" s="136"/>
      <c r="G191" s="208"/>
      <c r="H191" s="208"/>
      <c r="I191" s="206"/>
      <c r="J191" s="206"/>
      <c r="K191" s="1653"/>
      <c r="L191" s="1653"/>
      <c r="M191" s="204"/>
      <c r="N191" s="204"/>
    </row>
    <row r="192" spans="2:14" ht="15.6">
      <c r="B192" s="1649"/>
      <c r="C192" s="1649"/>
      <c r="D192" s="136"/>
      <c r="E192" s="136"/>
      <c r="F192" s="136"/>
      <c r="G192" s="206"/>
      <c r="H192" s="206"/>
      <c r="I192" s="1654"/>
      <c r="J192" s="1655"/>
      <c r="K192" s="206"/>
      <c r="L192" s="206"/>
      <c r="M192" s="204"/>
      <c r="N192" s="204"/>
    </row>
    <row r="193" spans="2:14" ht="15">
      <c r="B193" s="136"/>
      <c r="C193" s="136"/>
      <c r="D193" s="136"/>
      <c r="E193" s="136"/>
      <c r="F193" s="136"/>
      <c r="G193" s="136"/>
      <c r="H193" s="136"/>
      <c r="I193" s="136"/>
      <c r="J193" s="136"/>
      <c r="K193" s="136"/>
      <c r="L193" s="136"/>
      <c r="M193" s="204"/>
      <c r="N193" s="204"/>
    </row>
    <row r="194" spans="2:14" ht="17.399999999999999">
      <c r="B194" s="1646"/>
      <c r="C194" s="1646"/>
      <c r="D194" s="1646"/>
      <c r="E194" s="1646"/>
      <c r="F194" s="136"/>
      <c r="G194" s="136"/>
      <c r="H194" s="136"/>
      <c r="I194" s="136"/>
      <c r="J194" s="136"/>
      <c r="K194" s="1647"/>
      <c r="L194" s="1647"/>
      <c r="M194" s="206"/>
      <c r="N194" s="206"/>
    </row>
    <row r="195" spans="2:14" ht="13.2">
      <c r="B195" s="136"/>
      <c r="C195" s="136"/>
      <c r="D195" s="136"/>
      <c r="E195" s="136"/>
      <c r="F195" s="136"/>
      <c r="G195" s="136"/>
      <c r="H195" s="136"/>
      <c r="I195" s="136"/>
      <c r="J195" s="136"/>
      <c r="K195" s="136"/>
      <c r="L195" s="136"/>
      <c r="M195" s="136"/>
      <c r="N195" s="136"/>
    </row>
    <row r="196" spans="2:14" ht="17.399999999999999">
      <c r="B196" s="1648"/>
      <c r="C196" s="1648"/>
      <c r="D196" s="1648"/>
      <c r="E196" s="1648"/>
      <c r="F196" s="1648"/>
      <c r="G196" s="1648"/>
      <c r="H196" s="1648"/>
      <c r="I196" s="1648"/>
      <c r="J196" s="1648"/>
      <c r="K196" s="1648"/>
      <c r="L196" s="1648"/>
      <c r="M196" s="209"/>
      <c r="N196" s="209"/>
    </row>
    <row r="197" spans="2:14" ht="15">
      <c r="B197" s="1648"/>
      <c r="C197" s="1648"/>
      <c r="D197" s="1648"/>
      <c r="E197" s="1648"/>
      <c r="F197" s="1648"/>
      <c r="G197" s="1648"/>
      <c r="H197" s="1648"/>
      <c r="I197" s="1648"/>
      <c r="J197" s="1648"/>
      <c r="K197" s="1648"/>
      <c r="L197" s="1648"/>
      <c r="M197" s="136"/>
      <c r="N197" s="136"/>
    </row>
    <row r="198" spans="2:14" ht="15">
      <c r="B198" s="136"/>
      <c r="C198" s="136"/>
      <c r="D198" s="136"/>
      <c r="E198" s="136"/>
      <c r="F198" s="136"/>
      <c r="G198" s="136"/>
      <c r="H198" s="136"/>
      <c r="I198" s="136"/>
      <c r="J198" s="136"/>
      <c r="K198" s="136"/>
      <c r="L198" s="136"/>
      <c r="M198" s="210"/>
      <c r="N198" s="210"/>
    </row>
    <row r="199" spans="2:14" ht="13.2">
      <c r="B199" s="136"/>
      <c r="C199" s="136"/>
      <c r="D199" s="136"/>
      <c r="E199" s="136"/>
      <c r="F199" s="136"/>
      <c r="G199" s="136"/>
      <c r="H199" s="136"/>
      <c r="I199" s="1649"/>
      <c r="J199" s="1649"/>
      <c r="K199" s="136"/>
      <c r="L199" s="136"/>
      <c r="M199" s="136"/>
      <c r="N199" s="136"/>
    </row>
    <row r="200" spans="2:14" ht="13.2">
      <c r="B200" s="136"/>
      <c r="C200" s="136"/>
      <c r="D200" s="136"/>
      <c r="E200" s="136"/>
      <c r="F200" s="136"/>
      <c r="G200" s="191"/>
      <c r="H200" s="1650"/>
      <c r="I200" s="1650"/>
      <c r="J200" s="1650"/>
      <c r="K200" s="1650"/>
      <c r="L200" s="136"/>
      <c r="M200" s="136"/>
      <c r="N200" s="136"/>
    </row>
    <row r="201" spans="2:14" ht="15.6">
      <c r="B201" s="136"/>
      <c r="C201" s="136"/>
      <c r="D201" s="136"/>
      <c r="E201" s="136"/>
      <c r="F201" s="136"/>
      <c r="G201" s="136"/>
      <c r="H201" s="136"/>
      <c r="I201" s="1645"/>
      <c r="J201" s="1645"/>
      <c r="K201" s="136"/>
      <c r="L201" s="136"/>
      <c r="M201" s="136"/>
      <c r="N201" s="136"/>
    </row>
    <row r="202" spans="2:14" ht="15.6">
      <c r="B202" s="136"/>
      <c r="C202" s="136"/>
      <c r="D202" s="136"/>
      <c r="E202" s="136"/>
      <c r="F202" s="136"/>
      <c r="G202" s="136"/>
      <c r="H202" s="136"/>
      <c r="I202" s="190"/>
      <c r="J202" s="190"/>
      <c r="K202" s="136"/>
      <c r="L202" s="136"/>
      <c r="M202" s="136"/>
      <c r="N202" s="136"/>
    </row>
    <row r="203" spans="2:14" ht="15.6">
      <c r="B203" s="136"/>
      <c r="C203" s="136"/>
      <c r="D203" s="136"/>
      <c r="E203" s="136"/>
      <c r="F203" s="136"/>
      <c r="G203" s="136"/>
      <c r="H203" s="136"/>
      <c r="I203" s="190"/>
      <c r="J203" s="190"/>
      <c r="K203" s="136"/>
      <c r="L203" s="136"/>
      <c r="M203" s="136"/>
      <c r="N203" s="136"/>
    </row>
    <row r="204" spans="2:14" ht="15.6">
      <c r="B204" s="136"/>
      <c r="C204" s="136"/>
      <c r="D204" s="136"/>
      <c r="E204" s="136"/>
      <c r="F204" s="136"/>
      <c r="G204" s="136"/>
      <c r="H204" s="136"/>
      <c r="I204" s="190"/>
      <c r="J204" s="190"/>
      <c r="K204" s="136"/>
      <c r="L204" s="136"/>
      <c r="M204" s="136"/>
      <c r="N204" s="136"/>
    </row>
    <row r="205" spans="2:14" ht="15.6">
      <c r="B205" s="136"/>
      <c r="C205" s="136"/>
      <c r="D205" s="136"/>
      <c r="E205" s="136"/>
      <c r="F205" s="136"/>
      <c r="G205" s="136"/>
      <c r="H205" s="136"/>
      <c r="I205" s="190"/>
      <c r="J205" s="190"/>
      <c r="K205" s="136"/>
      <c r="L205" s="136"/>
      <c r="M205" s="136"/>
      <c r="N205" s="136"/>
    </row>
    <row r="206" spans="2:14" ht="15.6">
      <c r="B206" s="136"/>
      <c r="C206" s="136"/>
      <c r="D206" s="136"/>
      <c r="E206" s="136"/>
      <c r="F206" s="136"/>
      <c r="G206" s="136"/>
      <c r="H206" s="136"/>
      <c r="I206" s="190"/>
      <c r="J206" s="190"/>
      <c r="K206" s="136"/>
      <c r="L206" s="136"/>
      <c r="M206" s="136"/>
      <c r="N206" s="136"/>
    </row>
    <row r="207" spans="2:14" ht="15.6">
      <c r="B207" s="136"/>
      <c r="C207" s="136"/>
      <c r="D207" s="136"/>
      <c r="E207" s="136"/>
      <c r="F207" s="136"/>
      <c r="G207" s="136"/>
      <c r="H207" s="136"/>
      <c r="I207" s="190"/>
      <c r="J207" s="190"/>
      <c r="K207" s="136"/>
      <c r="L207" s="136"/>
      <c r="M207" s="136"/>
      <c r="N207" s="136"/>
    </row>
    <row r="208" spans="2:14" ht="15.6">
      <c r="B208" s="136"/>
      <c r="C208" s="136"/>
      <c r="D208" s="136"/>
      <c r="E208" s="136"/>
      <c r="F208" s="136"/>
      <c r="G208" s="136"/>
      <c r="H208" s="136"/>
      <c r="I208" s="190"/>
      <c r="J208" s="190"/>
      <c r="K208" s="136"/>
      <c r="L208" s="136"/>
      <c r="M208" s="136"/>
      <c r="N208" s="136"/>
    </row>
    <row r="209" spans="2:14" ht="13.2">
      <c r="B209" s="1659"/>
      <c r="C209" s="1659"/>
      <c r="D209" s="1660"/>
      <c r="E209" s="1660"/>
      <c r="F209" s="1660"/>
      <c r="G209" s="1660"/>
      <c r="H209" s="1660"/>
      <c r="I209" s="1660"/>
      <c r="J209" s="1659"/>
      <c r="K209" s="1659"/>
      <c r="L209" s="194"/>
      <c r="M209" s="136"/>
      <c r="N209" s="136"/>
    </row>
    <row r="210" spans="2:14" ht="13.2">
      <c r="B210" s="136"/>
      <c r="C210" s="136"/>
      <c r="D210" s="136"/>
      <c r="E210" s="195"/>
      <c r="F210" s="136"/>
      <c r="G210" s="136"/>
      <c r="H210" s="136"/>
      <c r="I210" s="136"/>
      <c r="J210" s="136"/>
      <c r="K210" s="136"/>
      <c r="L210" s="136"/>
      <c r="M210" s="136"/>
      <c r="N210" s="136"/>
    </row>
    <row r="211" spans="2:14" ht="13.2">
      <c r="B211" s="196"/>
      <c r="C211" s="1660"/>
      <c r="D211" s="1660"/>
      <c r="E211" s="1660"/>
      <c r="F211" s="1660"/>
      <c r="G211" s="1662"/>
      <c r="H211" s="1662"/>
      <c r="I211" s="197"/>
      <c r="J211" s="1659"/>
      <c r="K211" s="1659"/>
      <c r="L211" s="197"/>
      <c r="M211" s="194"/>
      <c r="N211" s="194"/>
    </row>
    <row r="212" spans="2:14" ht="13.2">
      <c r="B212" s="136"/>
      <c r="C212" s="136"/>
      <c r="D212" s="198"/>
      <c r="E212" s="199"/>
      <c r="F212" s="198"/>
      <c r="G212" s="136"/>
      <c r="H212" s="136"/>
      <c r="I212" s="136"/>
      <c r="J212" s="136"/>
      <c r="K212" s="136"/>
      <c r="L212" s="136"/>
      <c r="M212" s="136"/>
      <c r="N212" s="136"/>
    </row>
    <row r="213" spans="2:14" ht="13.2">
      <c r="B213" s="1659"/>
      <c r="C213" s="1659"/>
      <c r="D213" s="200"/>
      <c r="E213" s="200"/>
      <c r="F213" s="200"/>
      <c r="G213" s="195"/>
      <c r="H213" s="195"/>
      <c r="I213" s="136"/>
      <c r="J213" s="136"/>
      <c r="K213" s="136"/>
      <c r="L213" s="136"/>
      <c r="M213" s="197"/>
      <c r="N213" s="197"/>
    </row>
    <row r="214" spans="2:14" ht="13.2">
      <c r="B214" s="136"/>
      <c r="C214" s="136"/>
      <c r="D214" s="136"/>
      <c r="E214" s="195"/>
      <c r="F214" s="136"/>
      <c r="G214" s="136"/>
      <c r="H214" s="136"/>
      <c r="I214" s="136"/>
      <c r="J214" s="136"/>
      <c r="K214" s="201"/>
      <c r="L214" s="201"/>
      <c r="M214" s="136"/>
      <c r="N214" s="136"/>
    </row>
    <row r="215" spans="2:14" ht="13.2">
      <c r="B215" s="1661"/>
      <c r="C215" s="1661"/>
      <c r="D215" s="1661"/>
      <c r="E215" s="1661"/>
      <c r="F215" s="1661"/>
      <c r="G215" s="1661"/>
      <c r="H215" s="1661"/>
      <c r="I215" s="1661"/>
      <c r="J215" s="1661"/>
      <c r="K215" s="202"/>
      <c r="L215" s="201"/>
      <c r="M215" s="136"/>
      <c r="N215" s="136"/>
    </row>
    <row r="216" spans="2:14" ht="13.2">
      <c r="B216" s="1661"/>
      <c r="C216" s="1661"/>
      <c r="D216" s="1661"/>
      <c r="E216" s="1661"/>
      <c r="F216" s="1661"/>
      <c r="G216" s="1661"/>
      <c r="H216" s="1661"/>
      <c r="I216" s="1661"/>
      <c r="J216" s="1661"/>
      <c r="K216" s="203"/>
      <c r="L216" s="203"/>
      <c r="M216" s="201"/>
      <c r="N216" s="201"/>
    </row>
    <row r="217" spans="2:14" ht="13.2">
      <c r="B217" s="136"/>
      <c r="C217" s="136"/>
      <c r="D217" s="136"/>
      <c r="E217" s="136"/>
      <c r="F217" s="136"/>
      <c r="G217" s="136"/>
      <c r="H217" s="136"/>
      <c r="I217" s="136"/>
      <c r="J217" s="136"/>
      <c r="K217" s="195"/>
      <c r="L217" s="136"/>
      <c r="M217" s="201"/>
      <c r="N217" s="201"/>
    </row>
    <row r="218" spans="2:14" ht="13.2">
      <c r="B218" s="1659"/>
      <c r="C218" s="1659"/>
      <c r="D218" s="1660"/>
      <c r="E218" s="1660"/>
      <c r="F218" s="1660"/>
      <c r="G218" s="1660"/>
      <c r="H218" s="1660"/>
      <c r="I218" s="195"/>
      <c r="J218" s="136"/>
      <c r="K218" s="136"/>
      <c r="L218" s="136"/>
      <c r="M218" s="203"/>
      <c r="N218" s="203"/>
    </row>
    <row r="219" spans="2:14" ht="13.2">
      <c r="B219" s="136"/>
      <c r="C219" s="136"/>
      <c r="D219" s="136"/>
      <c r="E219" s="136"/>
      <c r="F219" s="136"/>
      <c r="G219" s="136"/>
      <c r="H219" s="136"/>
      <c r="I219" s="136"/>
      <c r="J219" s="136"/>
      <c r="K219" s="136"/>
      <c r="L219" s="136"/>
      <c r="M219" s="136"/>
      <c r="N219" s="136"/>
    </row>
    <row r="220" spans="2:14" ht="13.2">
      <c r="B220" s="1656"/>
      <c r="C220" s="1656"/>
      <c r="D220" s="136"/>
      <c r="E220" s="136"/>
      <c r="F220" s="136"/>
      <c r="G220" s="1656"/>
      <c r="H220" s="1656"/>
      <c r="I220" s="1656"/>
      <c r="J220" s="1656"/>
      <c r="K220" s="1656"/>
      <c r="L220" s="1656"/>
      <c r="M220" s="136"/>
      <c r="N220" s="136"/>
    </row>
    <row r="221" spans="2:14" ht="15">
      <c r="B221" s="136"/>
      <c r="C221" s="136"/>
      <c r="D221" s="136"/>
      <c r="E221" s="136"/>
      <c r="F221" s="136"/>
      <c r="G221" s="1652"/>
      <c r="H221" s="1652"/>
      <c r="I221" s="1653"/>
      <c r="J221" s="1652"/>
      <c r="K221" s="1653"/>
      <c r="L221" s="1653"/>
      <c r="M221" s="136"/>
      <c r="N221" s="136"/>
    </row>
    <row r="222" spans="2:14" ht="15">
      <c r="B222" s="136"/>
      <c r="C222" s="136"/>
      <c r="D222" s="136"/>
      <c r="E222" s="136"/>
      <c r="F222" s="136"/>
      <c r="G222" s="1652"/>
      <c r="H222" s="1652"/>
      <c r="I222" s="1653"/>
      <c r="J222" s="1652"/>
      <c r="K222" s="1653"/>
      <c r="L222" s="1653"/>
      <c r="M222" s="201"/>
      <c r="N222" s="201"/>
    </row>
    <row r="223" spans="2:14" ht="15">
      <c r="B223" s="136"/>
      <c r="C223" s="136"/>
      <c r="D223" s="136"/>
      <c r="E223" s="136"/>
      <c r="F223" s="136"/>
      <c r="G223" s="1652"/>
      <c r="H223" s="1652"/>
      <c r="I223" s="1653"/>
      <c r="J223" s="1652"/>
      <c r="K223" s="1653"/>
      <c r="L223" s="1653"/>
      <c r="M223" s="204"/>
      <c r="N223" s="204"/>
    </row>
    <row r="224" spans="2:14" ht="15">
      <c r="B224" s="136"/>
      <c r="C224" s="136"/>
      <c r="D224" s="136"/>
      <c r="E224" s="136"/>
      <c r="F224" s="136"/>
      <c r="G224" s="1653"/>
      <c r="H224" s="1653"/>
      <c r="I224" s="1653"/>
      <c r="J224" s="1653"/>
      <c r="K224" s="1653"/>
      <c r="L224" s="1653"/>
      <c r="M224" s="204"/>
      <c r="N224" s="204"/>
    </row>
    <row r="225" spans="2:14" ht="15">
      <c r="B225" s="136"/>
      <c r="C225" s="136"/>
      <c r="D225" s="136"/>
      <c r="E225" s="136"/>
      <c r="F225" s="136"/>
      <c r="G225" s="1652"/>
      <c r="H225" s="1652"/>
      <c r="I225" s="1653"/>
      <c r="J225" s="1653"/>
      <c r="K225" s="1653"/>
      <c r="L225" s="1653"/>
      <c r="M225" s="204"/>
      <c r="N225" s="204"/>
    </row>
    <row r="226" spans="2:14" ht="15">
      <c r="B226" s="136"/>
      <c r="C226" s="136"/>
      <c r="D226" s="136"/>
      <c r="E226" s="136"/>
      <c r="F226" s="136"/>
      <c r="G226" s="1652"/>
      <c r="H226" s="1652"/>
      <c r="I226" s="1653"/>
      <c r="J226" s="1652"/>
      <c r="K226" s="1653"/>
      <c r="L226" s="1653"/>
      <c r="M226" s="204"/>
      <c r="N226" s="204"/>
    </row>
    <row r="227" spans="2:14" ht="15">
      <c r="B227" s="136"/>
      <c r="C227" s="136"/>
      <c r="D227" s="136"/>
      <c r="E227" s="136"/>
      <c r="F227" s="136"/>
      <c r="G227" s="1652"/>
      <c r="H227" s="1652"/>
      <c r="I227" s="1653"/>
      <c r="J227" s="1652"/>
      <c r="K227" s="1653"/>
      <c r="L227" s="1653"/>
      <c r="M227" s="204"/>
      <c r="N227" s="204"/>
    </row>
    <row r="228" spans="2:14" ht="15">
      <c r="B228" s="136"/>
      <c r="C228" s="136"/>
      <c r="D228" s="136"/>
      <c r="E228" s="136"/>
      <c r="F228" s="136"/>
      <c r="G228" s="1652"/>
      <c r="H228" s="1652"/>
      <c r="I228" s="1653"/>
      <c r="J228" s="1652"/>
      <c r="K228" s="1653"/>
      <c r="L228" s="1653"/>
      <c r="M228" s="204"/>
      <c r="N228" s="204"/>
    </row>
    <row r="229" spans="2:14" ht="15">
      <c r="B229" s="205"/>
      <c r="C229" s="136"/>
      <c r="D229" s="136"/>
      <c r="E229" s="136"/>
      <c r="F229" s="136"/>
      <c r="G229" s="1657"/>
      <c r="H229" s="1652"/>
      <c r="I229" s="1653"/>
      <c r="J229" s="1653"/>
      <c r="K229" s="1653"/>
      <c r="L229" s="1653"/>
      <c r="M229" s="204"/>
      <c r="N229" s="204"/>
    </row>
    <row r="230" spans="2:14" ht="15">
      <c r="B230" s="136"/>
      <c r="C230" s="136"/>
      <c r="D230" s="136"/>
      <c r="E230" s="136"/>
      <c r="F230" s="136"/>
      <c r="G230" s="1658"/>
      <c r="H230" s="1658"/>
      <c r="I230" s="1653"/>
      <c r="J230" s="1653"/>
      <c r="K230" s="1653"/>
      <c r="L230" s="1653"/>
      <c r="M230" s="204"/>
      <c r="N230" s="204"/>
    </row>
    <row r="231" spans="2:14" ht="15.6">
      <c r="B231" s="1656"/>
      <c r="C231" s="1656"/>
      <c r="D231" s="136"/>
      <c r="E231" s="136"/>
      <c r="F231" s="136"/>
      <c r="G231" s="206"/>
      <c r="H231" s="206"/>
      <c r="I231" s="206"/>
      <c r="J231" s="206"/>
      <c r="K231" s="1654"/>
      <c r="L231" s="1655"/>
      <c r="M231" s="204"/>
      <c r="N231" s="204"/>
    </row>
    <row r="232" spans="2:14" ht="15">
      <c r="B232" s="1656"/>
      <c r="C232" s="1656"/>
      <c r="D232" s="136"/>
      <c r="E232" s="136"/>
      <c r="F232" s="136"/>
      <c r="G232" s="206"/>
      <c r="H232" s="206"/>
      <c r="I232" s="206"/>
      <c r="J232" s="206"/>
      <c r="K232" s="206"/>
      <c r="L232" s="206"/>
      <c r="M232" s="204"/>
      <c r="N232" s="204"/>
    </row>
    <row r="233" spans="2:14" ht="15.6">
      <c r="B233" s="136"/>
      <c r="C233" s="201"/>
      <c r="D233" s="136"/>
      <c r="E233" s="136"/>
      <c r="F233" s="136"/>
      <c r="G233" s="1651"/>
      <c r="H233" s="1652"/>
      <c r="I233" s="206"/>
      <c r="J233" s="206"/>
      <c r="K233" s="1653"/>
      <c r="L233" s="1653"/>
      <c r="M233" s="207"/>
      <c r="N233" s="207"/>
    </row>
    <row r="234" spans="2:14" ht="15">
      <c r="B234" s="136"/>
      <c r="C234" s="136"/>
      <c r="D234" s="136"/>
      <c r="E234" s="136"/>
      <c r="F234" s="136"/>
      <c r="G234" s="1651"/>
      <c r="H234" s="1652"/>
      <c r="I234" s="206"/>
      <c r="J234" s="206"/>
      <c r="K234" s="1653"/>
      <c r="L234" s="1653"/>
      <c r="M234" s="206"/>
      <c r="N234" s="206"/>
    </row>
    <row r="235" spans="2:14" ht="15">
      <c r="B235" s="136"/>
      <c r="C235" s="136"/>
      <c r="D235" s="136"/>
      <c r="E235" s="136"/>
      <c r="F235" s="136"/>
      <c r="G235" s="1651"/>
      <c r="H235" s="1652"/>
      <c r="I235" s="206"/>
      <c r="J235" s="206"/>
      <c r="K235" s="1653"/>
      <c r="L235" s="1653"/>
      <c r="M235" s="204"/>
      <c r="N235" s="204"/>
    </row>
    <row r="236" spans="2:14" ht="15">
      <c r="B236" s="136"/>
      <c r="C236" s="136"/>
      <c r="D236" s="136"/>
      <c r="E236" s="136"/>
      <c r="F236" s="136"/>
      <c r="G236" s="208"/>
      <c r="H236" s="208"/>
      <c r="I236" s="206"/>
      <c r="J236" s="206"/>
      <c r="K236" s="1653"/>
      <c r="L236" s="1653"/>
      <c r="M236" s="204"/>
      <c r="N236" s="204"/>
    </row>
    <row r="237" spans="2:14" ht="15">
      <c r="B237" s="136"/>
      <c r="C237" s="136"/>
      <c r="D237" s="136"/>
      <c r="E237" s="136"/>
      <c r="F237" s="136"/>
      <c r="G237" s="208"/>
      <c r="H237" s="208"/>
      <c r="I237" s="206"/>
      <c r="J237" s="206"/>
      <c r="K237" s="1653"/>
      <c r="L237" s="1653"/>
      <c r="M237" s="204"/>
      <c r="N237" s="204"/>
    </row>
    <row r="238" spans="2:14" ht="15.6">
      <c r="B238" s="1649"/>
      <c r="C238" s="1649"/>
      <c r="D238" s="136"/>
      <c r="E238" s="136"/>
      <c r="F238" s="136"/>
      <c r="G238" s="206"/>
      <c r="H238" s="206"/>
      <c r="I238" s="1654"/>
      <c r="J238" s="1655"/>
      <c r="K238" s="206"/>
      <c r="L238" s="206"/>
      <c r="M238" s="204"/>
      <c r="N238" s="204"/>
    </row>
    <row r="239" spans="2:14" ht="15">
      <c r="B239" s="136"/>
      <c r="C239" s="136"/>
      <c r="D239" s="136"/>
      <c r="E239" s="136"/>
      <c r="F239" s="136"/>
      <c r="G239" s="136"/>
      <c r="H239" s="136"/>
      <c r="I239" s="136"/>
      <c r="J239" s="136"/>
      <c r="K239" s="136"/>
      <c r="L239" s="136"/>
      <c r="M239" s="204"/>
      <c r="N239" s="204"/>
    </row>
    <row r="240" spans="2:14" ht="17.399999999999999">
      <c r="B240" s="1646"/>
      <c r="C240" s="1646"/>
      <c r="D240" s="1646"/>
      <c r="E240" s="1646"/>
      <c r="F240" s="136"/>
      <c r="G240" s="136"/>
      <c r="H240" s="136"/>
      <c r="I240" s="136"/>
      <c r="J240" s="136"/>
      <c r="K240" s="1647"/>
      <c r="L240" s="1647"/>
      <c r="M240" s="206"/>
      <c r="N240" s="206"/>
    </row>
    <row r="241" spans="2:14" ht="13.2">
      <c r="B241" s="136"/>
      <c r="C241" s="136"/>
      <c r="D241" s="136"/>
      <c r="E241" s="136"/>
      <c r="F241" s="136"/>
      <c r="G241" s="136"/>
      <c r="H241" s="136"/>
      <c r="I241" s="136"/>
      <c r="J241" s="136"/>
      <c r="K241" s="136"/>
      <c r="L241" s="136"/>
      <c r="M241" s="136"/>
      <c r="N241" s="136"/>
    </row>
    <row r="242" spans="2:14" ht="17.399999999999999">
      <c r="B242" s="1648"/>
      <c r="C242" s="1648"/>
      <c r="D242" s="1648"/>
      <c r="E242" s="1648"/>
      <c r="F242" s="1648"/>
      <c r="G242" s="1648"/>
      <c r="H242" s="1648"/>
      <c r="I242" s="1648"/>
      <c r="J242" s="1648"/>
      <c r="K242" s="1648"/>
      <c r="L242" s="1648"/>
      <c r="M242" s="209"/>
      <c r="N242" s="209"/>
    </row>
    <row r="243" spans="2:14" ht="15">
      <c r="B243" s="1648"/>
      <c r="C243" s="1648"/>
      <c r="D243" s="1648"/>
      <c r="E243" s="1648"/>
      <c r="F243" s="1648"/>
      <c r="G243" s="1648"/>
      <c r="H243" s="1648"/>
      <c r="I243" s="1648"/>
      <c r="J243" s="1648"/>
      <c r="K243" s="1648"/>
      <c r="L243" s="1648"/>
      <c r="M243" s="136"/>
      <c r="N243" s="136"/>
    </row>
    <row r="244" spans="2:14" ht="15">
      <c r="B244" s="210"/>
      <c r="C244" s="136"/>
      <c r="D244" s="136"/>
      <c r="E244" s="136"/>
      <c r="F244" s="136"/>
      <c r="G244" s="136"/>
      <c r="H244" s="136"/>
      <c r="I244" s="136"/>
      <c r="J244" s="136"/>
      <c r="K244" s="136"/>
      <c r="L244" s="136"/>
      <c r="M244" s="210"/>
      <c r="N244" s="210"/>
    </row>
    <row r="245" spans="2:14" ht="15">
      <c r="B245" s="136"/>
      <c r="C245" s="136"/>
      <c r="D245" s="136"/>
      <c r="E245" s="136"/>
      <c r="F245" s="136"/>
      <c r="G245" s="136"/>
      <c r="H245" s="136"/>
      <c r="I245" s="136"/>
      <c r="J245" s="136"/>
      <c r="K245" s="136"/>
      <c r="L245" s="136"/>
      <c r="M245" s="210"/>
      <c r="N245" s="210"/>
    </row>
    <row r="246" spans="2:14" ht="13.2">
      <c r="B246" s="136"/>
      <c r="C246" s="136"/>
      <c r="D246" s="136"/>
      <c r="E246" s="136"/>
      <c r="F246" s="136"/>
      <c r="G246" s="136"/>
      <c r="H246" s="136"/>
      <c r="I246" s="1649"/>
      <c r="J246" s="1649"/>
      <c r="K246" s="136"/>
      <c r="L246" s="136"/>
      <c r="M246" s="136"/>
      <c r="N246" s="136"/>
    </row>
    <row r="247" spans="2:14" ht="13.2">
      <c r="B247" s="136"/>
      <c r="C247" s="136"/>
      <c r="D247" s="136"/>
      <c r="E247" s="136"/>
      <c r="F247" s="136"/>
      <c r="G247" s="191"/>
      <c r="H247" s="1650"/>
      <c r="I247" s="1650"/>
      <c r="J247" s="1650"/>
      <c r="K247" s="1650"/>
      <c r="L247" s="136"/>
      <c r="M247" s="136"/>
      <c r="N247" s="136"/>
    </row>
    <row r="248" spans="2:14" ht="15.6">
      <c r="B248" s="136"/>
      <c r="C248" s="136"/>
      <c r="D248" s="136"/>
      <c r="E248" s="136"/>
      <c r="F248" s="136"/>
      <c r="G248" s="136"/>
      <c r="H248" s="136"/>
      <c r="I248" s="1645"/>
      <c r="J248" s="1645"/>
      <c r="K248" s="136"/>
      <c r="L248" s="136"/>
      <c r="M248" s="136"/>
      <c r="N248" s="136"/>
    </row>
    <row r="249" spans="2:14" ht="15.6">
      <c r="B249" s="136"/>
      <c r="C249" s="136"/>
      <c r="D249" s="136"/>
      <c r="E249" s="136"/>
      <c r="F249" s="136"/>
      <c r="G249" s="136"/>
      <c r="H249" s="136"/>
      <c r="I249" s="190"/>
      <c r="J249" s="190"/>
      <c r="K249" s="136"/>
      <c r="L249" s="136"/>
      <c r="M249" s="136"/>
      <c r="N249" s="136"/>
    </row>
    <row r="250" spans="2:14" ht="15.6">
      <c r="B250" s="136"/>
      <c r="C250" s="136"/>
      <c r="D250" s="136"/>
      <c r="E250" s="136"/>
      <c r="F250" s="136"/>
      <c r="G250" s="136"/>
      <c r="H250" s="136"/>
      <c r="I250" s="190"/>
      <c r="J250" s="190"/>
      <c r="K250" s="136"/>
      <c r="L250" s="136"/>
      <c r="M250" s="136"/>
      <c r="N250" s="136"/>
    </row>
    <row r="251" spans="2:14" ht="15.6">
      <c r="B251" s="136"/>
      <c r="C251" s="136"/>
      <c r="D251" s="136"/>
      <c r="E251" s="136"/>
      <c r="F251" s="136"/>
      <c r="G251" s="136"/>
      <c r="H251" s="136"/>
      <c r="I251" s="190"/>
      <c r="J251" s="190"/>
      <c r="K251" s="136"/>
      <c r="L251" s="136"/>
      <c r="M251" s="136"/>
      <c r="N251" s="136"/>
    </row>
    <row r="252" spans="2:14" ht="15.6">
      <c r="B252" s="136"/>
      <c r="C252" s="136"/>
      <c r="D252" s="136"/>
      <c r="E252" s="136"/>
      <c r="F252" s="136"/>
      <c r="G252" s="136"/>
      <c r="H252" s="136"/>
      <c r="I252" s="190"/>
      <c r="J252" s="190"/>
      <c r="K252" s="136"/>
      <c r="L252" s="136"/>
      <c r="M252" s="136"/>
      <c r="N252" s="136"/>
    </row>
    <row r="253" spans="2:14" ht="15.6">
      <c r="B253" s="136"/>
      <c r="C253" s="136"/>
      <c r="D253" s="136"/>
      <c r="E253" s="136"/>
      <c r="F253" s="136"/>
      <c r="G253" s="136"/>
      <c r="H253" s="136"/>
      <c r="I253" s="190"/>
      <c r="J253" s="190"/>
      <c r="K253" s="136"/>
      <c r="L253" s="136"/>
      <c r="M253" s="136"/>
      <c r="N253" s="136"/>
    </row>
    <row r="254" spans="2:14" ht="13.2">
      <c r="B254" s="136"/>
      <c r="C254" s="136"/>
      <c r="D254" s="136"/>
      <c r="E254" s="136"/>
      <c r="F254" s="136"/>
      <c r="G254" s="136"/>
      <c r="H254" s="136"/>
      <c r="I254" s="136"/>
      <c r="J254" s="136"/>
      <c r="K254" s="136"/>
      <c r="L254" s="136"/>
      <c r="M254" s="136"/>
      <c r="N254" s="136"/>
    </row>
    <row r="255" spans="2:14" ht="13.2">
      <c r="B255" s="136"/>
      <c r="C255" s="136"/>
      <c r="D255" s="136"/>
      <c r="E255" s="136"/>
      <c r="F255" s="136"/>
      <c r="G255" s="136"/>
      <c r="H255" s="136"/>
      <c r="I255" s="136"/>
      <c r="J255" s="136"/>
      <c r="K255" s="136"/>
      <c r="L255" s="136"/>
      <c r="M255" s="136"/>
      <c r="N255" s="136"/>
    </row>
    <row r="256" spans="2:14" ht="13.2">
      <c r="B256" s="1659"/>
      <c r="C256" s="1659"/>
      <c r="D256" s="1660"/>
      <c r="E256" s="1660"/>
      <c r="F256" s="1660"/>
      <c r="G256" s="1660"/>
      <c r="H256" s="1660"/>
      <c r="I256" s="1660"/>
      <c r="J256" s="1659"/>
      <c r="K256" s="1659"/>
      <c r="L256" s="194"/>
      <c r="M256" s="136"/>
      <c r="N256" s="136"/>
    </row>
    <row r="257" spans="2:14" ht="13.2">
      <c r="B257" s="136"/>
      <c r="C257" s="136"/>
      <c r="D257" s="136"/>
      <c r="E257" s="195"/>
      <c r="F257" s="136"/>
      <c r="G257" s="136"/>
      <c r="H257" s="136"/>
      <c r="I257" s="136"/>
      <c r="J257" s="136"/>
      <c r="K257" s="136"/>
      <c r="L257" s="136"/>
      <c r="M257" s="136"/>
      <c r="N257" s="136"/>
    </row>
    <row r="258" spans="2:14" ht="13.2">
      <c r="B258" s="196"/>
      <c r="C258" s="1660"/>
      <c r="D258" s="1660"/>
      <c r="E258" s="1660"/>
      <c r="F258" s="1660"/>
      <c r="G258" s="1662"/>
      <c r="H258" s="1662"/>
      <c r="I258" s="197"/>
      <c r="J258" s="1659"/>
      <c r="K258" s="1659"/>
      <c r="L258" s="197"/>
      <c r="M258" s="194"/>
      <c r="N258" s="194"/>
    </row>
    <row r="259" spans="2:14" ht="13.2">
      <c r="B259" s="136"/>
      <c r="C259" s="136"/>
      <c r="D259" s="198"/>
      <c r="E259" s="199"/>
      <c r="F259" s="198"/>
      <c r="G259" s="136"/>
      <c r="H259" s="136"/>
      <c r="I259" s="136"/>
      <c r="J259" s="136"/>
      <c r="K259" s="136"/>
      <c r="L259" s="136"/>
      <c r="M259" s="136"/>
      <c r="N259" s="136"/>
    </row>
    <row r="260" spans="2:14" ht="13.2">
      <c r="B260" s="1659"/>
      <c r="C260" s="1659"/>
      <c r="D260" s="200"/>
      <c r="E260" s="200"/>
      <c r="F260" s="200"/>
      <c r="G260" s="195"/>
      <c r="H260" s="195"/>
      <c r="I260" s="136"/>
      <c r="J260" s="136"/>
      <c r="K260" s="136"/>
      <c r="L260" s="136"/>
      <c r="M260" s="197"/>
      <c r="N260" s="197"/>
    </row>
    <row r="261" spans="2:14" ht="13.2">
      <c r="B261" s="136"/>
      <c r="C261" s="136"/>
      <c r="D261" s="136"/>
      <c r="E261" s="195"/>
      <c r="F261" s="136"/>
      <c r="G261" s="136"/>
      <c r="H261" s="136"/>
      <c r="I261" s="136"/>
      <c r="J261" s="136"/>
      <c r="K261" s="201"/>
      <c r="L261" s="201"/>
      <c r="M261" s="136"/>
      <c r="N261" s="136"/>
    </row>
    <row r="262" spans="2:14" ht="13.2">
      <c r="B262" s="1661"/>
      <c r="C262" s="1661"/>
      <c r="D262" s="1661"/>
      <c r="E262" s="1661"/>
      <c r="F262" s="1661"/>
      <c r="G262" s="1661"/>
      <c r="H262" s="1661"/>
      <c r="I262" s="1661"/>
      <c r="J262" s="1661"/>
      <c r="K262" s="202"/>
      <c r="L262" s="201"/>
      <c r="M262" s="136"/>
      <c r="N262" s="136"/>
    </row>
    <row r="263" spans="2:14" ht="13.2">
      <c r="B263" s="1661"/>
      <c r="C263" s="1661"/>
      <c r="D263" s="1661"/>
      <c r="E263" s="1661"/>
      <c r="F263" s="1661"/>
      <c r="G263" s="1661"/>
      <c r="H263" s="1661"/>
      <c r="I263" s="1661"/>
      <c r="J263" s="1661"/>
      <c r="K263" s="203"/>
      <c r="L263" s="203"/>
      <c r="M263" s="201"/>
      <c r="N263" s="201"/>
    </row>
    <row r="264" spans="2:14" ht="13.2">
      <c r="B264" s="136"/>
      <c r="C264" s="136"/>
      <c r="D264" s="136"/>
      <c r="E264" s="136"/>
      <c r="F264" s="136"/>
      <c r="G264" s="136"/>
      <c r="H264" s="136"/>
      <c r="I264" s="136"/>
      <c r="J264" s="136"/>
      <c r="K264" s="195"/>
      <c r="L264" s="136"/>
      <c r="M264" s="201"/>
      <c r="N264" s="201"/>
    </row>
    <row r="265" spans="2:14" ht="13.2">
      <c r="B265" s="1659"/>
      <c r="C265" s="1659"/>
      <c r="D265" s="1660"/>
      <c r="E265" s="1660"/>
      <c r="F265" s="1660"/>
      <c r="G265" s="1660"/>
      <c r="H265" s="1660"/>
      <c r="I265" s="195"/>
      <c r="J265" s="136"/>
      <c r="K265" s="136"/>
      <c r="L265" s="136"/>
      <c r="M265" s="203"/>
      <c r="N265" s="203"/>
    </row>
    <row r="266" spans="2:14" ht="13.2">
      <c r="B266" s="136"/>
      <c r="C266" s="136"/>
      <c r="D266" s="136"/>
      <c r="E266" s="136"/>
      <c r="F266" s="136"/>
      <c r="G266" s="136"/>
      <c r="H266" s="136"/>
      <c r="I266" s="136"/>
      <c r="J266" s="136"/>
      <c r="K266" s="136"/>
      <c r="L266" s="136"/>
      <c r="M266" s="136"/>
      <c r="N266" s="136"/>
    </row>
    <row r="267" spans="2:14" ht="13.2">
      <c r="B267" s="1656"/>
      <c r="C267" s="1656"/>
      <c r="D267" s="136"/>
      <c r="E267" s="136"/>
      <c r="F267" s="136"/>
      <c r="G267" s="1656"/>
      <c r="H267" s="1656"/>
      <c r="I267" s="1656"/>
      <c r="J267" s="1656"/>
      <c r="K267" s="1656"/>
      <c r="L267" s="1656"/>
      <c r="M267" s="136"/>
      <c r="N267" s="136"/>
    </row>
    <row r="268" spans="2:14" ht="15">
      <c r="B268" s="136"/>
      <c r="C268" s="136"/>
      <c r="D268" s="136"/>
      <c r="E268" s="136"/>
      <c r="F268" s="136"/>
      <c r="G268" s="1652"/>
      <c r="H268" s="1652"/>
      <c r="I268" s="1653"/>
      <c r="J268" s="1652"/>
      <c r="K268" s="1653"/>
      <c r="L268" s="1653"/>
      <c r="M268" s="136"/>
      <c r="N268" s="136"/>
    </row>
    <row r="269" spans="2:14" ht="15">
      <c r="B269" s="136"/>
      <c r="C269" s="136"/>
      <c r="D269" s="136"/>
      <c r="E269" s="136"/>
      <c r="F269" s="136"/>
      <c r="G269" s="1652"/>
      <c r="H269" s="1652"/>
      <c r="I269" s="1653"/>
      <c r="J269" s="1652"/>
      <c r="K269" s="1653"/>
      <c r="L269" s="1653"/>
      <c r="M269" s="201"/>
      <c r="N269" s="201"/>
    </row>
    <row r="270" spans="2:14" ht="15">
      <c r="B270" s="136"/>
      <c r="C270" s="136"/>
      <c r="D270" s="136"/>
      <c r="E270" s="136"/>
      <c r="F270" s="136"/>
      <c r="G270" s="1652"/>
      <c r="H270" s="1652"/>
      <c r="I270" s="1653"/>
      <c r="J270" s="1652"/>
      <c r="K270" s="1653"/>
      <c r="L270" s="1653"/>
      <c r="M270" s="204"/>
      <c r="N270" s="204"/>
    </row>
    <row r="271" spans="2:14" ht="15">
      <c r="B271" s="136"/>
      <c r="C271" s="136"/>
      <c r="D271" s="136"/>
      <c r="E271" s="136"/>
      <c r="F271" s="136"/>
      <c r="G271" s="1653"/>
      <c r="H271" s="1653"/>
      <c r="I271" s="1653"/>
      <c r="J271" s="1653"/>
      <c r="K271" s="1653"/>
      <c r="L271" s="1653"/>
      <c r="M271" s="204"/>
      <c r="N271" s="204"/>
    </row>
    <row r="272" spans="2:14" ht="15">
      <c r="B272" s="136"/>
      <c r="C272" s="136"/>
      <c r="D272" s="136"/>
      <c r="E272" s="136"/>
      <c r="F272" s="136"/>
      <c r="G272" s="1652"/>
      <c r="H272" s="1652"/>
      <c r="I272" s="1653"/>
      <c r="J272" s="1653"/>
      <c r="K272" s="1653"/>
      <c r="L272" s="1653"/>
      <c r="M272" s="204"/>
      <c r="N272" s="204"/>
    </row>
    <row r="273" spans="2:14" ht="15">
      <c r="B273" s="136"/>
      <c r="C273" s="136"/>
      <c r="D273" s="136"/>
      <c r="E273" s="136"/>
      <c r="F273" s="136"/>
      <c r="G273" s="1652"/>
      <c r="H273" s="1652"/>
      <c r="I273" s="1653"/>
      <c r="J273" s="1652"/>
      <c r="K273" s="1653"/>
      <c r="L273" s="1653"/>
      <c r="M273" s="204"/>
      <c r="N273" s="204"/>
    </row>
    <row r="274" spans="2:14" ht="15">
      <c r="B274" s="136"/>
      <c r="C274" s="136"/>
      <c r="D274" s="136"/>
      <c r="E274" s="136"/>
      <c r="F274" s="136"/>
      <c r="G274" s="1652"/>
      <c r="H274" s="1652"/>
      <c r="I274" s="1653"/>
      <c r="J274" s="1652"/>
      <c r="K274" s="1653"/>
      <c r="L274" s="1653"/>
      <c r="M274" s="204"/>
      <c r="N274" s="204"/>
    </row>
    <row r="275" spans="2:14" ht="15">
      <c r="B275" s="136"/>
      <c r="C275" s="136"/>
      <c r="D275" s="136"/>
      <c r="E275" s="136"/>
      <c r="F275" s="136"/>
      <c r="G275" s="1652"/>
      <c r="H275" s="1652"/>
      <c r="I275" s="1653"/>
      <c r="J275" s="1652"/>
      <c r="K275" s="1653"/>
      <c r="L275" s="1653"/>
      <c r="M275" s="204"/>
      <c r="N275" s="204"/>
    </row>
    <row r="276" spans="2:14" ht="15">
      <c r="B276" s="205"/>
      <c r="C276" s="136"/>
      <c r="D276" s="136"/>
      <c r="E276" s="136"/>
      <c r="F276" s="136"/>
      <c r="G276" s="1657"/>
      <c r="H276" s="1652"/>
      <c r="I276" s="1653"/>
      <c r="J276" s="1653"/>
      <c r="K276" s="1653"/>
      <c r="L276" s="1653"/>
      <c r="M276" s="204"/>
      <c r="N276" s="204"/>
    </row>
    <row r="277" spans="2:14" ht="15">
      <c r="B277" s="136"/>
      <c r="C277" s="136"/>
      <c r="D277" s="136"/>
      <c r="E277" s="136"/>
      <c r="F277" s="136"/>
      <c r="G277" s="1658"/>
      <c r="H277" s="1658"/>
      <c r="I277" s="1653"/>
      <c r="J277" s="1653"/>
      <c r="K277" s="1653"/>
      <c r="L277" s="1653"/>
      <c r="M277" s="204"/>
      <c r="N277" s="204"/>
    </row>
    <row r="278" spans="2:14" ht="15.6">
      <c r="B278" s="1656"/>
      <c r="C278" s="1656"/>
      <c r="D278" s="136"/>
      <c r="E278" s="136"/>
      <c r="F278" s="136"/>
      <c r="G278" s="206"/>
      <c r="H278" s="206"/>
      <c r="I278" s="206"/>
      <c r="J278" s="206"/>
      <c r="K278" s="1654"/>
      <c r="L278" s="1655"/>
      <c r="M278" s="204"/>
      <c r="N278" s="204"/>
    </row>
    <row r="279" spans="2:14" ht="15">
      <c r="B279" s="1656"/>
      <c r="C279" s="1656"/>
      <c r="D279" s="136"/>
      <c r="E279" s="136"/>
      <c r="F279" s="136"/>
      <c r="G279" s="206"/>
      <c r="H279" s="206"/>
      <c r="I279" s="206"/>
      <c r="J279" s="206"/>
      <c r="K279" s="206"/>
      <c r="L279" s="206"/>
      <c r="M279" s="204"/>
      <c r="N279" s="204"/>
    </row>
    <row r="280" spans="2:14" ht="15.6">
      <c r="B280" s="136"/>
      <c r="C280" s="201"/>
      <c r="D280" s="136"/>
      <c r="E280" s="136"/>
      <c r="F280" s="136"/>
      <c r="G280" s="1651"/>
      <c r="H280" s="1652"/>
      <c r="I280" s="206"/>
      <c r="J280" s="206"/>
      <c r="K280" s="1653"/>
      <c r="L280" s="1653"/>
      <c r="M280" s="207"/>
      <c r="N280" s="207"/>
    </row>
    <row r="281" spans="2:14" ht="15">
      <c r="B281" s="136"/>
      <c r="C281" s="136"/>
      <c r="D281" s="136"/>
      <c r="E281" s="136"/>
      <c r="F281" s="136"/>
      <c r="G281" s="1651"/>
      <c r="H281" s="1652"/>
      <c r="I281" s="206"/>
      <c r="J281" s="206"/>
      <c r="K281" s="1653"/>
      <c r="L281" s="1653"/>
      <c r="M281" s="206"/>
      <c r="N281" s="206"/>
    </row>
    <row r="282" spans="2:14" ht="15">
      <c r="B282" s="136"/>
      <c r="C282" s="136"/>
      <c r="D282" s="136"/>
      <c r="E282" s="136"/>
      <c r="F282" s="136"/>
      <c r="G282" s="1651"/>
      <c r="H282" s="1652"/>
      <c r="I282" s="206"/>
      <c r="J282" s="206"/>
      <c r="K282" s="1653"/>
      <c r="L282" s="1653"/>
      <c r="M282" s="204"/>
      <c r="N282" s="204"/>
    </row>
    <row r="283" spans="2:14" ht="15">
      <c r="B283" s="136"/>
      <c r="C283" s="136"/>
      <c r="D283" s="136"/>
      <c r="E283" s="136"/>
      <c r="F283" s="136"/>
      <c r="G283" s="208"/>
      <c r="H283" s="208"/>
      <c r="I283" s="206"/>
      <c r="J283" s="206"/>
      <c r="K283" s="1653"/>
      <c r="L283" s="1653"/>
      <c r="M283" s="204"/>
      <c r="N283" s="204"/>
    </row>
    <row r="284" spans="2:14" ht="15">
      <c r="B284" s="136"/>
      <c r="C284" s="136"/>
      <c r="D284" s="136"/>
      <c r="E284" s="136"/>
      <c r="F284" s="136"/>
      <c r="G284" s="208"/>
      <c r="H284" s="208"/>
      <c r="I284" s="206"/>
      <c r="J284" s="206"/>
      <c r="K284" s="1653"/>
      <c r="L284" s="1653"/>
      <c r="M284" s="204"/>
      <c r="N284" s="204"/>
    </row>
    <row r="285" spans="2:14" ht="15.6">
      <c r="B285" s="1649"/>
      <c r="C285" s="1649"/>
      <c r="D285" s="136"/>
      <c r="E285" s="136"/>
      <c r="F285" s="136"/>
      <c r="G285" s="206"/>
      <c r="H285" s="206"/>
      <c r="I285" s="1654"/>
      <c r="J285" s="1655"/>
      <c r="K285" s="206"/>
      <c r="L285" s="206"/>
      <c r="M285" s="204"/>
      <c r="N285" s="204"/>
    </row>
    <row r="286" spans="2:14" ht="15">
      <c r="B286" s="136"/>
      <c r="C286" s="136"/>
      <c r="D286" s="136"/>
      <c r="E286" s="136"/>
      <c r="F286" s="136"/>
      <c r="G286" s="136"/>
      <c r="H286" s="136"/>
      <c r="I286" s="136"/>
      <c r="J286" s="136"/>
      <c r="K286" s="136"/>
      <c r="L286" s="136"/>
      <c r="M286" s="204"/>
      <c r="N286" s="204"/>
    </row>
    <row r="287" spans="2:14" ht="17.399999999999999">
      <c r="B287" s="1646"/>
      <c r="C287" s="1646"/>
      <c r="D287" s="1646"/>
      <c r="E287" s="1646"/>
      <c r="F287" s="136"/>
      <c r="G287" s="136"/>
      <c r="H287" s="136"/>
      <c r="I287" s="136"/>
      <c r="J287" s="136"/>
      <c r="K287" s="1647"/>
      <c r="L287" s="1647"/>
      <c r="M287" s="206"/>
      <c r="N287" s="206"/>
    </row>
    <row r="288" spans="2:14" ht="13.2">
      <c r="B288" s="136"/>
      <c r="C288" s="136"/>
      <c r="D288" s="136"/>
      <c r="E288" s="136"/>
      <c r="F288" s="136"/>
      <c r="G288" s="136"/>
      <c r="H288" s="136"/>
      <c r="I288" s="136"/>
      <c r="J288" s="136"/>
      <c r="K288" s="136"/>
      <c r="L288" s="136"/>
      <c r="M288" s="136"/>
      <c r="N288" s="136"/>
    </row>
    <row r="289" spans="2:14" ht="17.399999999999999">
      <c r="B289" s="1648"/>
      <c r="C289" s="1648"/>
      <c r="D289" s="1648"/>
      <c r="E289" s="1648"/>
      <c r="F289" s="1648"/>
      <c r="G289" s="1648"/>
      <c r="H289" s="1648"/>
      <c r="I289" s="1648"/>
      <c r="J289" s="1648"/>
      <c r="K289" s="1648"/>
      <c r="L289" s="1648"/>
      <c r="M289" s="209"/>
      <c r="N289" s="209"/>
    </row>
    <row r="290" spans="2:14" ht="15">
      <c r="B290" s="1648"/>
      <c r="C290" s="1648"/>
      <c r="D290" s="1648"/>
      <c r="E290" s="1648"/>
      <c r="F290" s="1648"/>
      <c r="G290" s="1648"/>
      <c r="H290" s="1648"/>
      <c r="I290" s="1648"/>
      <c r="J290" s="1648"/>
      <c r="K290" s="1648"/>
      <c r="L290" s="1648"/>
      <c r="M290" s="136"/>
      <c r="N290" s="136"/>
    </row>
    <row r="291" spans="2:14" ht="15">
      <c r="B291" s="210"/>
      <c r="C291" s="136"/>
      <c r="D291" s="136"/>
      <c r="E291" s="136"/>
      <c r="F291" s="136"/>
      <c r="G291" s="136"/>
      <c r="H291" s="136"/>
      <c r="I291" s="136"/>
      <c r="J291" s="136"/>
      <c r="K291" s="136"/>
      <c r="L291" s="136"/>
      <c r="M291" s="210"/>
      <c r="N291" s="210"/>
    </row>
    <row r="292" spans="2:14" ht="15">
      <c r="B292" s="136"/>
      <c r="C292" s="136"/>
      <c r="D292" s="136"/>
      <c r="E292" s="136"/>
      <c r="F292" s="136"/>
      <c r="G292" s="136"/>
      <c r="H292" s="136"/>
      <c r="I292" s="136"/>
      <c r="J292" s="136"/>
      <c r="K292" s="136"/>
      <c r="L292" s="136"/>
      <c r="M292" s="210"/>
      <c r="N292" s="210"/>
    </row>
    <row r="293" spans="2:14" ht="13.2">
      <c r="B293" s="136"/>
      <c r="C293" s="136"/>
      <c r="D293" s="136"/>
      <c r="E293" s="136"/>
      <c r="F293" s="136"/>
      <c r="G293" s="136"/>
      <c r="H293" s="136"/>
      <c r="I293" s="1649"/>
      <c r="J293" s="1649"/>
      <c r="K293" s="136"/>
      <c r="L293" s="136"/>
      <c r="M293" s="136"/>
      <c r="N293" s="136"/>
    </row>
    <row r="294" spans="2:14" ht="13.2">
      <c r="B294" s="136"/>
      <c r="C294" s="136"/>
      <c r="D294" s="136"/>
      <c r="E294" s="136"/>
      <c r="F294" s="136"/>
      <c r="G294" s="191"/>
      <c r="H294" s="1650"/>
      <c r="I294" s="1650"/>
      <c r="J294" s="1650"/>
      <c r="K294" s="1650"/>
      <c r="L294" s="136"/>
      <c r="M294" s="136"/>
      <c r="N294" s="136"/>
    </row>
    <row r="295" spans="2:14" ht="15.6">
      <c r="B295" s="136"/>
      <c r="C295" s="136"/>
      <c r="D295" s="136"/>
      <c r="E295" s="136"/>
      <c r="F295" s="136"/>
      <c r="G295" s="136"/>
      <c r="H295" s="136"/>
      <c r="I295" s="1645"/>
      <c r="J295" s="1645"/>
      <c r="K295" s="136"/>
      <c r="L295" s="136"/>
      <c r="M295" s="136"/>
      <c r="N295" s="136"/>
    </row>
    <row r="296" spans="2:14" ht="15.6">
      <c r="B296" s="136"/>
      <c r="C296" s="136"/>
      <c r="D296" s="136"/>
      <c r="E296" s="136"/>
      <c r="F296" s="136"/>
      <c r="G296" s="136"/>
      <c r="H296" s="136"/>
      <c r="I296" s="190"/>
      <c r="J296" s="190"/>
      <c r="K296" s="136"/>
      <c r="L296" s="136"/>
      <c r="M296" s="136"/>
      <c r="N296" s="136"/>
    </row>
    <row r="297" spans="2:14" ht="15.6">
      <c r="B297" s="136"/>
      <c r="C297" s="136"/>
      <c r="D297" s="136"/>
      <c r="E297" s="136"/>
      <c r="F297" s="136"/>
      <c r="G297" s="136"/>
      <c r="H297" s="136"/>
      <c r="I297" s="190"/>
      <c r="J297" s="190"/>
      <c r="K297" s="136"/>
      <c r="L297" s="136"/>
      <c r="M297" s="136"/>
      <c r="N297" s="136"/>
    </row>
    <row r="298" spans="2:14" ht="15.6">
      <c r="B298" s="136"/>
      <c r="C298" s="136"/>
      <c r="D298" s="136"/>
      <c r="E298" s="136"/>
      <c r="F298" s="136"/>
      <c r="G298" s="136"/>
      <c r="H298" s="136"/>
      <c r="I298" s="190"/>
      <c r="J298" s="190"/>
      <c r="K298" s="136"/>
      <c r="L298" s="136"/>
      <c r="M298" s="136"/>
      <c r="N298" s="136"/>
    </row>
    <row r="299" spans="2:14" ht="15.6">
      <c r="B299" s="136"/>
      <c r="C299" s="136"/>
      <c r="D299" s="136"/>
      <c r="E299" s="136"/>
      <c r="F299" s="136"/>
      <c r="G299" s="136"/>
      <c r="H299" s="136"/>
      <c r="I299" s="190"/>
      <c r="J299" s="190"/>
      <c r="K299" s="136"/>
      <c r="L299" s="136"/>
      <c r="M299" s="136"/>
      <c r="N299" s="136"/>
    </row>
    <row r="300" spans="2:14" ht="15.6">
      <c r="B300" s="136"/>
      <c r="C300" s="136"/>
      <c r="D300" s="136"/>
      <c r="E300" s="136"/>
      <c r="F300" s="136"/>
      <c r="G300" s="136"/>
      <c r="H300" s="136"/>
      <c r="I300" s="190"/>
      <c r="J300" s="190"/>
      <c r="K300" s="136"/>
      <c r="L300" s="136"/>
      <c r="M300" s="136"/>
      <c r="N300" s="136"/>
    </row>
    <row r="301" spans="2:14" ht="15.6">
      <c r="B301" s="136"/>
      <c r="C301" s="136"/>
      <c r="D301" s="136"/>
      <c r="E301" s="136"/>
      <c r="F301" s="136"/>
      <c r="G301" s="136"/>
      <c r="H301" s="136"/>
      <c r="I301" s="190"/>
      <c r="J301" s="190"/>
      <c r="K301" s="136"/>
      <c r="L301" s="136"/>
      <c r="M301" s="136"/>
      <c r="N301" s="136"/>
    </row>
    <row r="302" spans="2:14" ht="13.2">
      <c r="B302" s="136"/>
      <c r="C302" s="136"/>
      <c r="D302" s="136"/>
      <c r="E302" s="136"/>
      <c r="F302" s="136"/>
      <c r="G302" s="136"/>
      <c r="H302" s="136"/>
      <c r="I302" s="136"/>
      <c r="J302" s="136"/>
      <c r="K302" s="136"/>
      <c r="L302" s="136"/>
      <c r="M302" s="136"/>
      <c r="N302" s="136"/>
    </row>
    <row r="303" spans="2:14" ht="13.2">
      <c r="B303" s="1659"/>
      <c r="C303" s="1659"/>
      <c r="D303" s="1660"/>
      <c r="E303" s="1660"/>
      <c r="F303" s="1660"/>
      <c r="G303" s="1660"/>
      <c r="H303" s="1660"/>
      <c r="I303" s="1660"/>
      <c r="J303" s="1659"/>
      <c r="K303" s="1659"/>
      <c r="L303" s="194"/>
      <c r="M303" s="136"/>
      <c r="N303" s="136"/>
    </row>
    <row r="304" spans="2:14" ht="13.2">
      <c r="B304" s="136"/>
      <c r="C304" s="136"/>
      <c r="D304" s="136"/>
      <c r="E304" s="195"/>
      <c r="F304" s="136"/>
      <c r="G304" s="136"/>
      <c r="H304" s="136"/>
      <c r="I304" s="136"/>
      <c r="J304" s="136"/>
      <c r="K304" s="136"/>
      <c r="L304" s="136"/>
      <c r="M304" s="136"/>
      <c r="N304" s="136"/>
    </row>
    <row r="305" spans="2:14" ht="13.2">
      <c r="B305" s="196"/>
      <c r="C305" s="1660"/>
      <c r="D305" s="1660"/>
      <c r="E305" s="1660"/>
      <c r="F305" s="1660"/>
      <c r="G305" s="1662"/>
      <c r="H305" s="1662"/>
      <c r="I305" s="197"/>
      <c r="J305" s="1659"/>
      <c r="K305" s="1659"/>
      <c r="L305" s="197"/>
      <c r="M305" s="194"/>
      <c r="N305" s="194"/>
    </row>
    <row r="306" spans="2:14" ht="13.2">
      <c r="B306" s="136"/>
      <c r="C306" s="136"/>
      <c r="D306" s="198"/>
      <c r="E306" s="199"/>
      <c r="F306" s="198"/>
      <c r="G306" s="136"/>
      <c r="H306" s="136"/>
      <c r="I306" s="136"/>
      <c r="J306" s="136"/>
      <c r="K306" s="136"/>
      <c r="L306" s="136"/>
      <c r="M306" s="136"/>
      <c r="N306" s="136"/>
    </row>
    <row r="307" spans="2:14" ht="13.2">
      <c r="B307" s="1659"/>
      <c r="C307" s="1659"/>
      <c r="D307" s="200"/>
      <c r="E307" s="200"/>
      <c r="F307" s="200"/>
      <c r="G307" s="195"/>
      <c r="H307" s="195"/>
      <c r="I307" s="136"/>
      <c r="J307" s="136"/>
      <c r="K307" s="136"/>
      <c r="L307" s="136"/>
      <c r="M307" s="197"/>
      <c r="N307" s="197"/>
    </row>
    <row r="308" spans="2:14" ht="13.2">
      <c r="B308" s="136"/>
      <c r="C308" s="136"/>
      <c r="D308" s="136"/>
      <c r="E308" s="195"/>
      <c r="F308" s="136"/>
      <c r="G308" s="136"/>
      <c r="H308" s="136"/>
      <c r="I308" s="136"/>
      <c r="J308" s="136"/>
      <c r="K308" s="201"/>
      <c r="L308" s="201"/>
      <c r="M308" s="136"/>
      <c r="N308" s="136"/>
    </row>
    <row r="309" spans="2:14" ht="13.2">
      <c r="B309" s="1661"/>
      <c r="C309" s="1661"/>
      <c r="D309" s="1661"/>
      <c r="E309" s="1661"/>
      <c r="F309" s="1661"/>
      <c r="G309" s="1661"/>
      <c r="H309" s="1661"/>
      <c r="I309" s="1661"/>
      <c r="J309" s="1661"/>
      <c r="K309" s="202"/>
      <c r="L309" s="201"/>
      <c r="M309" s="136"/>
      <c r="N309" s="136"/>
    </row>
    <row r="310" spans="2:14" ht="13.2">
      <c r="B310" s="1661"/>
      <c r="C310" s="1661"/>
      <c r="D310" s="1661"/>
      <c r="E310" s="1661"/>
      <c r="F310" s="1661"/>
      <c r="G310" s="1661"/>
      <c r="H310" s="1661"/>
      <c r="I310" s="1661"/>
      <c r="J310" s="1661"/>
      <c r="K310" s="203"/>
      <c r="L310" s="203"/>
      <c r="M310" s="201"/>
      <c r="N310" s="201"/>
    </row>
    <row r="311" spans="2:14" ht="13.2">
      <c r="B311" s="136"/>
      <c r="C311" s="136"/>
      <c r="D311" s="136"/>
      <c r="E311" s="136"/>
      <c r="F311" s="136"/>
      <c r="G311" s="136"/>
      <c r="H311" s="136"/>
      <c r="I311" s="136"/>
      <c r="J311" s="136"/>
      <c r="K311" s="195"/>
      <c r="L311" s="136"/>
      <c r="M311" s="201"/>
      <c r="N311" s="201"/>
    </row>
    <row r="312" spans="2:14" ht="13.2">
      <c r="B312" s="1659"/>
      <c r="C312" s="1659"/>
      <c r="D312" s="1660"/>
      <c r="E312" s="1660"/>
      <c r="F312" s="1660"/>
      <c r="G312" s="1660"/>
      <c r="H312" s="1660"/>
      <c r="I312" s="195"/>
      <c r="J312" s="136"/>
      <c r="K312" s="136"/>
      <c r="L312" s="136"/>
      <c r="M312" s="203"/>
      <c r="N312" s="203"/>
    </row>
    <row r="313" spans="2:14" ht="13.2">
      <c r="B313" s="136"/>
      <c r="C313" s="136"/>
      <c r="D313" s="136"/>
      <c r="E313" s="136"/>
      <c r="F313" s="136"/>
      <c r="G313" s="136"/>
      <c r="H313" s="136"/>
      <c r="I313" s="136"/>
      <c r="J313" s="136"/>
      <c r="K313" s="136"/>
      <c r="L313" s="136"/>
      <c r="M313" s="136"/>
      <c r="N313" s="136"/>
    </row>
    <row r="314" spans="2:14" ht="13.2">
      <c r="B314" s="1656"/>
      <c r="C314" s="1656"/>
      <c r="D314" s="136"/>
      <c r="E314" s="136"/>
      <c r="F314" s="136"/>
      <c r="G314" s="1656"/>
      <c r="H314" s="1656"/>
      <c r="I314" s="1656"/>
      <c r="J314" s="1656"/>
      <c r="K314" s="1656"/>
      <c r="L314" s="1656"/>
      <c r="M314" s="136"/>
      <c r="N314" s="136"/>
    </row>
    <row r="315" spans="2:14" ht="15">
      <c r="B315" s="136"/>
      <c r="C315" s="136"/>
      <c r="D315" s="136"/>
      <c r="E315" s="136"/>
      <c r="F315" s="136"/>
      <c r="G315" s="1652"/>
      <c r="H315" s="1652"/>
      <c r="I315" s="1653"/>
      <c r="J315" s="1652"/>
      <c r="K315" s="1653"/>
      <c r="L315" s="1653"/>
      <c r="M315" s="136"/>
      <c r="N315" s="136"/>
    </row>
    <row r="316" spans="2:14" ht="15">
      <c r="B316" s="136"/>
      <c r="C316" s="136"/>
      <c r="D316" s="136"/>
      <c r="E316" s="136"/>
      <c r="F316" s="136"/>
      <c r="G316" s="1652"/>
      <c r="H316" s="1652"/>
      <c r="I316" s="1653"/>
      <c r="J316" s="1652"/>
      <c r="K316" s="1653"/>
      <c r="L316" s="1653"/>
      <c r="M316" s="201"/>
      <c r="N316" s="201"/>
    </row>
    <row r="317" spans="2:14" ht="15">
      <c r="B317" s="136"/>
      <c r="C317" s="136"/>
      <c r="D317" s="136"/>
      <c r="E317" s="136"/>
      <c r="F317" s="136"/>
      <c r="G317" s="1652"/>
      <c r="H317" s="1652"/>
      <c r="I317" s="1653"/>
      <c r="J317" s="1652"/>
      <c r="K317" s="1653"/>
      <c r="L317" s="1653"/>
      <c r="M317" s="204"/>
      <c r="N317" s="204"/>
    </row>
    <row r="318" spans="2:14" ht="15">
      <c r="B318" s="136"/>
      <c r="C318" s="136"/>
      <c r="D318" s="136"/>
      <c r="E318" s="136"/>
      <c r="F318" s="136"/>
      <c r="G318" s="1653"/>
      <c r="H318" s="1653"/>
      <c r="I318" s="1653"/>
      <c r="J318" s="1653"/>
      <c r="K318" s="1653"/>
      <c r="L318" s="1653"/>
      <c r="M318" s="204"/>
      <c r="N318" s="204"/>
    </row>
    <row r="319" spans="2:14" ht="15">
      <c r="B319" s="136"/>
      <c r="C319" s="136"/>
      <c r="D319" s="136"/>
      <c r="E319" s="136"/>
      <c r="F319" s="136"/>
      <c r="G319" s="1652"/>
      <c r="H319" s="1652"/>
      <c r="I319" s="1653"/>
      <c r="J319" s="1653"/>
      <c r="K319" s="1653"/>
      <c r="L319" s="1653"/>
      <c r="M319" s="204"/>
      <c r="N319" s="204"/>
    </row>
    <row r="320" spans="2:14" ht="15">
      <c r="B320" s="136"/>
      <c r="C320" s="136"/>
      <c r="D320" s="136"/>
      <c r="E320" s="136"/>
      <c r="F320" s="136"/>
      <c r="G320" s="1652"/>
      <c r="H320" s="1652"/>
      <c r="I320" s="1653"/>
      <c r="J320" s="1652"/>
      <c r="K320" s="1653"/>
      <c r="L320" s="1653"/>
      <c r="M320" s="204"/>
      <c r="N320" s="204"/>
    </row>
    <row r="321" spans="2:14" ht="15">
      <c r="B321" s="136"/>
      <c r="C321" s="136"/>
      <c r="D321" s="136"/>
      <c r="E321" s="136"/>
      <c r="F321" s="136"/>
      <c r="G321" s="1652"/>
      <c r="H321" s="1652"/>
      <c r="I321" s="1653"/>
      <c r="J321" s="1652"/>
      <c r="K321" s="1653"/>
      <c r="L321" s="1653"/>
      <c r="M321" s="204"/>
      <c r="N321" s="204"/>
    </row>
    <row r="322" spans="2:14" ht="15">
      <c r="B322" s="136"/>
      <c r="C322" s="136"/>
      <c r="D322" s="136"/>
      <c r="E322" s="136"/>
      <c r="F322" s="136"/>
      <c r="G322" s="1652"/>
      <c r="H322" s="1652"/>
      <c r="I322" s="1653"/>
      <c r="J322" s="1652"/>
      <c r="K322" s="1653"/>
      <c r="L322" s="1653"/>
      <c r="M322" s="204"/>
      <c r="N322" s="204"/>
    </row>
    <row r="323" spans="2:14" ht="15">
      <c r="B323" s="205"/>
      <c r="C323" s="136"/>
      <c r="D323" s="136"/>
      <c r="E323" s="136"/>
      <c r="F323" s="136"/>
      <c r="G323" s="1657"/>
      <c r="H323" s="1652"/>
      <c r="I323" s="1653"/>
      <c r="J323" s="1653"/>
      <c r="K323" s="1653"/>
      <c r="L323" s="1653"/>
      <c r="M323" s="204"/>
      <c r="N323" s="204"/>
    </row>
    <row r="324" spans="2:14" ht="15">
      <c r="B324" s="136"/>
      <c r="C324" s="136"/>
      <c r="D324" s="136"/>
      <c r="E324" s="136"/>
      <c r="F324" s="136"/>
      <c r="G324" s="1658"/>
      <c r="H324" s="1658"/>
      <c r="I324" s="1653"/>
      <c r="J324" s="1653"/>
      <c r="K324" s="1653"/>
      <c r="L324" s="1653"/>
      <c r="M324" s="204"/>
      <c r="N324" s="204"/>
    </row>
    <row r="325" spans="2:14" ht="15.6">
      <c r="B325" s="1656"/>
      <c r="C325" s="1656"/>
      <c r="D325" s="136"/>
      <c r="E325" s="136"/>
      <c r="F325" s="136"/>
      <c r="G325" s="206"/>
      <c r="H325" s="206"/>
      <c r="I325" s="206"/>
      <c r="J325" s="206"/>
      <c r="K325" s="1654"/>
      <c r="L325" s="1655"/>
      <c r="M325" s="204"/>
      <c r="N325" s="204"/>
    </row>
    <row r="326" spans="2:14" ht="15">
      <c r="B326" s="1656"/>
      <c r="C326" s="1656"/>
      <c r="D326" s="136"/>
      <c r="E326" s="136"/>
      <c r="F326" s="136"/>
      <c r="G326" s="206"/>
      <c r="H326" s="206"/>
      <c r="I326" s="206"/>
      <c r="J326" s="206"/>
      <c r="K326" s="206"/>
      <c r="L326" s="206"/>
      <c r="M326" s="204"/>
      <c r="N326" s="204"/>
    </row>
    <row r="327" spans="2:14" ht="15.6">
      <c r="B327" s="136"/>
      <c r="C327" s="201"/>
      <c r="D327" s="136"/>
      <c r="E327" s="136"/>
      <c r="F327" s="136"/>
      <c r="G327" s="1651"/>
      <c r="H327" s="1652"/>
      <c r="I327" s="206"/>
      <c r="J327" s="206"/>
      <c r="K327" s="1653"/>
      <c r="L327" s="1653"/>
      <c r="M327" s="207"/>
      <c r="N327" s="207"/>
    </row>
    <row r="328" spans="2:14" ht="15">
      <c r="B328" s="136"/>
      <c r="C328" s="136"/>
      <c r="D328" s="136"/>
      <c r="E328" s="136"/>
      <c r="F328" s="136"/>
      <c r="G328" s="1651"/>
      <c r="H328" s="1652"/>
      <c r="I328" s="206"/>
      <c r="J328" s="206"/>
      <c r="K328" s="1653"/>
      <c r="L328" s="1653"/>
      <c r="M328" s="206"/>
      <c r="N328" s="206"/>
    </row>
    <row r="329" spans="2:14" ht="15">
      <c r="B329" s="136"/>
      <c r="C329" s="136"/>
      <c r="D329" s="136"/>
      <c r="E329" s="136"/>
      <c r="F329" s="136"/>
      <c r="G329" s="1651"/>
      <c r="H329" s="1652"/>
      <c r="I329" s="206"/>
      <c r="J329" s="206"/>
      <c r="K329" s="1653"/>
      <c r="L329" s="1653"/>
      <c r="M329" s="204"/>
      <c r="N329" s="204"/>
    </row>
    <row r="330" spans="2:14" ht="15">
      <c r="B330" s="136"/>
      <c r="C330" s="136"/>
      <c r="D330" s="136"/>
      <c r="E330" s="136"/>
      <c r="F330" s="136"/>
      <c r="G330" s="208"/>
      <c r="H330" s="208"/>
      <c r="I330" s="206"/>
      <c r="J330" s="206"/>
      <c r="K330" s="1653"/>
      <c r="L330" s="1653"/>
      <c r="M330" s="204"/>
      <c r="N330" s="204"/>
    </row>
    <row r="331" spans="2:14" ht="15">
      <c r="B331" s="136"/>
      <c r="C331" s="136"/>
      <c r="D331" s="136"/>
      <c r="E331" s="136"/>
      <c r="F331" s="136"/>
      <c r="G331" s="208"/>
      <c r="H331" s="208"/>
      <c r="I331" s="206"/>
      <c r="J331" s="206"/>
      <c r="K331" s="1653"/>
      <c r="L331" s="1653"/>
      <c r="M331" s="204"/>
      <c r="N331" s="204"/>
    </row>
    <row r="332" spans="2:14" ht="15.6">
      <c r="B332" s="1649"/>
      <c r="C332" s="1649"/>
      <c r="D332" s="136"/>
      <c r="E332" s="136"/>
      <c r="F332" s="136"/>
      <c r="G332" s="206"/>
      <c r="H332" s="206"/>
      <c r="I332" s="1654"/>
      <c r="J332" s="1655"/>
      <c r="K332" s="206"/>
      <c r="L332" s="206"/>
      <c r="M332" s="204"/>
      <c r="N332" s="204"/>
    </row>
    <row r="333" spans="2:14" ht="15">
      <c r="B333" s="136"/>
      <c r="C333" s="136"/>
      <c r="D333" s="136"/>
      <c r="E333" s="136"/>
      <c r="F333" s="136"/>
      <c r="G333" s="136"/>
      <c r="H333" s="136"/>
      <c r="I333" s="136"/>
      <c r="J333" s="136"/>
      <c r="K333" s="136"/>
      <c r="L333" s="136"/>
      <c r="M333" s="204"/>
      <c r="N333" s="204"/>
    </row>
    <row r="334" spans="2:14" ht="17.399999999999999">
      <c r="B334" s="1646"/>
      <c r="C334" s="1646"/>
      <c r="D334" s="1646"/>
      <c r="E334" s="1646"/>
      <c r="F334" s="136"/>
      <c r="G334" s="136"/>
      <c r="H334" s="136"/>
      <c r="I334" s="136"/>
      <c r="J334" s="136"/>
      <c r="K334" s="1647"/>
      <c r="L334" s="1647"/>
      <c r="M334" s="206"/>
      <c r="N334" s="206"/>
    </row>
    <row r="335" spans="2:14" ht="13.2">
      <c r="B335" s="136"/>
      <c r="C335" s="136"/>
      <c r="D335" s="136"/>
      <c r="E335" s="136"/>
      <c r="F335" s="136"/>
      <c r="G335" s="136"/>
      <c r="H335" s="136"/>
      <c r="I335" s="136"/>
      <c r="J335" s="136"/>
      <c r="K335" s="136"/>
      <c r="L335" s="136"/>
      <c r="M335" s="136"/>
      <c r="N335" s="136"/>
    </row>
    <row r="336" spans="2:14" ht="17.399999999999999">
      <c r="B336" s="1648"/>
      <c r="C336" s="1648"/>
      <c r="D336" s="1648"/>
      <c r="E336" s="1648"/>
      <c r="F336" s="1648"/>
      <c r="G336" s="1648"/>
      <c r="H336" s="1648"/>
      <c r="I336" s="1648"/>
      <c r="J336" s="1648"/>
      <c r="K336" s="1648"/>
      <c r="L336" s="1648"/>
      <c r="M336" s="209"/>
      <c r="N336" s="209"/>
    </row>
    <row r="337" spans="2:14" ht="15">
      <c r="B337" s="1648"/>
      <c r="C337" s="1648"/>
      <c r="D337" s="1648"/>
      <c r="E337" s="1648"/>
      <c r="F337" s="1648"/>
      <c r="G337" s="1648"/>
      <c r="H337" s="1648"/>
      <c r="I337" s="1648"/>
      <c r="J337" s="1648"/>
      <c r="K337" s="1648"/>
      <c r="L337" s="1648"/>
      <c r="M337" s="136"/>
      <c r="N337" s="136"/>
    </row>
    <row r="338" spans="2:14" ht="15">
      <c r="B338" s="210"/>
      <c r="C338" s="136"/>
      <c r="D338" s="136"/>
      <c r="E338" s="136"/>
      <c r="F338" s="136"/>
      <c r="G338" s="136"/>
      <c r="H338" s="136"/>
      <c r="I338" s="136"/>
      <c r="J338" s="136"/>
      <c r="K338" s="136"/>
      <c r="L338" s="136"/>
      <c r="M338" s="210"/>
      <c r="N338" s="210"/>
    </row>
    <row r="339" spans="2:14" ht="15">
      <c r="B339" s="136"/>
      <c r="C339" s="136"/>
      <c r="D339" s="136"/>
      <c r="E339" s="136"/>
      <c r="F339" s="136"/>
      <c r="G339" s="136"/>
      <c r="H339" s="136"/>
      <c r="I339" s="136"/>
      <c r="J339" s="136"/>
      <c r="K339" s="136"/>
      <c r="L339" s="136"/>
      <c r="M339" s="210"/>
      <c r="N339" s="210"/>
    </row>
    <row r="340" spans="2:14" ht="13.2">
      <c r="B340" s="136"/>
      <c r="C340" s="136"/>
      <c r="D340" s="136"/>
      <c r="E340" s="136"/>
      <c r="F340" s="136"/>
      <c r="G340" s="136"/>
      <c r="H340" s="136"/>
      <c r="I340" s="1649"/>
      <c r="J340" s="1649"/>
      <c r="K340" s="136"/>
      <c r="L340" s="136"/>
      <c r="M340" s="136"/>
      <c r="N340" s="136"/>
    </row>
    <row r="341" spans="2:14" ht="13.2">
      <c r="B341" s="136"/>
      <c r="C341" s="136"/>
      <c r="D341" s="136"/>
      <c r="E341" s="136"/>
      <c r="F341" s="136"/>
      <c r="G341" s="191"/>
      <c r="H341" s="1650"/>
      <c r="I341" s="1650"/>
      <c r="J341" s="1650"/>
      <c r="K341" s="1650"/>
      <c r="L341" s="136"/>
      <c r="M341" s="136"/>
      <c r="N341" s="136"/>
    </row>
    <row r="342" spans="2:14" ht="15.6">
      <c r="B342" s="136"/>
      <c r="C342" s="136"/>
      <c r="D342" s="136"/>
      <c r="E342" s="136"/>
      <c r="F342" s="136"/>
      <c r="G342" s="136"/>
      <c r="H342" s="136"/>
      <c r="I342" s="1645"/>
      <c r="J342" s="1645"/>
      <c r="K342" s="136"/>
      <c r="L342" s="136"/>
      <c r="M342" s="136"/>
      <c r="N342" s="136"/>
    </row>
    <row r="343" spans="2:14" ht="15.6">
      <c r="B343" s="136"/>
      <c r="C343" s="136"/>
      <c r="D343" s="136"/>
      <c r="E343" s="136"/>
      <c r="F343" s="136"/>
      <c r="G343" s="136"/>
      <c r="H343" s="136"/>
      <c r="I343" s="190"/>
      <c r="J343" s="190"/>
      <c r="K343" s="136"/>
      <c r="L343" s="136"/>
      <c r="M343" s="136"/>
      <c r="N343" s="136"/>
    </row>
    <row r="344" spans="2:14" ht="15.6">
      <c r="B344" s="136"/>
      <c r="C344" s="136"/>
      <c r="D344" s="136"/>
      <c r="E344" s="136"/>
      <c r="F344" s="136"/>
      <c r="G344" s="136"/>
      <c r="H344" s="136"/>
      <c r="I344" s="190"/>
      <c r="J344" s="190"/>
      <c r="K344" s="136"/>
      <c r="L344" s="136"/>
      <c r="M344" s="136"/>
      <c r="N344" s="136"/>
    </row>
    <row r="345" spans="2:14" ht="15.6">
      <c r="B345" s="136"/>
      <c r="C345" s="136"/>
      <c r="D345" s="136"/>
      <c r="E345" s="136"/>
      <c r="F345" s="136"/>
      <c r="G345" s="136"/>
      <c r="H345" s="136"/>
      <c r="I345" s="190"/>
      <c r="J345" s="190"/>
      <c r="K345" s="136"/>
      <c r="L345" s="136"/>
      <c r="M345" s="136"/>
      <c r="N345" s="136"/>
    </row>
    <row r="346" spans="2:14" ht="15.6">
      <c r="B346" s="136"/>
      <c r="C346" s="136"/>
      <c r="D346" s="136"/>
      <c r="E346" s="136"/>
      <c r="F346" s="136"/>
      <c r="G346" s="136"/>
      <c r="H346" s="136"/>
      <c r="I346" s="190"/>
      <c r="J346" s="190"/>
      <c r="K346" s="136"/>
      <c r="L346" s="136"/>
      <c r="M346" s="136"/>
      <c r="N346" s="136"/>
    </row>
    <row r="347" spans="2:14" ht="15.6">
      <c r="B347" s="136"/>
      <c r="C347" s="136"/>
      <c r="D347" s="136"/>
      <c r="E347" s="136"/>
      <c r="F347" s="136"/>
      <c r="G347" s="136"/>
      <c r="H347" s="136"/>
      <c r="I347" s="190"/>
      <c r="J347" s="190"/>
      <c r="K347" s="136"/>
      <c r="L347" s="136"/>
      <c r="M347" s="136"/>
      <c r="N347" s="136"/>
    </row>
    <row r="348" spans="2:14" ht="15.6">
      <c r="B348" s="136"/>
      <c r="C348" s="136"/>
      <c r="D348" s="136"/>
      <c r="E348" s="136"/>
      <c r="F348" s="136"/>
      <c r="G348" s="136"/>
      <c r="H348" s="136"/>
      <c r="I348" s="190"/>
      <c r="J348" s="190"/>
      <c r="K348" s="136"/>
      <c r="L348" s="136"/>
      <c r="M348" s="136"/>
      <c r="N348" s="136"/>
    </row>
    <row r="349" spans="2:14" ht="13.2">
      <c r="B349" s="136"/>
      <c r="C349" s="136"/>
      <c r="D349" s="136"/>
      <c r="E349" s="136"/>
      <c r="F349" s="136"/>
      <c r="G349" s="136"/>
      <c r="H349" s="136"/>
      <c r="I349" s="136"/>
      <c r="J349" s="136"/>
      <c r="K349" s="136"/>
      <c r="L349" s="136"/>
      <c r="M349" s="136"/>
      <c r="N349" s="136"/>
    </row>
    <row r="350" spans="2:14" ht="13.2">
      <c r="B350" s="1659"/>
      <c r="C350" s="1659"/>
      <c r="D350" s="1660"/>
      <c r="E350" s="1660"/>
      <c r="F350" s="1660"/>
      <c r="G350" s="1660"/>
      <c r="H350" s="1660"/>
      <c r="I350" s="1660"/>
      <c r="J350" s="1659"/>
      <c r="K350" s="1659"/>
      <c r="L350" s="194"/>
      <c r="M350" s="136"/>
      <c r="N350" s="136"/>
    </row>
    <row r="351" spans="2:14" ht="13.2">
      <c r="B351" s="136"/>
      <c r="C351" s="136"/>
      <c r="D351" s="136"/>
      <c r="E351" s="195"/>
      <c r="F351" s="136"/>
      <c r="G351" s="136"/>
      <c r="H351" s="136"/>
      <c r="I351" s="136"/>
      <c r="J351" s="136"/>
      <c r="K351" s="136"/>
      <c r="L351" s="136"/>
      <c r="M351" s="136"/>
      <c r="N351" s="136"/>
    </row>
    <row r="352" spans="2:14" ht="13.2">
      <c r="B352" s="196"/>
      <c r="C352" s="1660"/>
      <c r="D352" s="1660"/>
      <c r="E352" s="1660"/>
      <c r="F352" s="1660"/>
      <c r="G352" s="1662"/>
      <c r="H352" s="1662"/>
      <c r="I352" s="197"/>
      <c r="J352" s="1659"/>
      <c r="K352" s="1659"/>
      <c r="L352" s="197"/>
      <c r="M352" s="194"/>
      <c r="N352" s="194"/>
    </row>
    <row r="353" spans="2:14" ht="13.2">
      <c r="B353" s="136"/>
      <c r="C353" s="136"/>
      <c r="D353" s="198"/>
      <c r="E353" s="199"/>
      <c r="F353" s="198"/>
      <c r="G353" s="136"/>
      <c r="H353" s="136"/>
      <c r="I353" s="136"/>
      <c r="J353" s="136"/>
      <c r="K353" s="136"/>
      <c r="L353" s="136"/>
      <c r="M353" s="136"/>
      <c r="N353" s="136"/>
    </row>
    <row r="354" spans="2:14" ht="13.2">
      <c r="B354" s="1659"/>
      <c r="C354" s="1659"/>
      <c r="D354" s="200"/>
      <c r="E354" s="200"/>
      <c r="F354" s="200"/>
      <c r="G354" s="195"/>
      <c r="H354" s="195"/>
      <c r="I354" s="136"/>
      <c r="J354" s="136"/>
      <c r="K354" s="136"/>
      <c r="L354" s="136"/>
      <c r="M354" s="197"/>
      <c r="N354" s="197"/>
    </row>
    <row r="355" spans="2:14" ht="13.2">
      <c r="B355" s="136"/>
      <c r="C355" s="136"/>
      <c r="D355" s="136"/>
      <c r="E355" s="195"/>
      <c r="F355" s="136"/>
      <c r="G355" s="136"/>
      <c r="H355" s="136"/>
      <c r="I355" s="136"/>
      <c r="J355" s="136"/>
      <c r="K355" s="201"/>
      <c r="L355" s="201"/>
      <c r="M355" s="136"/>
      <c r="N355" s="136"/>
    </row>
    <row r="356" spans="2:14" ht="13.2">
      <c r="B356" s="1661"/>
      <c r="C356" s="1661"/>
      <c r="D356" s="1661"/>
      <c r="E356" s="1661"/>
      <c r="F356" s="1661"/>
      <c r="G356" s="1661"/>
      <c r="H356" s="1661"/>
      <c r="I356" s="1661"/>
      <c r="J356" s="1661"/>
      <c r="K356" s="202"/>
      <c r="L356" s="201"/>
      <c r="M356" s="136"/>
      <c r="N356" s="136"/>
    </row>
    <row r="357" spans="2:14" ht="13.2">
      <c r="B357" s="1661"/>
      <c r="C357" s="1661"/>
      <c r="D357" s="1661"/>
      <c r="E357" s="1661"/>
      <c r="F357" s="1661"/>
      <c r="G357" s="1661"/>
      <c r="H357" s="1661"/>
      <c r="I357" s="1661"/>
      <c r="J357" s="1661"/>
      <c r="K357" s="203"/>
      <c r="L357" s="203"/>
      <c r="M357" s="201"/>
      <c r="N357" s="201"/>
    </row>
    <row r="358" spans="2:14" ht="13.2">
      <c r="B358" s="136"/>
      <c r="C358" s="136"/>
      <c r="D358" s="136"/>
      <c r="E358" s="136"/>
      <c r="F358" s="136"/>
      <c r="G358" s="136"/>
      <c r="H358" s="136"/>
      <c r="I358" s="136"/>
      <c r="J358" s="136"/>
      <c r="K358" s="195"/>
      <c r="L358" s="136"/>
      <c r="M358" s="201"/>
      <c r="N358" s="201"/>
    </row>
    <row r="359" spans="2:14" ht="13.2">
      <c r="B359" s="1659"/>
      <c r="C359" s="1659"/>
      <c r="D359" s="1660"/>
      <c r="E359" s="1660"/>
      <c r="F359" s="1660"/>
      <c r="G359" s="1660"/>
      <c r="H359" s="1660"/>
      <c r="I359" s="195"/>
      <c r="J359" s="136"/>
      <c r="K359" s="136"/>
      <c r="L359" s="136"/>
      <c r="M359" s="203"/>
      <c r="N359" s="203"/>
    </row>
    <row r="360" spans="2:14" ht="13.2">
      <c r="B360" s="136"/>
      <c r="C360" s="136"/>
      <c r="D360" s="136"/>
      <c r="E360" s="136"/>
      <c r="F360" s="136"/>
      <c r="G360" s="136"/>
      <c r="H360" s="136"/>
      <c r="I360" s="136"/>
      <c r="J360" s="136"/>
      <c r="K360" s="136"/>
      <c r="L360" s="136"/>
      <c r="M360" s="136"/>
      <c r="N360" s="136"/>
    </row>
    <row r="361" spans="2:14" ht="13.2">
      <c r="B361" s="1656"/>
      <c r="C361" s="1656"/>
      <c r="D361" s="136"/>
      <c r="E361" s="136"/>
      <c r="F361" s="136"/>
      <c r="G361" s="1656"/>
      <c r="H361" s="1656"/>
      <c r="I361" s="1656"/>
      <c r="J361" s="1656"/>
      <c r="K361" s="1656"/>
      <c r="L361" s="1656"/>
      <c r="M361" s="136"/>
      <c r="N361" s="136"/>
    </row>
    <row r="362" spans="2:14" ht="15">
      <c r="B362" s="136"/>
      <c r="C362" s="136"/>
      <c r="D362" s="136"/>
      <c r="E362" s="136"/>
      <c r="F362" s="136"/>
      <c r="G362" s="1652"/>
      <c r="H362" s="1652"/>
      <c r="I362" s="1653"/>
      <c r="J362" s="1652"/>
      <c r="K362" s="1653"/>
      <c r="L362" s="1653"/>
      <c r="M362" s="136"/>
      <c r="N362" s="136"/>
    </row>
    <row r="363" spans="2:14" ht="15">
      <c r="B363" s="136"/>
      <c r="C363" s="136"/>
      <c r="D363" s="136"/>
      <c r="E363" s="136"/>
      <c r="F363" s="136"/>
      <c r="G363" s="1652"/>
      <c r="H363" s="1652"/>
      <c r="I363" s="1653"/>
      <c r="J363" s="1652"/>
      <c r="K363" s="1653"/>
      <c r="L363" s="1653"/>
      <c r="M363" s="201"/>
      <c r="N363" s="201"/>
    </row>
    <row r="364" spans="2:14" ht="15">
      <c r="B364" s="136"/>
      <c r="C364" s="136"/>
      <c r="D364" s="136"/>
      <c r="E364" s="136"/>
      <c r="F364" s="136"/>
      <c r="G364" s="1652"/>
      <c r="H364" s="1652"/>
      <c r="I364" s="1653"/>
      <c r="J364" s="1652"/>
      <c r="K364" s="1653"/>
      <c r="L364" s="1653"/>
      <c r="M364" s="204"/>
      <c r="N364" s="204"/>
    </row>
    <row r="365" spans="2:14" ht="15">
      <c r="B365" s="136"/>
      <c r="C365" s="136"/>
      <c r="D365" s="136"/>
      <c r="E365" s="136"/>
      <c r="F365" s="136"/>
      <c r="G365" s="1653"/>
      <c r="H365" s="1653"/>
      <c r="I365" s="1653"/>
      <c r="J365" s="1653"/>
      <c r="K365" s="1653"/>
      <c r="L365" s="1653"/>
      <c r="M365" s="204"/>
      <c r="N365" s="204"/>
    </row>
    <row r="366" spans="2:14" ht="15">
      <c r="B366" s="136"/>
      <c r="C366" s="136"/>
      <c r="D366" s="136"/>
      <c r="E366" s="136"/>
      <c r="F366" s="136"/>
      <c r="G366" s="1652"/>
      <c r="H366" s="1652"/>
      <c r="I366" s="1653"/>
      <c r="J366" s="1653"/>
      <c r="K366" s="1653"/>
      <c r="L366" s="1653"/>
      <c r="M366" s="204"/>
      <c r="N366" s="204"/>
    </row>
    <row r="367" spans="2:14" ht="15">
      <c r="B367" s="136"/>
      <c r="C367" s="136"/>
      <c r="D367" s="136"/>
      <c r="E367" s="136"/>
      <c r="F367" s="136"/>
      <c r="G367" s="1652"/>
      <c r="H367" s="1652"/>
      <c r="I367" s="1653"/>
      <c r="J367" s="1652"/>
      <c r="K367" s="1653"/>
      <c r="L367" s="1653"/>
      <c r="M367" s="204"/>
      <c r="N367" s="204"/>
    </row>
    <row r="368" spans="2:14" ht="15">
      <c r="B368" s="136"/>
      <c r="C368" s="136"/>
      <c r="D368" s="136"/>
      <c r="E368" s="136"/>
      <c r="F368" s="136"/>
      <c r="G368" s="1652"/>
      <c r="H368" s="1652"/>
      <c r="I368" s="1653"/>
      <c r="J368" s="1652"/>
      <c r="K368" s="1653"/>
      <c r="L368" s="1653"/>
      <c r="M368" s="204"/>
      <c r="N368" s="204"/>
    </row>
    <row r="369" spans="2:14" ht="15">
      <c r="B369" s="136"/>
      <c r="C369" s="136"/>
      <c r="D369" s="136"/>
      <c r="E369" s="136"/>
      <c r="F369" s="136"/>
      <c r="G369" s="1652"/>
      <c r="H369" s="1652"/>
      <c r="I369" s="1653"/>
      <c r="J369" s="1652"/>
      <c r="K369" s="1653"/>
      <c r="L369" s="1653"/>
      <c r="M369" s="204"/>
      <c r="N369" s="204"/>
    </row>
    <row r="370" spans="2:14" ht="15">
      <c r="B370" s="205"/>
      <c r="C370" s="136"/>
      <c r="D370" s="136"/>
      <c r="E370" s="136"/>
      <c r="F370" s="136"/>
      <c r="G370" s="1657"/>
      <c r="H370" s="1652"/>
      <c r="I370" s="1653"/>
      <c r="J370" s="1653"/>
      <c r="K370" s="1653"/>
      <c r="L370" s="1653"/>
      <c r="M370" s="204"/>
      <c r="N370" s="204"/>
    </row>
    <row r="371" spans="2:14" ht="15">
      <c r="B371" s="136"/>
      <c r="C371" s="136"/>
      <c r="D371" s="136"/>
      <c r="E371" s="136"/>
      <c r="F371" s="136"/>
      <c r="G371" s="1658"/>
      <c r="H371" s="1658"/>
      <c r="I371" s="1653"/>
      <c r="J371" s="1653"/>
      <c r="K371" s="1653"/>
      <c r="L371" s="1653"/>
      <c r="M371" s="204"/>
      <c r="N371" s="204"/>
    </row>
    <row r="372" spans="2:14" ht="15.6">
      <c r="B372" s="1656"/>
      <c r="C372" s="1656"/>
      <c r="D372" s="136"/>
      <c r="E372" s="136"/>
      <c r="F372" s="136"/>
      <c r="G372" s="206"/>
      <c r="H372" s="206"/>
      <c r="I372" s="206"/>
      <c r="J372" s="206"/>
      <c r="K372" s="1654"/>
      <c r="L372" s="1655"/>
      <c r="M372" s="204"/>
      <c r="N372" s="204"/>
    </row>
    <row r="373" spans="2:14" ht="15">
      <c r="B373" s="1656"/>
      <c r="C373" s="1656"/>
      <c r="D373" s="136"/>
      <c r="E373" s="136"/>
      <c r="F373" s="136"/>
      <c r="G373" s="206"/>
      <c r="H373" s="206"/>
      <c r="I373" s="206"/>
      <c r="J373" s="206"/>
      <c r="K373" s="206"/>
      <c r="L373" s="206"/>
      <c r="M373" s="204"/>
      <c r="N373" s="204"/>
    </row>
    <row r="374" spans="2:14" ht="15.6">
      <c r="B374" s="136"/>
      <c r="C374" s="201"/>
      <c r="D374" s="136"/>
      <c r="E374" s="136"/>
      <c r="F374" s="136"/>
      <c r="G374" s="1651"/>
      <c r="H374" s="1652"/>
      <c r="I374" s="206"/>
      <c r="J374" s="206"/>
      <c r="K374" s="1653"/>
      <c r="L374" s="1653"/>
      <c r="M374" s="207"/>
      <c r="N374" s="207"/>
    </row>
    <row r="375" spans="2:14" ht="15">
      <c r="B375" s="136"/>
      <c r="C375" s="136"/>
      <c r="D375" s="136"/>
      <c r="E375" s="136"/>
      <c r="F375" s="136"/>
      <c r="G375" s="1651"/>
      <c r="H375" s="1652"/>
      <c r="I375" s="206"/>
      <c r="J375" s="206"/>
      <c r="K375" s="1653"/>
      <c r="L375" s="1653"/>
      <c r="M375" s="206"/>
      <c r="N375" s="206"/>
    </row>
    <row r="376" spans="2:14" ht="15">
      <c r="B376" s="136"/>
      <c r="C376" s="136"/>
      <c r="D376" s="136"/>
      <c r="E376" s="136"/>
      <c r="F376" s="136"/>
      <c r="G376" s="1651"/>
      <c r="H376" s="1652"/>
      <c r="I376" s="206"/>
      <c r="J376" s="206"/>
      <c r="K376" s="1653"/>
      <c r="L376" s="1653"/>
      <c r="M376" s="204"/>
      <c r="N376" s="204"/>
    </row>
    <row r="377" spans="2:14" ht="15">
      <c r="B377" s="136"/>
      <c r="C377" s="136"/>
      <c r="D377" s="136"/>
      <c r="E377" s="136"/>
      <c r="F377" s="136"/>
      <c r="G377" s="208"/>
      <c r="H377" s="208"/>
      <c r="I377" s="206"/>
      <c r="J377" s="206"/>
      <c r="K377" s="1653"/>
      <c r="L377" s="1653"/>
      <c r="M377" s="204"/>
      <c r="N377" s="204"/>
    </row>
    <row r="378" spans="2:14" ht="15">
      <c r="B378" s="136"/>
      <c r="C378" s="136"/>
      <c r="D378" s="136"/>
      <c r="E378" s="136"/>
      <c r="F378" s="136"/>
      <c r="G378" s="208"/>
      <c r="H378" s="208"/>
      <c r="I378" s="206"/>
      <c r="J378" s="206"/>
      <c r="K378" s="1653"/>
      <c r="L378" s="1653"/>
      <c r="M378" s="204"/>
      <c r="N378" s="204"/>
    </row>
    <row r="379" spans="2:14" ht="15.6">
      <c r="B379" s="1649"/>
      <c r="C379" s="1649"/>
      <c r="D379" s="136"/>
      <c r="E379" s="136"/>
      <c r="F379" s="136"/>
      <c r="G379" s="206"/>
      <c r="H379" s="206"/>
      <c r="I379" s="1654"/>
      <c r="J379" s="1655"/>
      <c r="K379" s="206"/>
      <c r="L379" s="206"/>
      <c r="M379" s="204"/>
      <c r="N379" s="204"/>
    </row>
    <row r="380" spans="2:14" ht="15">
      <c r="B380" s="136"/>
      <c r="C380" s="136"/>
      <c r="D380" s="136"/>
      <c r="E380" s="136"/>
      <c r="F380" s="136"/>
      <c r="G380" s="136"/>
      <c r="H380" s="136"/>
      <c r="I380" s="136"/>
      <c r="J380" s="136"/>
      <c r="K380" s="136"/>
      <c r="L380" s="136"/>
      <c r="M380" s="204"/>
      <c r="N380" s="204"/>
    </row>
    <row r="381" spans="2:14" ht="17.399999999999999">
      <c r="B381" s="1646"/>
      <c r="C381" s="1646"/>
      <c r="D381" s="1646"/>
      <c r="E381" s="1646"/>
      <c r="F381" s="136"/>
      <c r="G381" s="136"/>
      <c r="H381" s="136"/>
      <c r="I381" s="136"/>
      <c r="J381" s="136"/>
      <c r="K381" s="1647"/>
      <c r="L381" s="1647"/>
      <c r="M381" s="206"/>
      <c r="N381" s="206"/>
    </row>
    <row r="382" spans="2:14" ht="13.2">
      <c r="B382" s="136"/>
      <c r="C382" s="136"/>
      <c r="D382" s="136"/>
      <c r="E382" s="136"/>
      <c r="F382" s="136"/>
      <c r="G382" s="136"/>
      <c r="H382" s="136"/>
      <c r="I382" s="136"/>
      <c r="J382" s="136"/>
      <c r="K382" s="136"/>
      <c r="L382" s="136"/>
      <c r="M382" s="136"/>
      <c r="N382" s="136"/>
    </row>
    <row r="383" spans="2:14" ht="17.399999999999999">
      <c r="B383" s="1648"/>
      <c r="C383" s="1648"/>
      <c r="D383" s="1648"/>
      <c r="E383" s="1648"/>
      <c r="F383" s="1648"/>
      <c r="G383" s="1648"/>
      <c r="H383" s="1648"/>
      <c r="I383" s="1648"/>
      <c r="J383" s="1648"/>
      <c r="K383" s="1648"/>
      <c r="L383" s="1648"/>
      <c r="M383" s="209"/>
      <c r="N383" s="209"/>
    </row>
    <row r="384" spans="2:14" ht="15">
      <c r="B384" s="1648"/>
      <c r="C384" s="1648"/>
      <c r="D384" s="1648"/>
      <c r="E384" s="1648"/>
      <c r="F384" s="1648"/>
      <c r="G384" s="1648"/>
      <c r="H384" s="1648"/>
      <c r="I384" s="1648"/>
      <c r="J384" s="1648"/>
      <c r="K384" s="1648"/>
      <c r="L384" s="1648"/>
      <c r="M384" s="136"/>
      <c r="N384" s="136"/>
    </row>
    <row r="385" spans="2:14" ht="15">
      <c r="B385" s="210"/>
      <c r="C385" s="136"/>
      <c r="D385" s="136"/>
      <c r="E385" s="136"/>
      <c r="F385" s="136"/>
      <c r="G385" s="136"/>
      <c r="H385" s="136"/>
      <c r="I385" s="136"/>
      <c r="J385" s="136"/>
      <c r="K385" s="136"/>
      <c r="L385" s="136"/>
      <c r="M385" s="210"/>
      <c r="N385" s="210"/>
    </row>
    <row r="386" spans="2:14" ht="15">
      <c r="B386" s="136"/>
      <c r="C386" s="136"/>
      <c r="D386" s="136"/>
      <c r="E386" s="136"/>
      <c r="F386" s="136"/>
      <c r="G386" s="136"/>
      <c r="H386" s="136"/>
      <c r="I386" s="136"/>
      <c r="J386" s="136"/>
      <c r="K386" s="136"/>
      <c r="L386" s="136"/>
      <c r="M386" s="210"/>
      <c r="N386" s="210"/>
    </row>
    <row r="387" spans="2:14" ht="13.2">
      <c r="B387" s="136"/>
      <c r="C387" s="136"/>
      <c r="D387" s="136"/>
      <c r="E387" s="136"/>
      <c r="F387" s="136"/>
      <c r="G387" s="136"/>
      <c r="H387" s="136"/>
      <c r="I387" s="1649"/>
      <c r="J387" s="1649"/>
      <c r="K387" s="136"/>
      <c r="L387" s="136"/>
      <c r="M387" s="136"/>
      <c r="N387" s="136"/>
    </row>
    <row r="388" spans="2:14" ht="13.2">
      <c r="B388" s="136"/>
      <c r="C388" s="136"/>
      <c r="D388" s="136"/>
      <c r="E388" s="136"/>
      <c r="F388" s="136"/>
      <c r="G388" s="191"/>
      <c r="H388" s="1650"/>
      <c r="I388" s="1650"/>
      <c r="J388" s="1650"/>
      <c r="K388" s="1650"/>
      <c r="L388" s="136"/>
      <c r="M388" s="136"/>
      <c r="N388" s="136"/>
    </row>
    <row r="389" spans="2:14" ht="15.6">
      <c r="B389" s="136"/>
      <c r="C389" s="136"/>
      <c r="D389" s="136"/>
      <c r="E389" s="136"/>
      <c r="F389" s="136"/>
      <c r="G389" s="136"/>
      <c r="H389" s="136"/>
      <c r="I389" s="1645"/>
      <c r="J389" s="1645"/>
      <c r="K389" s="136"/>
      <c r="L389" s="136"/>
      <c r="M389" s="136"/>
      <c r="N389" s="136"/>
    </row>
    <row r="390" spans="2:14" ht="15.6">
      <c r="B390" s="136"/>
      <c r="C390" s="136"/>
      <c r="D390" s="136"/>
      <c r="E390" s="136"/>
      <c r="F390" s="136"/>
      <c r="G390" s="136"/>
      <c r="H390" s="136"/>
      <c r="I390" s="190"/>
      <c r="J390" s="190"/>
      <c r="K390" s="136"/>
      <c r="L390" s="136"/>
      <c r="M390" s="136"/>
      <c r="N390" s="136"/>
    </row>
    <row r="391" spans="2:14" ht="15.6">
      <c r="B391" s="136"/>
      <c r="C391" s="136"/>
      <c r="D391" s="136"/>
      <c r="E391" s="136"/>
      <c r="F391" s="136"/>
      <c r="G391" s="136"/>
      <c r="H391" s="136"/>
      <c r="I391" s="190"/>
      <c r="J391" s="190"/>
      <c r="K391" s="136"/>
      <c r="L391" s="136"/>
      <c r="M391" s="136"/>
      <c r="N391" s="136"/>
    </row>
    <row r="392" spans="2:14" ht="15.6">
      <c r="B392" s="136"/>
      <c r="C392" s="136"/>
      <c r="D392" s="136"/>
      <c r="E392" s="136"/>
      <c r="F392" s="136"/>
      <c r="G392" s="136"/>
      <c r="H392" s="136"/>
      <c r="I392" s="190"/>
      <c r="J392" s="190"/>
      <c r="K392" s="136"/>
      <c r="L392" s="136"/>
      <c r="M392" s="136"/>
      <c r="N392" s="136"/>
    </row>
    <row r="393" spans="2:14" ht="15.6">
      <c r="B393" s="136"/>
      <c r="C393" s="136"/>
      <c r="D393" s="136"/>
      <c r="E393" s="136"/>
      <c r="F393" s="136"/>
      <c r="G393" s="136"/>
      <c r="H393" s="136"/>
      <c r="I393" s="190"/>
      <c r="J393" s="190"/>
      <c r="K393" s="136"/>
      <c r="L393" s="136"/>
      <c r="M393" s="136"/>
      <c r="N393" s="136"/>
    </row>
    <row r="394" spans="2:14" ht="15.6">
      <c r="B394" s="136"/>
      <c r="C394" s="136"/>
      <c r="D394" s="136"/>
      <c r="E394" s="136"/>
      <c r="F394" s="136"/>
      <c r="G394" s="136"/>
      <c r="H394" s="136"/>
      <c r="I394" s="190"/>
      <c r="J394" s="190"/>
      <c r="K394" s="136"/>
      <c r="L394" s="136"/>
      <c r="M394" s="136"/>
      <c r="N394" s="136"/>
    </row>
    <row r="395" spans="2:14" ht="13.2">
      <c r="B395" s="136"/>
      <c r="C395" s="136"/>
      <c r="D395" s="136"/>
      <c r="E395" s="136"/>
      <c r="F395" s="136"/>
      <c r="G395" s="136"/>
      <c r="H395" s="136"/>
      <c r="I395" s="136"/>
      <c r="J395" s="136"/>
      <c r="K395" s="136"/>
      <c r="L395" s="136"/>
      <c r="M395" s="136"/>
      <c r="N395" s="136"/>
    </row>
    <row r="396" spans="2:14" ht="13.2">
      <c r="B396" s="136"/>
      <c r="C396" s="136"/>
      <c r="D396" s="136"/>
      <c r="E396" s="136"/>
      <c r="F396" s="136"/>
      <c r="G396" s="136"/>
      <c r="H396" s="136"/>
      <c r="I396" s="136"/>
      <c r="J396" s="136"/>
      <c r="K396" s="136"/>
      <c r="L396" s="136"/>
      <c r="M396" s="136"/>
      <c r="N396" s="136"/>
    </row>
    <row r="397" spans="2:14" ht="13.2">
      <c r="B397" s="1659"/>
      <c r="C397" s="1659"/>
      <c r="D397" s="1660"/>
      <c r="E397" s="1660"/>
      <c r="F397" s="1660"/>
      <c r="G397" s="1660"/>
      <c r="H397" s="1660"/>
      <c r="I397" s="1660"/>
      <c r="J397" s="1659"/>
      <c r="K397" s="1659"/>
      <c r="L397" s="194"/>
      <c r="M397" s="136"/>
      <c r="N397" s="136"/>
    </row>
    <row r="398" spans="2:14" ht="13.2">
      <c r="B398" s="136"/>
      <c r="C398" s="136"/>
      <c r="D398" s="136"/>
      <c r="E398" s="195"/>
      <c r="F398" s="136"/>
      <c r="G398" s="136"/>
      <c r="H398" s="136"/>
      <c r="I398" s="136"/>
      <c r="J398" s="136"/>
      <c r="K398" s="136"/>
      <c r="L398" s="136"/>
      <c r="M398" s="136"/>
      <c r="N398" s="136"/>
    </row>
    <row r="399" spans="2:14" ht="13.2">
      <c r="B399" s="196"/>
      <c r="C399" s="1660"/>
      <c r="D399" s="1660"/>
      <c r="E399" s="1660"/>
      <c r="F399" s="1660"/>
      <c r="G399" s="1662"/>
      <c r="H399" s="1662"/>
      <c r="I399" s="197"/>
      <c r="J399" s="1659"/>
      <c r="K399" s="1659"/>
      <c r="L399" s="197"/>
      <c r="M399" s="194"/>
      <c r="N399" s="194"/>
    </row>
    <row r="400" spans="2:14" ht="13.2">
      <c r="B400" s="136"/>
      <c r="C400" s="136"/>
      <c r="D400" s="198"/>
      <c r="E400" s="199"/>
      <c r="F400" s="198"/>
      <c r="G400" s="136"/>
      <c r="H400" s="136"/>
      <c r="I400" s="136"/>
      <c r="J400" s="136"/>
      <c r="K400" s="136"/>
      <c r="L400" s="136"/>
      <c r="M400" s="136"/>
      <c r="N400" s="136"/>
    </row>
    <row r="401" spans="2:14" ht="13.2">
      <c r="B401" s="1659"/>
      <c r="C401" s="1659"/>
      <c r="D401" s="200"/>
      <c r="E401" s="200"/>
      <c r="F401" s="200"/>
      <c r="G401" s="195"/>
      <c r="H401" s="195"/>
      <c r="I401" s="136"/>
      <c r="J401" s="136"/>
      <c r="K401" s="136"/>
      <c r="L401" s="136"/>
      <c r="M401" s="197"/>
      <c r="N401" s="197"/>
    </row>
    <row r="402" spans="2:14" ht="13.2">
      <c r="B402" s="136"/>
      <c r="C402" s="136"/>
      <c r="D402" s="136"/>
      <c r="E402" s="195"/>
      <c r="F402" s="136"/>
      <c r="G402" s="136"/>
      <c r="H402" s="136"/>
      <c r="I402" s="136"/>
      <c r="J402" s="136"/>
      <c r="K402" s="201"/>
      <c r="L402" s="201"/>
      <c r="M402" s="136"/>
      <c r="N402" s="136"/>
    </row>
    <row r="403" spans="2:14" ht="13.2">
      <c r="B403" s="1661"/>
      <c r="C403" s="1661"/>
      <c r="D403" s="1661"/>
      <c r="E403" s="1661"/>
      <c r="F403" s="1661"/>
      <c r="G403" s="1661"/>
      <c r="H403" s="1661"/>
      <c r="I403" s="1661"/>
      <c r="J403" s="1661"/>
      <c r="K403" s="202"/>
      <c r="L403" s="201"/>
      <c r="M403" s="136"/>
      <c r="N403" s="136"/>
    </row>
    <row r="404" spans="2:14" ht="13.2">
      <c r="B404" s="1661"/>
      <c r="C404" s="1661"/>
      <c r="D404" s="1661"/>
      <c r="E404" s="1661"/>
      <c r="F404" s="1661"/>
      <c r="G404" s="1661"/>
      <c r="H404" s="1661"/>
      <c r="I404" s="1661"/>
      <c r="J404" s="1661"/>
      <c r="K404" s="203"/>
      <c r="L404" s="203"/>
      <c r="M404" s="201"/>
      <c r="N404" s="201"/>
    </row>
    <row r="405" spans="2:14" ht="13.2">
      <c r="B405" s="136"/>
      <c r="C405" s="136"/>
      <c r="D405" s="136"/>
      <c r="E405" s="136"/>
      <c r="F405" s="136"/>
      <c r="G405" s="136"/>
      <c r="H405" s="136"/>
      <c r="I405" s="136"/>
      <c r="J405" s="136"/>
      <c r="K405" s="195"/>
      <c r="L405" s="136"/>
      <c r="M405" s="201"/>
      <c r="N405" s="201"/>
    </row>
    <row r="406" spans="2:14" ht="13.2">
      <c r="B406" s="1659"/>
      <c r="C406" s="1659"/>
      <c r="D406" s="1660"/>
      <c r="E406" s="1660"/>
      <c r="F406" s="1660"/>
      <c r="G406" s="1660"/>
      <c r="H406" s="1660"/>
      <c r="I406" s="195"/>
      <c r="J406" s="136"/>
      <c r="K406" s="136"/>
      <c r="L406" s="136"/>
      <c r="M406" s="203"/>
      <c r="N406" s="203"/>
    </row>
    <row r="407" spans="2:14" ht="13.2">
      <c r="B407" s="136"/>
      <c r="C407" s="136"/>
      <c r="D407" s="136"/>
      <c r="E407" s="136"/>
      <c r="F407" s="136"/>
      <c r="G407" s="136"/>
      <c r="H407" s="136"/>
      <c r="I407" s="136"/>
      <c r="J407" s="136"/>
      <c r="K407" s="136"/>
      <c r="L407" s="136"/>
      <c r="M407" s="136"/>
      <c r="N407" s="136"/>
    </row>
    <row r="408" spans="2:14" ht="13.2">
      <c r="B408" s="1656"/>
      <c r="C408" s="1656"/>
      <c r="D408" s="136"/>
      <c r="E408" s="136"/>
      <c r="F408" s="136"/>
      <c r="G408" s="1656"/>
      <c r="H408" s="1656"/>
      <c r="I408" s="1656"/>
      <c r="J408" s="1656"/>
      <c r="K408" s="1656"/>
      <c r="L408" s="1656"/>
      <c r="M408" s="136"/>
      <c r="N408" s="136"/>
    </row>
    <row r="409" spans="2:14" ht="15">
      <c r="B409" s="136"/>
      <c r="C409" s="136"/>
      <c r="D409" s="136"/>
      <c r="E409" s="136"/>
      <c r="F409" s="136"/>
      <c r="G409" s="1652"/>
      <c r="H409" s="1652"/>
      <c r="I409" s="1653"/>
      <c r="J409" s="1652"/>
      <c r="K409" s="1653"/>
      <c r="L409" s="1653"/>
      <c r="M409" s="136"/>
      <c r="N409" s="136"/>
    </row>
    <row r="410" spans="2:14" ht="15">
      <c r="B410" s="136"/>
      <c r="C410" s="136"/>
      <c r="D410" s="136"/>
      <c r="E410" s="136"/>
      <c r="F410" s="136"/>
      <c r="G410" s="1652"/>
      <c r="H410" s="1652"/>
      <c r="I410" s="1653"/>
      <c r="J410" s="1652"/>
      <c r="K410" s="1653"/>
      <c r="L410" s="1653"/>
      <c r="M410" s="201"/>
      <c r="N410" s="201"/>
    </row>
    <row r="411" spans="2:14" ht="15">
      <c r="B411" s="136"/>
      <c r="C411" s="136"/>
      <c r="D411" s="136"/>
      <c r="E411" s="136"/>
      <c r="F411" s="136"/>
      <c r="G411" s="1652"/>
      <c r="H411" s="1652"/>
      <c r="I411" s="1653"/>
      <c r="J411" s="1652"/>
      <c r="K411" s="1653"/>
      <c r="L411" s="1653"/>
      <c r="M411" s="204"/>
      <c r="N411" s="204"/>
    </row>
    <row r="412" spans="2:14" ht="15">
      <c r="B412" s="136"/>
      <c r="C412" s="136"/>
      <c r="D412" s="136"/>
      <c r="E412" s="136"/>
      <c r="F412" s="136"/>
      <c r="G412" s="1653"/>
      <c r="H412" s="1653"/>
      <c r="I412" s="1653"/>
      <c r="J412" s="1653"/>
      <c r="K412" s="1653"/>
      <c r="L412" s="1653"/>
      <c r="M412" s="204"/>
      <c r="N412" s="204"/>
    </row>
    <row r="413" spans="2:14" ht="15">
      <c r="B413" s="136"/>
      <c r="C413" s="136"/>
      <c r="D413" s="136"/>
      <c r="E413" s="136"/>
      <c r="F413" s="136"/>
      <c r="G413" s="1652"/>
      <c r="H413" s="1652"/>
      <c r="I413" s="1653"/>
      <c r="J413" s="1653"/>
      <c r="K413" s="1653"/>
      <c r="L413" s="1653"/>
      <c r="M413" s="204"/>
      <c r="N413" s="204"/>
    </row>
    <row r="414" spans="2:14" ht="15">
      <c r="B414" s="136"/>
      <c r="C414" s="136"/>
      <c r="D414" s="136"/>
      <c r="E414" s="136"/>
      <c r="F414" s="136"/>
      <c r="G414" s="1652"/>
      <c r="H414" s="1652"/>
      <c r="I414" s="1653"/>
      <c r="J414" s="1652"/>
      <c r="K414" s="1653"/>
      <c r="L414" s="1653"/>
      <c r="M414" s="204"/>
      <c r="N414" s="204"/>
    </row>
    <row r="415" spans="2:14" ht="15">
      <c r="B415" s="136"/>
      <c r="C415" s="136"/>
      <c r="D415" s="136"/>
      <c r="E415" s="136"/>
      <c r="F415" s="136"/>
      <c r="G415" s="1652"/>
      <c r="H415" s="1652"/>
      <c r="I415" s="1653"/>
      <c r="J415" s="1652"/>
      <c r="K415" s="1653"/>
      <c r="L415" s="1653"/>
      <c r="M415" s="204"/>
      <c r="N415" s="204"/>
    </row>
    <row r="416" spans="2:14" ht="15">
      <c r="B416" s="136"/>
      <c r="C416" s="136"/>
      <c r="D416" s="136"/>
      <c r="E416" s="136"/>
      <c r="F416" s="136"/>
      <c r="G416" s="1652"/>
      <c r="H416" s="1652"/>
      <c r="I416" s="1653"/>
      <c r="J416" s="1652"/>
      <c r="K416" s="1653"/>
      <c r="L416" s="1653"/>
      <c r="M416" s="204"/>
      <c r="N416" s="204"/>
    </row>
    <row r="417" spans="2:14" ht="15">
      <c r="B417" s="205"/>
      <c r="C417" s="136"/>
      <c r="D417" s="136"/>
      <c r="E417" s="136"/>
      <c r="F417" s="136"/>
      <c r="G417" s="1657"/>
      <c r="H417" s="1652"/>
      <c r="I417" s="1653"/>
      <c r="J417" s="1653"/>
      <c r="K417" s="1653"/>
      <c r="L417" s="1653"/>
      <c r="M417" s="204"/>
      <c r="N417" s="204"/>
    </row>
    <row r="418" spans="2:14" ht="15">
      <c r="B418" s="136"/>
      <c r="C418" s="136"/>
      <c r="D418" s="136"/>
      <c r="E418" s="136"/>
      <c r="F418" s="136"/>
      <c r="G418" s="1658"/>
      <c r="H418" s="1658"/>
      <c r="I418" s="1653"/>
      <c r="J418" s="1653"/>
      <c r="K418" s="1653"/>
      <c r="L418" s="1653"/>
      <c r="M418" s="204"/>
      <c r="N418" s="204"/>
    </row>
    <row r="419" spans="2:14" ht="15.6">
      <c r="B419" s="1656"/>
      <c r="C419" s="1656"/>
      <c r="D419" s="136"/>
      <c r="E419" s="136"/>
      <c r="F419" s="136"/>
      <c r="G419" s="206"/>
      <c r="H419" s="206"/>
      <c r="I419" s="206"/>
      <c r="J419" s="206"/>
      <c r="K419" s="1654"/>
      <c r="L419" s="1655"/>
      <c r="M419" s="204"/>
      <c r="N419" s="204"/>
    </row>
    <row r="420" spans="2:14" ht="15">
      <c r="B420" s="1656"/>
      <c r="C420" s="1656"/>
      <c r="D420" s="136"/>
      <c r="E420" s="136"/>
      <c r="F420" s="136"/>
      <c r="G420" s="206"/>
      <c r="H420" s="206"/>
      <c r="I420" s="206"/>
      <c r="J420" s="206"/>
      <c r="K420" s="206"/>
      <c r="L420" s="206"/>
      <c r="M420" s="204"/>
      <c r="N420" s="204"/>
    </row>
    <row r="421" spans="2:14" ht="15.6">
      <c r="B421" s="136"/>
      <c r="C421" s="201"/>
      <c r="D421" s="136"/>
      <c r="E421" s="136"/>
      <c r="F421" s="136"/>
      <c r="G421" s="1651"/>
      <c r="H421" s="1652"/>
      <c r="I421" s="206"/>
      <c r="J421" s="206"/>
      <c r="K421" s="1653"/>
      <c r="L421" s="1653"/>
      <c r="M421" s="207"/>
      <c r="N421" s="207"/>
    </row>
    <row r="422" spans="2:14" ht="15">
      <c r="B422" s="136"/>
      <c r="C422" s="136"/>
      <c r="D422" s="136"/>
      <c r="E422" s="136"/>
      <c r="F422" s="136"/>
      <c r="G422" s="1651"/>
      <c r="H422" s="1652"/>
      <c r="I422" s="206"/>
      <c r="J422" s="206"/>
      <c r="K422" s="1653"/>
      <c r="L422" s="1653"/>
      <c r="M422" s="206"/>
      <c r="N422" s="206"/>
    </row>
    <row r="423" spans="2:14" ht="15">
      <c r="B423" s="136"/>
      <c r="C423" s="136"/>
      <c r="D423" s="136"/>
      <c r="E423" s="136"/>
      <c r="F423" s="136"/>
      <c r="G423" s="1651"/>
      <c r="H423" s="1652"/>
      <c r="I423" s="206"/>
      <c r="J423" s="206"/>
      <c r="K423" s="1653"/>
      <c r="L423" s="1653"/>
      <c r="M423" s="204"/>
      <c r="N423" s="204"/>
    </row>
    <row r="424" spans="2:14" ht="15">
      <c r="B424" s="136"/>
      <c r="C424" s="136"/>
      <c r="D424" s="136"/>
      <c r="E424" s="136"/>
      <c r="F424" s="136"/>
      <c r="G424" s="208"/>
      <c r="H424" s="208"/>
      <c r="I424" s="206"/>
      <c r="J424" s="206"/>
      <c r="K424" s="1653"/>
      <c r="L424" s="1653"/>
      <c r="M424" s="204"/>
      <c r="N424" s="204"/>
    </row>
    <row r="425" spans="2:14" ht="15">
      <c r="B425" s="136"/>
      <c r="C425" s="136"/>
      <c r="D425" s="136"/>
      <c r="E425" s="136"/>
      <c r="F425" s="136"/>
      <c r="G425" s="208"/>
      <c r="H425" s="208"/>
      <c r="I425" s="206"/>
      <c r="J425" s="206"/>
      <c r="K425" s="1653"/>
      <c r="L425" s="1653"/>
      <c r="M425" s="204"/>
      <c r="N425" s="204"/>
    </row>
    <row r="426" spans="2:14" ht="15.6">
      <c r="B426" s="1649"/>
      <c r="C426" s="1649"/>
      <c r="D426" s="136"/>
      <c r="E426" s="136"/>
      <c r="F426" s="136"/>
      <c r="G426" s="206"/>
      <c r="H426" s="206"/>
      <c r="I426" s="1654"/>
      <c r="J426" s="1655"/>
      <c r="K426" s="206"/>
      <c r="L426" s="206"/>
      <c r="M426" s="204"/>
      <c r="N426" s="204"/>
    </row>
    <row r="427" spans="2:14" ht="15">
      <c r="B427" s="136"/>
      <c r="C427" s="136"/>
      <c r="D427" s="136"/>
      <c r="E427" s="136"/>
      <c r="F427" s="136"/>
      <c r="G427" s="136"/>
      <c r="H427" s="136"/>
      <c r="I427" s="136"/>
      <c r="J427" s="136"/>
      <c r="K427" s="136"/>
      <c r="L427" s="136"/>
      <c r="M427" s="204"/>
      <c r="N427" s="204"/>
    </row>
    <row r="428" spans="2:14" ht="17.399999999999999">
      <c r="B428" s="1646"/>
      <c r="C428" s="1646"/>
      <c r="D428" s="1646"/>
      <c r="E428" s="1646"/>
      <c r="F428" s="136"/>
      <c r="G428" s="136"/>
      <c r="H428" s="136"/>
      <c r="I428" s="136"/>
      <c r="J428" s="136"/>
      <c r="K428" s="1647"/>
      <c r="L428" s="1647"/>
      <c r="M428" s="206"/>
      <c r="N428" s="206"/>
    </row>
    <row r="429" spans="2:14" ht="13.2">
      <c r="B429" s="136"/>
      <c r="C429" s="136"/>
      <c r="D429" s="136"/>
      <c r="E429" s="136"/>
      <c r="F429" s="136"/>
      <c r="G429" s="136"/>
      <c r="H429" s="136"/>
      <c r="I429" s="136"/>
      <c r="J429" s="136"/>
      <c r="K429" s="136"/>
      <c r="L429" s="136"/>
      <c r="M429" s="136"/>
      <c r="N429" s="136"/>
    </row>
    <row r="430" spans="2:14" ht="17.399999999999999">
      <c r="B430" s="1648"/>
      <c r="C430" s="1648"/>
      <c r="D430" s="1648"/>
      <c r="E430" s="1648"/>
      <c r="F430" s="1648"/>
      <c r="G430" s="1648"/>
      <c r="H430" s="1648"/>
      <c r="I430" s="1648"/>
      <c r="J430" s="1648"/>
      <c r="K430" s="1648"/>
      <c r="L430" s="1648"/>
      <c r="M430" s="209"/>
      <c r="N430" s="209"/>
    </row>
    <row r="431" spans="2:14" ht="15">
      <c r="B431" s="1648"/>
      <c r="C431" s="1648"/>
      <c r="D431" s="1648"/>
      <c r="E431" s="1648"/>
      <c r="F431" s="1648"/>
      <c r="G431" s="1648"/>
      <c r="H431" s="1648"/>
      <c r="I431" s="1648"/>
      <c r="J431" s="1648"/>
      <c r="K431" s="1648"/>
      <c r="L431" s="1648"/>
      <c r="M431" s="136"/>
      <c r="N431" s="136"/>
    </row>
    <row r="432" spans="2:14" ht="15">
      <c r="B432" s="210"/>
      <c r="C432" s="136"/>
      <c r="D432" s="136"/>
      <c r="E432" s="136"/>
      <c r="F432" s="136"/>
      <c r="G432" s="136"/>
      <c r="H432" s="136"/>
      <c r="I432" s="136"/>
      <c r="J432" s="136"/>
      <c r="K432" s="136"/>
      <c r="L432" s="136"/>
      <c r="M432" s="210"/>
      <c r="N432" s="210"/>
    </row>
    <row r="433" spans="2:14" ht="15">
      <c r="B433" s="136"/>
      <c r="C433" s="136"/>
      <c r="D433" s="136"/>
      <c r="E433" s="136"/>
      <c r="F433" s="136"/>
      <c r="G433" s="136"/>
      <c r="H433" s="136"/>
      <c r="I433" s="136"/>
      <c r="J433" s="136"/>
      <c r="K433" s="136"/>
      <c r="L433" s="136"/>
      <c r="M433" s="210"/>
      <c r="N433" s="210"/>
    </row>
    <row r="434" spans="2:14" ht="13.2">
      <c r="B434" s="136"/>
      <c r="C434" s="136"/>
      <c r="D434" s="136"/>
      <c r="E434" s="136"/>
      <c r="F434" s="136"/>
      <c r="G434" s="136"/>
      <c r="H434" s="136"/>
      <c r="I434" s="1649"/>
      <c r="J434" s="1649"/>
      <c r="K434" s="136"/>
      <c r="L434" s="136"/>
      <c r="M434" s="136"/>
      <c r="N434" s="136"/>
    </row>
    <row r="435" spans="2:14" ht="13.2">
      <c r="B435" s="136"/>
      <c r="C435" s="136"/>
      <c r="D435" s="136"/>
      <c r="E435" s="136"/>
      <c r="F435" s="136"/>
      <c r="G435" s="191"/>
      <c r="H435" s="1650"/>
      <c r="I435" s="1650"/>
      <c r="J435" s="1650"/>
      <c r="K435" s="1650"/>
      <c r="L435" s="136"/>
      <c r="M435" s="136"/>
      <c r="N435" s="136"/>
    </row>
    <row r="436" spans="2:14" ht="15.6">
      <c r="B436" s="136"/>
      <c r="C436" s="136"/>
      <c r="D436" s="136"/>
      <c r="E436" s="136"/>
      <c r="F436" s="136"/>
      <c r="G436" s="136"/>
      <c r="H436" s="136"/>
      <c r="I436" s="1645"/>
      <c r="J436" s="1645"/>
      <c r="K436" s="136"/>
      <c r="L436" s="136"/>
      <c r="M436" s="136"/>
      <c r="N436" s="136"/>
    </row>
    <row r="437" spans="2:14" ht="15.6">
      <c r="B437" s="136"/>
      <c r="C437" s="136"/>
      <c r="D437" s="136"/>
      <c r="E437" s="136"/>
      <c r="F437" s="136"/>
      <c r="G437" s="136"/>
      <c r="H437" s="136"/>
      <c r="I437" s="190"/>
      <c r="J437" s="190"/>
      <c r="K437" s="136"/>
      <c r="L437" s="136"/>
      <c r="M437" s="136"/>
      <c r="N437" s="136"/>
    </row>
    <row r="438" spans="2:14" ht="15.6">
      <c r="B438" s="136"/>
      <c r="C438" s="136"/>
      <c r="D438" s="136"/>
      <c r="E438" s="136"/>
      <c r="F438" s="136"/>
      <c r="G438" s="136"/>
      <c r="H438" s="136"/>
      <c r="I438" s="190"/>
      <c r="J438" s="190"/>
      <c r="K438" s="136"/>
      <c r="L438" s="136"/>
      <c r="M438" s="136"/>
      <c r="N438" s="136"/>
    </row>
    <row r="439" spans="2:14" ht="15.6">
      <c r="B439" s="136"/>
      <c r="C439" s="136"/>
      <c r="D439" s="136"/>
      <c r="E439" s="136"/>
      <c r="F439" s="136"/>
      <c r="G439" s="136"/>
      <c r="H439" s="136"/>
      <c r="I439" s="190"/>
      <c r="J439" s="190"/>
      <c r="K439" s="136"/>
      <c r="L439" s="136"/>
      <c r="M439" s="136"/>
      <c r="N439" s="136"/>
    </row>
    <row r="440" spans="2:14" ht="15.6">
      <c r="B440" s="136"/>
      <c r="C440" s="136"/>
      <c r="D440" s="136"/>
      <c r="E440" s="136"/>
      <c r="F440" s="136"/>
      <c r="G440" s="136"/>
      <c r="H440" s="136"/>
      <c r="I440" s="190"/>
      <c r="J440" s="190"/>
      <c r="K440" s="136"/>
      <c r="L440" s="136"/>
      <c r="M440" s="136"/>
      <c r="N440" s="136"/>
    </row>
    <row r="441" spans="2:14" ht="15.6">
      <c r="B441" s="136"/>
      <c r="C441" s="136"/>
      <c r="D441" s="136"/>
      <c r="E441" s="136"/>
      <c r="F441" s="136"/>
      <c r="G441" s="136"/>
      <c r="H441" s="136"/>
      <c r="I441" s="190"/>
      <c r="J441" s="190"/>
      <c r="K441" s="136"/>
      <c r="L441" s="136"/>
      <c r="M441" s="136"/>
      <c r="N441" s="136"/>
    </row>
    <row r="442" spans="2:14" ht="13.2">
      <c r="B442" s="136"/>
      <c r="C442" s="136"/>
      <c r="D442" s="136"/>
      <c r="E442" s="136"/>
      <c r="F442" s="136"/>
      <c r="G442" s="136"/>
      <c r="H442" s="136"/>
      <c r="I442" s="136"/>
      <c r="J442" s="136"/>
      <c r="K442" s="136"/>
      <c r="L442" s="136"/>
      <c r="M442" s="136"/>
      <c r="N442" s="136"/>
    </row>
    <row r="443" spans="2:14" ht="13.2">
      <c r="B443" s="136"/>
      <c r="C443" s="136"/>
      <c r="D443" s="136"/>
      <c r="E443" s="136"/>
      <c r="F443" s="136"/>
      <c r="G443" s="136"/>
      <c r="H443" s="136"/>
      <c r="I443" s="136"/>
      <c r="J443" s="136"/>
      <c r="K443" s="136"/>
      <c r="L443" s="136"/>
      <c r="M443" s="136"/>
      <c r="N443" s="136"/>
    </row>
    <row r="444" spans="2:14" ht="13.2">
      <c r="B444" s="1659"/>
      <c r="C444" s="1659"/>
      <c r="D444" s="1660"/>
      <c r="E444" s="1660"/>
      <c r="F444" s="1660"/>
      <c r="G444" s="1660"/>
      <c r="H444" s="1660"/>
      <c r="I444" s="1660"/>
      <c r="J444" s="1659"/>
      <c r="K444" s="1659"/>
      <c r="L444" s="194"/>
      <c r="M444" s="136"/>
      <c r="N444" s="136"/>
    </row>
    <row r="445" spans="2:14" ht="13.2">
      <c r="B445" s="136"/>
      <c r="C445" s="136"/>
      <c r="D445" s="136"/>
      <c r="E445" s="195"/>
      <c r="F445" s="136"/>
      <c r="G445" s="136"/>
      <c r="H445" s="136"/>
      <c r="I445" s="136"/>
      <c r="J445" s="136"/>
      <c r="K445" s="136"/>
      <c r="L445" s="136"/>
      <c r="M445" s="136"/>
      <c r="N445" s="136"/>
    </row>
    <row r="446" spans="2:14" ht="13.2">
      <c r="B446" s="196"/>
      <c r="C446" s="1660"/>
      <c r="D446" s="1660"/>
      <c r="E446" s="1660"/>
      <c r="F446" s="1660"/>
      <c r="G446" s="1662"/>
      <c r="H446" s="1662"/>
      <c r="I446" s="197"/>
      <c r="J446" s="1659"/>
      <c r="K446" s="1659"/>
      <c r="L446" s="197"/>
      <c r="M446" s="194"/>
      <c r="N446" s="194"/>
    </row>
    <row r="447" spans="2:14" ht="13.2">
      <c r="B447" s="136"/>
      <c r="C447" s="136"/>
      <c r="D447" s="198"/>
      <c r="E447" s="199"/>
      <c r="F447" s="198"/>
      <c r="G447" s="136"/>
      <c r="H447" s="136"/>
      <c r="I447" s="136"/>
      <c r="J447" s="136"/>
      <c r="K447" s="136"/>
      <c r="L447" s="136"/>
      <c r="M447" s="136"/>
      <c r="N447" s="136"/>
    </row>
    <row r="448" spans="2:14" ht="13.2">
      <c r="B448" s="1659"/>
      <c r="C448" s="1659"/>
      <c r="D448" s="200"/>
      <c r="E448" s="200"/>
      <c r="F448" s="200"/>
      <c r="G448" s="195"/>
      <c r="H448" s="195"/>
      <c r="I448" s="136"/>
      <c r="J448" s="136"/>
      <c r="K448" s="136"/>
      <c r="L448" s="136"/>
      <c r="M448" s="197"/>
      <c r="N448" s="197"/>
    </row>
    <row r="449" spans="2:14" ht="13.2">
      <c r="B449" s="136"/>
      <c r="C449" s="136"/>
      <c r="D449" s="136"/>
      <c r="E449" s="195"/>
      <c r="F449" s="136"/>
      <c r="G449" s="136"/>
      <c r="H449" s="136"/>
      <c r="I449" s="136"/>
      <c r="J449" s="136"/>
      <c r="K449" s="201"/>
      <c r="L449" s="201"/>
      <c r="M449" s="136"/>
      <c r="N449" s="136"/>
    </row>
    <row r="450" spans="2:14" ht="13.2">
      <c r="B450" s="1661"/>
      <c r="C450" s="1661"/>
      <c r="D450" s="1661"/>
      <c r="E450" s="1661"/>
      <c r="F450" s="1661"/>
      <c r="G450" s="1661"/>
      <c r="H450" s="1661"/>
      <c r="I450" s="1661"/>
      <c r="J450" s="1661"/>
      <c r="K450" s="202"/>
      <c r="L450" s="201"/>
      <c r="M450" s="136"/>
      <c r="N450" s="136"/>
    </row>
    <row r="451" spans="2:14" ht="13.2">
      <c r="B451" s="1661"/>
      <c r="C451" s="1661"/>
      <c r="D451" s="1661"/>
      <c r="E451" s="1661"/>
      <c r="F451" s="1661"/>
      <c r="G451" s="1661"/>
      <c r="H451" s="1661"/>
      <c r="I451" s="1661"/>
      <c r="J451" s="1661"/>
      <c r="K451" s="203"/>
      <c r="L451" s="203"/>
      <c r="M451" s="201"/>
      <c r="N451" s="201"/>
    </row>
    <row r="452" spans="2:14" ht="13.2">
      <c r="B452" s="136"/>
      <c r="C452" s="136"/>
      <c r="D452" s="136"/>
      <c r="E452" s="136"/>
      <c r="F452" s="136"/>
      <c r="G452" s="136"/>
      <c r="H452" s="136"/>
      <c r="I452" s="136"/>
      <c r="J452" s="136"/>
      <c r="K452" s="195"/>
      <c r="L452" s="136"/>
      <c r="M452" s="201"/>
      <c r="N452" s="201"/>
    </row>
    <row r="453" spans="2:14" ht="13.2">
      <c r="B453" s="1659"/>
      <c r="C453" s="1659"/>
      <c r="D453" s="1660"/>
      <c r="E453" s="1660"/>
      <c r="F453" s="1660"/>
      <c r="G453" s="1660"/>
      <c r="H453" s="1660"/>
      <c r="I453" s="195"/>
      <c r="J453" s="136"/>
      <c r="K453" s="136"/>
      <c r="L453" s="136"/>
      <c r="M453" s="203"/>
      <c r="N453" s="203"/>
    </row>
    <row r="454" spans="2:14" ht="13.2">
      <c r="B454" s="136"/>
      <c r="C454" s="136"/>
      <c r="D454" s="136"/>
      <c r="E454" s="136"/>
      <c r="F454" s="136"/>
      <c r="G454" s="136"/>
      <c r="H454" s="136"/>
      <c r="I454" s="136"/>
      <c r="J454" s="136"/>
      <c r="K454" s="136"/>
      <c r="L454" s="136"/>
      <c r="M454" s="136"/>
      <c r="N454" s="136"/>
    </row>
    <row r="455" spans="2:14" ht="13.2">
      <c r="B455" s="1656"/>
      <c r="C455" s="1656"/>
      <c r="D455" s="136"/>
      <c r="E455" s="136"/>
      <c r="F455" s="136"/>
      <c r="G455" s="1656"/>
      <c r="H455" s="1656"/>
      <c r="I455" s="1656"/>
      <c r="J455" s="1656"/>
      <c r="K455" s="1656"/>
      <c r="L455" s="1656"/>
      <c r="M455" s="136"/>
      <c r="N455" s="136"/>
    </row>
    <row r="456" spans="2:14" ht="15">
      <c r="B456" s="136"/>
      <c r="C456" s="136"/>
      <c r="D456" s="136"/>
      <c r="E456" s="136"/>
      <c r="F456" s="136"/>
      <c r="G456" s="1652"/>
      <c r="H456" s="1652"/>
      <c r="I456" s="1653"/>
      <c r="J456" s="1652"/>
      <c r="K456" s="1653"/>
      <c r="L456" s="1653"/>
      <c r="M456" s="136"/>
      <c r="N456" s="136"/>
    </row>
    <row r="457" spans="2:14" ht="15">
      <c r="B457" s="136"/>
      <c r="C457" s="136"/>
      <c r="D457" s="136"/>
      <c r="E457" s="136"/>
      <c r="F457" s="136"/>
      <c r="G457" s="1652"/>
      <c r="H457" s="1652"/>
      <c r="I457" s="1653"/>
      <c r="J457" s="1652"/>
      <c r="K457" s="1653"/>
      <c r="L457" s="1653"/>
      <c r="M457" s="201"/>
      <c r="N457" s="201"/>
    </row>
    <row r="458" spans="2:14" ht="15">
      <c r="B458" s="136"/>
      <c r="C458" s="136"/>
      <c r="D458" s="136"/>
      <c r="E458" s="136"/>
      <c r="F458" s="136"/>
      <c r="G458" s="1652"/>
      <c r="H458" s="1652"/>
      <c r="I458" s="1653"/>
      <c r="J458" s="1652"/>
      <c r="K458" s="1653"/>
      <c r="L458" s="1653"/>
      <c r="M458" s="204"/>
      <c r="N458" s="204"/>
    </row>
    <row r="459" spans="2:14" ht="15">
      <c r="B459" s="136"/>
      <c r="C459" s="136"/>
      <c r="D459" s="136"/>
      <c r="E459" s="136"/>
      <c r="F459" s="136"/>
      <c r="G459" s="1653"/>
      <c r="H459" s="1653"/>
      <c r="I459" s="1653"/>
      <c r="J459" s="1653"/>
      <c r="K459" s="1653"/>
      <c r="L459" s="1653"/>
      <c r="M459" s="204"/>
      <c r="N459" s="204"/>
    </row>
    <row r="460" spans="2:14" ht="15">
      <c r="B460" s="136"/>
      <c r="C460" s="136"/>
      <c r="D460" s="136"/>
      <c r="E460" s="136"/>
      <c r="F460" s="136"/>
      <c r="G460" s="1652"/>
      <c r="H460" s="1652"/>
      <c r="I460" s="1653"/>
      <c r="J460" s="1653"/>
      <c r="K460" s="1653"/>
      <c r="L460" s="1653"/>
      <c r="M460" s="204"/>
      <c r="N460" s="204"/>
    </row>
    <row r="461" spans="2:14" ht="15">
      <c r="B461" s="136"/>
      <c r="C461" s="136"/>
      <c r="D461" s="136"/>
      <c r="E461" s="136"/>
      <c r="F461" s="136"/>
      <c r="G461" s="1652"/>
      <c r="H461" s="1652"/>
      <c r="I461" s="1653"/>
      <c r="J461" s="1652"/>
      <c r="K461" s="1653"/>
      <c r="L461" s="1653"/>
      <c r="M461" s="204"/>
      <c r="N461" s="204"/>
    </row>
    <row r="462" spans="2:14" ht="15">
      <c r="B462" s="136"/>
      <c r="C462" s="136"/>
      <c r="D462" s="136"/>
      <c r="E462" s="136"/>
      <c r="F462" s="136"/>
      <c r="G462" s="1652"/>
      <c r="H462" s="1652"/>
      <c r="I462" s="1653"/>
      <c r="J462" s="1652"/>
      <c r="K462" s="1653"/>
      <c r="L462" s="1653"/>
      <c r="M462" s="204"/>
      <c r="N462" s="204"/>
    </row>
    <row r="463" spans="2:14" ht="15">
      <c r="B463" s="136"/>
      <c r="C463" s="136"/>
      <c r="D463" s="136"/>
      <c r="E463" s="136"/>
      <c r="F463" s="136"/>
      <c r="G463" s="1652"/>
      <c r="H463" s="1652"/>
      <c r="I463" s="1653"/>
      <c r="J463" s="1652"/>
      <c r="K463" s="1653"/>
      <c r="L463" s="1653"/>
      <c r="M463" s="204"/>
      <c r="N463" s="204"/>
    </row>
    <row r="464" spans="2:14" ht="15">
      <c r="B464" s="205"/>
      <c r="C464" s="136"/>
      <c r="D464" s="136"/>
      <c r="E464" s="136"/>
      <c r="F464" s="136"/>
      <c r="G464" s="1657"/>
      <c r="H464" s="1652"/>
      <c r="I464" s="1653"/>
      <c r="J464" s="1653"/>
      <c r="K464" s="1653"/>
      <c r="L464" s="1653"/>
      <c r="M464" s="204"/>
      <c r="N464" s="204"/>
    </row>
    <row r="465" spans="2:14" ht="15">
      <c r="B465" s="136"/>
      <c r="C465" s="136"/>
      <c r="D465" s="136"/>
      <c r="E465" s="136"/>
      <c r="F465" s="136"/>
      <c r="G465" s="1658"/>
      <c r="H465" s="1658"/>
      <c r="I465" s="1653"/>
      <c r="J465" s="1653"/>
      <c r="K465" s="1653"/>
      <c r="L465" s="1653"/>
      <c r="M465" s="204"/>
      <c r="N465" s="204"/>
    </row>
    <row r="466" spans="2:14" ht="15.6">
      <c r="B466" s="1656"/>
      <c r="C466" s="1656"/>
      <c r="D466" s="136"/>
      <c r="E466" s="136"/>
      <c r="F466" s="136"/>
      <c r="G466" s="206"/>
      <c r="H466" s="206"/>
      <c r="I466" s="206"/>
      <c r="J466" s="206"/>
      <c r="K466" s="1654"/>
      <c r="L466" s="1655"/>
      <c r="M466" s="204"/>
      <c r="N466" s="204"/>
    </row>
    <row r="467" spans="2:14" ht="15">
      <c r="B467" s="1656"/>
      <c r="C467" s="1656"/>
      <c r="D467" s="136"/>
      <c r="E467" s="136"/>
      <c r="F467" s="136"/>
      <c r="G467" s="206"/>
      <c r="H467" s="206"/>
      <c r="I467" s="206"/>
      <c r="J467" s="206"/>
      <c r="K467" s="206"/>
      <c r="L467" s="206"/>
      <c r="M467" s="204"/>
      <c r="N467" s="204"/>
    </row>
    <row r="468" spans="2:14" ht="15.6">
      <c r="B468" s="136"/>
      <c r="C468" s="201"/>
      <c r="D468" s="136"/>
      <c r="E468" s="136"/>
      <c r="F468" s="136"/>
      <c r="G468" s="1651"/>
      <c r="H468" s="1652"/>
      <c r="I468" s="206"/>
      <c r="J468" s="206"/>
      <c r="K468" s="1653"/>
      <c r="L468" s="1653"/>
      <c r="M468" s="207"/>
      <c r="N468" s="207"/>
    </row>
    <row r="469" spans="2:14" ht="15">
      <c r="B469" s="136"/>
      <c r="C469" s="136"/>
      <c r="D469" s="136"/>
      <c r="E469" s="136"/>
      <c r="F469" s="136"/>
      <c r="G469" s="1651"/>
      <c r="H469" s="1652"/>
      <c r="I469" s="206"/>
      <c r="J469" s="206"/>
      <c r="K469" s="1653"/>
      <c r="L469" s="1653"/>
      <c r="M469" s="206"/>
      <c r="N469" s="206"/>
    </row>
    <row r="470" spans="2:14" ht="15">
      <c r="B470" s="136"/>
      <c r="C470" s="136"/>
      <c r="D470" s="136"/>
      <c r="E470" s="136"/>
      <c r="F470" s="136"/>
      <c r="G470" s="1651"/>
      <c r="H470" s="1652"/>
      <c r="I470" s="206"/>
      <c r="J470" s="206"/>
      <c r="K470" s="1653"/>
      <c r="L470" s="1653"/>
      <c r="M470" s="204"/>
      <c r="N470" s="204"/>
    </row>
    <row r="471" spans="2:14" ht="15">
      <c r="B471" s="136"/>
      <c r="C471" s="136"/>
      <c r="D471" s="136"/>
      <c r="E471" s="136"/>
      <c r="F471" s="136"/>
      <c r="G471" s="208"/>
      <c r="H471" s="208"/>
      <c r="I471" s="206"/>
      <c r="J471" s="206"/>
      <c r="K471" s="1653"/>
      <c r="L471" s="1653"/>
      <c r="M471" s="204"/>
      <c r="N471" s="204"/>
    </row>
    <row r="472" spans="2:14" ht="15">
      <c r="B472" s="136"/>
      <c r="C472" s="136"/>
      <c r="D472" s="136"/>
      <c r="E472" s="136"/>
      <c r="F472" s="136"/>
      <c r="G472" s="208"/>
      <c r="H472" s="208"/>
      <c r="I472" s="206"/>
      <c r="J472" s="206"/>
      <c r="K472" s="1653"/>
      <c r="L472" s="1653"/>
      <c r="M472" s="204"/>
      <c r="N472" s="204"/>
    </row>
    <row r="473" spans="2:14" ht="15.6">
      <c r="B473" s="1649"/>
      <c r="C473" s="1649"/>
      <c r="D473" s="136"/>
      <c r="E473" s="136"/>
      <c r="F473" s="136"/>
      <c r="G473" s="206"/>
      <c r="H473" s="206"/>
      <c r="I473" s="1654"/>
      <c r="J473" s="1655"/>
      <c r="K473" s="206"/>
      <c r="L473" s="206"/>
      <c r="M473" s="204"/>
      <c r="N473" s="204"/>
    </row>
    <row r="474" spans="2:14" ht="15">
      <c r="B474" s="136"/>
      <c r="C474" s="136"/>
      <c r="D474" s="136"/>
      <c r="E474" s="136"/>
      <c r="F474" s="136"/>
      <c r="G474" s="136"/>
      <c r="H474" s="136"/>
      <c r="I474" s="136"/>
      <c r="J474" s="136"/>
      <c r="K474" s="136"/>
      <c r="L474" s="136"/>
      <c r="M474" s="204"/>
      <c r="N474" s="204"/>
    </row>
    <row r="475" spans="2:14" ht="17.399999999999999">
      <c r="B475" s="1646"/>
      <c r="C475" s="1646"/>
      <c r="D475" s="1646"/>
      <c r="E475" s="1646"/>
      <c r="F475" s="136"/>
      <c r="G475" s="136"/>
      <c r="H475" s="136"/>
      <c r="I475" s="136"/>
      <c r="J475" s="136"/>
      <c r="K475" s="1647"/>
      <c r="L475" s="1647"/>
      <c r="M475" s="206"/>
      <c r="N475" s="206"/>
    </row>
    <row r="476" spans="2:14" ht="13.2">
      <c r="B476" s="136"/>
      <c r="C476" s="136"/>
      <c r="D476" s="136"/>
      <c r="E476" s="136"/>
      <c r="F476" s="136"/>
      <c r="G476" s="136"/>
      <c r="H476" s="136"/>
      <c r="I476" s="136"/>
      <c r="J476" s="136"/>
      <c r="K476" s="136"/>
      <c r="L476" s="136"/>
      <c r="M476" s="136"/>
      <c r="N476" s="136"/>
    </row>
    <row r="477" spans="2:14" ht="17.399999999999999">
      <c r="B477" s="1648"/>
      <c r="C477" s="1648"/>
      <c r="D477" s="1648"/>
      <c r="E477" s="1648"/>
      <c r="F477" s="1648"/>
      <c r="G477" s="1648"/>
      <c r="H477" s="1648"/>
      <c r="I477" s="1648"/>
      <c r="J477" s="1648"/>
      <c r="K477" s="1648"/>
      <c r="L477" s="1648"/>
      <c r="M477" s="209"/>
      <c r="N477" s="209"/>
    </row>
    <row r="478" spans="2:14" ht="15">
      <c r="B478" s="1648"/>
      <c r="C478" s="1648"/>
      <c r="D478" s="1648"/>
      <c r="E478" s="1648"/>
      <c r="F478" s="1648"/>
      <c r="G478" s="1648"/>
      <c r="H478" s="1648"/>
      <c r="I478" s="1648"/>
      <c r="J478" s="1648"/>
      <c r="K478" s="1648"/>
      <c r="L478" s="1648"/>
      <c r="M478" s="136"/>
      <c r="N478" s="136"/>
    </row>
    <row r="479" spans="2:14" ht="15">
      <c r="B479" s="210"/>
      <c r="C479" s="136"/>
      <c r="D479" s="136"/>
      <c r="E479" s="136"/>
      <c r="F479" s="136"/>
      <c r="G479" s="136"/>
      <c r="H479" s="136"/>
      <c r="I479" s="136"/>
      <c r="J479" s="136"/>
      <c r="K479" s="136"/>
      <c r="L479" s="136"/>
      <c r="M479" s="210"/>
      <c r="N479" s="210"/>
    </row>
    <row r="480" spans="2:14" ht="15">
      <c r="B480" s="136"/>
      <c r="C480" s="136"/>
      <c r="D480" s="136"/>
      <c r="E480" s="136"/>
      <c r="F480" s="136"/>
      <c r="G480" s="136"/>
      <c r="H480" s="136"/>
      <c r="I480" s="136"/>
      <c r="J480" s="136"/>
      <c r="K480" s="136"/>
      <c r="L480" s="136"/>
      <c r="M480" s="210"/>
      <c r="N480" s="210"/>
    </row>
    <row r="481" spans="2:14" ht="13.2">
      <c r="B481" s="136"/>
      <c r="C481" s="136"/>
      <c r="D481" s="136"/>
      <c r="E481" s="136"/>
      <c r="F481" s="136"/>
      <c r="G481" s="136"/>
      <c r="H481" s="136"/>
      <c r="I481" s="1649"/>
      <c r="J481" s="1649"/>
      <c r="K481" s="136"/>
      <c r="L481" s="136"/>
      <c r="M481" s="136"/>
      <c r="N481" s="136"/>
    </row>
    <row r="482" spans="2:14" ht="13.2">
      <c r="B482" s="136"/>
      <c r="C482" s="136"/>
      <c r="D482" s="136"/>
      <c r="E482" s="136"/>
      <c r="F482" s="136"/>
      <c r="G482" s="191"/>
      <c r="H482" s="1650"/>
      <c r="I482" s="1650"/>
      <c r="J482" s="1650"/>
      <c r="K482" s="1650"/>
      <c r="L482" s="136"/>
      <c r="M482" s="136"/>
      <c r="N482" s="136"/>
    </row>
    <row r="483" spans="2:14" ht="15.6">
      <c r="B483" s="136"/>
      <c r="C483" s="136"/>
      <c r="D483" s="136"/>
      <c r="E483" s="136"/>
      <c r="F483" s="136"/>
      <c r="G483" s="136"/>
      <c r="H483" s="136"/>
      <c r="I483" s="1645"/>
      <c r="J483" s="1645"/>
      <c r="K483" s="136"/>
      <c r="L483" s="136"/>
      <c r="M483" s="136"/>
      <c r="N483" s="136"/>
    </row>
    <row r="484" spans="2:14" ht="15.6">
      <c r="B484" s="136"/>
      <c r="C484" s="136"/>
      <c r="D484" s="136"/>
      <c r="E484" s="136"/>
      <c r="F484" s="136"/>
      <c r="G484" s="136"/>
      <c r="H484" s="136"/>
      <c r="I484" s="190"/>
      <c r="J484" s="190"/>
      <c r="K484" s="136"/>
      <c r="L484" s="136"/>
      <c r="M484" s="136"/>
      <c r="N484" s="136"/>
    </row>
    <row r="485" spans="2:14" ht="15.6">
      <c r="B485" s="136"/>
      <c r="C485" s="136"/>
      <c r="D485" s="136"/>
      <c r="E485" s="136"/>
      <c r="F485" s="136"/>
      <c r="G485" s="136"/>
      <c r="H485" s="136"/>
      <c r="I485" s="190"/>
      <c r="J485" s="190"/>
      <c r="K485" s="136"/>
      <c r="L485" s="136"/>
      <c r="M485" s="136"/>
      <c r="N485" s="136"/>
    </row>
    <row r="486" spans="2:14" ht="15.6">
      <c r="B486" s="136"/>
      <c r="C486" s="136"/>
      <c r="D486" s="136"/>
      <c r="E486" s="136"/>
      <c r="F486" s="136"/>
      <c r="G486" s="136"/>
      <c r="H486" s="136"/>
      <c r="I486" s="190"/>
      <c r="J486" s="190"/>
      <c r="K486" s="136"/>
      <c r="L486" s="136"/>
      <c r="M486" s="136"/>
      <c r="N486" s="136"/>
    </row>
    <row r="487" spans="2:14" ht="15.6">
      <c r="B487" s="136"/>
      <c r="C487" s="136"/>
      <c r="D487" s="136"/>
      <c r="E487" s="136"/>
      <c r="F487" s="136"/>
      <c r="G487" s="136"/>
      <c r="H487" s="136"/>
      <c r="I487" s="190"/>
      <c r="J487" s="190"/>
      <c r="K487" s="136"/>
      <c r="L487" s="136"/>
      <c r="M487" s="136"/>
      <c r="N487" s="136"/>
    </row>
    <row r="488" spans="2:14" ht="15.6">
      <c r="B488" s="136"/>
      <c r="C488" s="136"/>
      <c r="D488" s="136"/>
      <c r="E488" s="136"/>
      <c r="F488" s="136"/>
      <c r="G488" s="136"/>
      <c r="H488" s="136"/>
      <c r="I488" s="190"/>
      <c r="J488" s="190"/>
      <c r="K488" s="136"/>
      <c r="L488" s="136"/>
      <c r="M488" s="136"/>
      <c r="N488" s="136"/>
    </row>
    <row r="489" spans="2:14" ht="13.2">
      <c r="B489" s="136"/>
      <c r="C489" s="136"/>
      <c r="D489" s="136"/>
      <c r="E489" s="136"/>
      <c r="F489" s="136"/>
      <c r="G489" s="136"/>
      <c r="H489" s="136"/>
      <c r="I489" s="136"/>
      <c r="J489" s="136"/>
      <c r="K489" s="136"/>
      <c r="L489" s="136"/>
      <c r="M489" s="136"/>
      <c r="N489" s="136"/>
    </row>
    <row r="490" spans="2:14" ht="13.2">
      <c r="B490" s="136"/>
      <c r="C490" s="136"/>
      <c r="D490" s="136"/>
      <c r="E490" s="136"/>
      <c r="F490" s="136"/>
      <c r="G490" s="136"/>
      <c r="H490" s="136"/>
      <c r="I490" s="136"/>
      <c r="J490" s="136"/>
      <c r="K490" s="136"/>
      <c r="L490" s="136"/>
      <c r="M490" s="136"/>
      <c r="N490" s="136"/>
    </row>
    <row r="491" spans="2:14" ht="13.2">
      <c r="B491" s="1659"/>
      <c r="C491" s="1659"/>
      <c r="D491" s="1660"/>
      <c r="E491" s="1660"/>
      <c r="F491" s="1660"/>
      <c r="G491" s="1660"/>
      <c r="H491" s="1660"/>
      <c r="I491" s="1660"/>
      <c r="J491" s="1659"/>
      <c r="K491" s="1659"/>
      <c r="L491" s="194"/>
      <c r="M491" s="136"/>
      <c r="N491" s="136"/>
    </row>
    <row r="492" spans="2:14" ht="13.2">
      <c r="B492" s="136"/>
      <c r="C492" s="136"/>
      <c r="D492" s="136"/>
      <c r="E492" s="195"/>
      <c r="F492" s="136"/>
      <c r="G492" s="136"/>
      <c r="H492" s="136"/>
      <c r="I492" s="136"/>
      <c r="J492" s="136"/>
      <c r="K492" s="136"/>
      <c r="L492" s="136"/>
      <c r="M492" s="136"/>
      <c r="N492" s="136"/>
    </row>
    <row r="493" spans="2:14" ht="13.2">
      <c r="B493" s="196"/>
      <c r="C493" s="1660"/>
      <c r="D493" s="1660"/>
      <c r="E493" s="1660"/>
      <c r="F493" s="1660"/>
      <c r="G493" s="1662"/>
      <c r="H493" s="1662"/>
      <c r="I493" s="197"/>
      <c r="J493" s="1659"/>
      <c r="K493" s="1659"/>
      <c r="L493" s="197"/>
      <c r="M493" s="194"/>
      <c r="N493" s="194"/>
    </row>
    <row r="494" spans="2:14" ht="13.2">
      <c r="B494" s="136"/>
      <c r="C494" s="136"/>
      <c r="D494" s="198"/>
      <c r="E494" s="199"/>
      <c r="F494" s="198"/>
      <c r="G494" s="136"/>
      <c r="H494" s="136"/>
      <c r="I494" s="136"/>
      <c r="J494" s="136"/>
      <c r="K494" s="136"/>
      <c r="L494" s="136"/>
      <c r="M494" s="136"/>
      <c r="N494" s="136"/>
    </row>
    <row r="495" spans="2:14" ht="13.2">
      <c r="B495" s="1659"/>
      <c r="C495" s="1659"/>
      <c r="D495" s="200"/>
      <c r="E495" s="200"/>
      <c r="F495" s="200"/>
      <c r="G495" s="195"/>
      <c r="H495" s="195"/>
      <c r="I495" s="136"/>
      <c r="J495" s="136"/>
      <c r="K495" s="136"/>
      <c r="L495" s="136"/>
      <c r="M495" s="197"/>
      <c r="N495" s="197"/>
    </row>
    <row r="496" spans="2:14" ht="13.2">
      <c r="B496" s="136"/>
      <c r="C496" s="136"/>
      <c r="D496" s="136"/>
      <c r="E496" s="195"/>
      <c r="F496" s="136"/>
      <c r="G496" s="136"/>
      <c r="H496" s="136"/>
      <c r="I496" s="136"/>
      <c r="J496" s="136"/>
      <c r="K496" s="201"/>
      <c r="L496" s="201"/>
      <c r="M496" s="136"/>
      <c r="N496" s="136"/>
    </row>
    <row r="497" spans="2:14" ht="13.2">
      <c r="B497" s="1661"/>
      <c r="C497" s="1661"/>
      <c r="D497" s="1661"/>
      <c r="E497" s="1661"/>
      <c r="F497" s="1661"/>
      <c r="G497" s="1661"/>
      <c r="H497" s="1661"/>
      <c r="I497" s="1661"/>
      <c r="J497" s="1661"/>
      <c r="K497" s="202"/>
      <c r="L497" s="201"/>
      <c r="M497" s="136"/>
      <c r="N497" s="136"/>
    </row>
    <row r="498" spans="2:14" ht="13.2">
      <c r="B498" s="1661"/>
      <c r="C498" s="1661"/>
      <c r="D498" s="1661"/>
      <c r="E498" s="1661"/>
      <c r="F498" s="1661"/>
      <c r="G498" s="1661"/>
      <c r="H498" s="1661"/>
      <c r="I498" s="1661"/>
      <c r="J498" s="1661"/>
      <c r="K498" s="203"/>
      <c r="L498" s="203"/>
      <c r="M498" s="201"/>
      <c r="N498" s="201"/>
    </row>
    <row r="499" spans="2:14" ht="13.2">
      <c r="B499" s="136"/>
      <c r="C499" s="136"/>
      <c r="D499" s="136"/>
      <c r="E499" s="136"/>
      <c r="F499" s="136"/>
      <c r="G499" s="136"/>
      <c r="H499" s="136"/>
      <c r="I499" s="136"/>
      <c r="J499" s="136"/>
      <c r="K499" s="195"/>
      <c r="L499" s="136"/>
      <c r="M499" s="201"/>
      <c r="N499" s="201"/>
    </row>
    <row r="500" spans="2:14" ht="13.2">
      <c r="B500" s="1659"/>
      <c r="C500" s="1659"/>
      <c r="D500" s="1660"/>
      <c r="E500" s="1660"/>
      <c r="F500" s="1660"/>
      <c r="G500" s="1660"/>
      <c r="H500" s="1660"/>
      <c r="I500" s="195"/>
      <c r="J500" s="136"/>
      <c r="K500" s="136"/>
      <c r="L500" s="136"/>
      <c r="M500" s="203"/>
      <c r="N500" s="203"/>
    </row>
    <row r="501" spans="2:14" ht="13.2">
      <c r="B501" s="136"/>
      <c r="C501" s="136"/>
      <c r="D501" s="136"/>
      <c r="E501" s="136"/>
      <c r="F501" s="136"/>
      <c r="G501" s="136"/>
      <c r="H501" s="136"/>
      <c r="I501" s="136"/>
      <c r="J501" s="136"/>
      <c r="K501" s="136"/>
      <c r="L501" s="136"/>
      <c r="M501" s="136"/>
      <c r="N501" s="136"/>
    </row>
    <row r="502" spans="2:14" ht="13.2">
      <c r="B502" s="1656"/>
      <c r="C502" s="1656"/>
      <c r="D502" s="136"/>
      <c r="E502" s="136"/>
      <c r="F502" s="136"/>
      <c r="G502" s="1656"/>
      <c r="H502" s="1656"/>
      <c r="I502" s="1656"/>
      <c r="J502" s="1656"/>
      <c r="K502" s="1656"/>
      <c r="L502" s="1656"/>
      <c r="M502" s="136"/>
      <c r="N502" s="136"/>
    </row>
    <row r="503" spans="2:14" ht="15">
      <c r="B503" s="136"/>
      <c r="C503" s="136"/>
      <c r="D503" s="136"/>
      <c r="E503" s="136"/>
      <c r="F503" s="136"/>
      <c r="G503" s="1652"/>
      <c r="H503" s="1652"/>
      <c r="I503" s="1653"/>
      <c r="J503" s="1652"/>
      <c r="K503" s="1653"/>
      <c r="L503" s="1653"/>
      <c r="M503" s="136"/>
      <c r="N503" s="136"/>
    </row>
    <row r="504" spans="2:14" ht="15">
      <c r="B504" s="136"/>
      <c r="C504" s="136"/>
      <c r="D504" s="136"/>
      <c r="E504" s="136"/>
      <c r="F504" s="136"/>
      <c r="G504" s="1652"/>
      <c r="H504" s="1652"/>
      <c r="I504" s="1653"/>
      <c r="J504" s="1652"/>
      <c r="K504" s="1653"/>
      <c r="L504" s="1653"/>
      <c r="M504" s="201"/>
      <c r="N504" s="201"/>
    </row>
    <row r="505" spans="2:14" ht="15">
      <c r="B505" s="136"/>
      <c r="C505" s="136"/>
      <c r="D505" s="136"/>
      <c r="E505" s="136"/>
      <c r="F505" s="136"/>
      <c r="G505" s="1652"/>
      <c r="H505" s="1652"/>
      <c r="I505" s="1653"/>
      <c r="J505" s="1652"/>
      <c r="K505" s="1653"/>
      <c r="L505" s="1653"/>
      <c r="M505" s="204"/>
      <c r="N505" s="204"/>
    </row>
    <row r="506" spans="2:14" ht="15">
      <c r="B506" s="136"/>
      <c r="C506" s="136"/>
      <c r="D506" s="136"/>
      <c r="E506" s="136"/>
      <c r="F506" s="136"/>
      <c r="G506" s="1653"/>
      <c r="H506" s="1653"/>
      <c r="I506" s="1653"/>
      <c r="J506" s="1653"/>
      <c r="K506" s="1653"/>
      <c r="L506" s="1653"/>
      <c r="M506" s="204"/>
      <c r="N506" s="204"/>
    </row>
    <row r="507" spans="2:14" ht="15">
      <c r="B507" s="136"/>
      <c r="C507" s="136"/>
      <c r="D507" s="136"/>
      <c r="E507" s="136"/>
      <c r="F507" s="136"/>
      <c r="G507" s="1652"/>
      <c r="H507" s="1652"/>
      <c r="I507" s="1653"/>
      <c r="J507" s="1653"/>
      <c r="K507" s="1653"/>
      <c r="L507" s="1653"/>
      <c r="M507" s="204"/>
      <c r="N507" s="204"/>
    </row>
    <row r="508" spans="2:14" ht="15">
      <c r="B508" s="136"/>
      <c r="C508" s="136"/>
      <c r="D508" s="136"/>
      <c r="E508" s="136"/>
      <c r="F508" s="136"/>
      <c r="G508" s="1652"/>
      <c r="H508" s="1652"/>
      <c r="I508" s="1653"/>
      <c r="J508" s="1652"/>
      <c r="K508" s="1653"/>
      <c r="L508" s="1653"/>
      <c r="M508" s="204"/>
      <c r="N508" s="204"/>
    </row>
    <row r="509" spans="2:14" ht="15">
      <c r="B509" s="136"/>
      <c r="C509" s="136"/>
      <c r="D509" s="136"/>
      <c r="E509" s="136"/>
      <c r="F509" s="136"/>
      <c r="G509" s="1652"/>
      <c r="H509" s="1652"/>
      <c r="I509" s="1653"/>
      <c r="J509" s="1652"/>
      <c r="K509" s="1653"/>
      <c r="L509" s="1653"/>
      <c r="M509" s="204"/>
      <c r="N509" s="204"/>
    </row>
    <row r="510" spans="2:14" ht="15">
      <c r="B510" s="136"/>
      <c r="C510" s="136"/>
      <c r="D510" s="136"/>
      <c r="E510" s="136"/>
      <c r="F510" s="136"/>
      <c r="G510" s="1652"/>
      <c r="H510" s="1652"/>
      <c r="I510" s="1653"/>
      <c r="J510" s="1652"/>
      <c r="K510" s="1653"/>
      <c r="L510" s="1653"/>
      <c r="M510" s="204"/>
      <c r="N510" s="204"/>
    </row>
    <row r="511" spans="2:14" ht="15">
      <c r="B511" s="205"/>
      <c r="C511" s="136"/>
      <c r="D511" s="136"/>
      <c r="E511" s="136"/>
      <c r="F511" s="136"/>
      <c r="G511" s="1657"/>
      <c r="H511" s="1652"/>
      <c r="I511" s="1653"/>
      <c r="J511" s="1653"/>
      <c r="K511" s="1653"/>
      <c r="L511" s="1653"/>
      <c r="M511" s="204"/>
      <c r="N511" s="204"/>
    </row>
    <row r="512" spans="2:14" ht="15">
      <c r="B512" s="136"/>
      <c r="C512" s="136"/>
      <c r="D512" s="136"/>
      <c r="E512" s="136"/>
      <c r="F512" s="136"/>
      <c r="G512" s="1658"/>
      <c r="H512" s="1658"/>
      <c r="I512" s="1653"/>
      <c r="J512" s="1653"/>
      <c r="K512" s="1653"/>
      <c r="L512" s="1653"/>
      <c r="M512" s="204"/>
      <c r="N512" s="204"/>
    </row>
    <row r="513" spans="2:14" ht="15.6">
      <c r="B513" s="1656"/>
      <c r="C513" s="1656"/>
      <c r="D513" s="136"/>
      <c r="E513" s="136"/>
      <c r="F513" s="136"/>
      <c r="G513" s="206"/>
      <c r="H513" s="206"/>
      <c r="I513" s="206"/>
      <c r="J513" s="206"/>
      <c r="K513" s="1654"/>
      <c r="L513" s="1655"/>
      <c r="M513" s="204"/>
      <c r="N513" s="204"/>
    </row>
    <row r="514" spans="2:14" ht="15">
      <c r="B514" s="1656"/>
      <c r="C514" s="1656"/>
      <c r="D514" s="136"/>
      <c r="E514" s="136"/>
      <c r="F514" s="136"/>
      <c r="G514" s="206"/>
      <c r="H514" s="206"/>
      <c r="I514" s="206"/>
      <c r="J514" s="206"/>
      <c r="K514" s="206"/>
      <c r="L514" s="206"/>
      <c r="M514" s="204"/>
      <c r="N514" s="204"/>
    </row>
    <row r="515" spans="2:14" ht="15.6">
      <c r="B515" s="136"/>
      <c r="C515" s="201"/>
      <c r="D515" s="136"/>
      <c r="E515" s="136"/>
      <c r="F515" s="136"/>
      <c r="G515" s="1651"/>
      <c r="H515" s="1652"/>
      <c r="I515" s="206"/>
      <c r="J515" s="206"/>
      <c r="K515" s="1653"/>
      <c r="L515" s="1653"/>
      <c r="M515" s="207"/>
      <c r="N515" s="207"/>
    </row>
    <row r="516" spans="2:14" ht="15">
      <c r="B516" s="136"/>
      <c r="C516" s="136"/>
      <c r="D516" s="136"/>
      <c r="E516" s="136"/>
      <c r="F516" s="136"/>
      <c r="G516" s="1651"/>
      <c r="H516" s="1652"/>
      <c r="I516" s="206"/>
      <c r="J516" s="206"/>
      <c r="K516" s="1653"/>
      <c r="L516" s="1653"/>
      <c r="M516" s="206"/>
      <c r="N516" s="206"/>
    </row>
    <row r="517" spans="2:14" ht="15">
      <c r="B517" s="136"/>
      <c r="C517" s="136"/>
      <c r="D517" s="136"/>
      <c r="E517" s="136"/>
      <c r="F517" s="136"/>
      <c r="G517" s="1651"/>
      <c r="H517" s="1652"/>
      <c r="I517" s="206"/>
      <c r="J517" s="206"/>
      <c r="K517" s="1653"/>
      <c r="L517" s="1653"/>
      <c r="M517" s="204"/>
      <c r="N517" s="204"/>
    </row>
    <row r="518" spans="2:14" ht="15">
      <c r="B518" s="136"/>
      <c r="C518" s="136"/>
      <c r="D518" s="136"/>
      <c r="E518" s="136"/>
      <c r="F518" s="136"/>
      <c r="G518" s="208"/>
      <c r="H518" s="208"/>
      <c r="I518" s="206"/>
      <c r="J518" s="206"/>
      <c r="K518" s="1653"/>
      <c r="L518" s="1653"/>
      <c r="M518" s="204"/>
      <c r="N518" s="204"/>
    </row>
    <row r="519" spans="2:14" ht="15">
      <c r="B519" s="136"/>
      <c r="C519" s="136"/>
      <c r="D519" s="136"/>
      <c r="E519" s="136"/>
      <c r="F519" s="136"/>
      <c r="G519" s="208"/>
      <c r="H519" s="208"/>
      <c r="I519" s="206"/>
      <c r="J519" s="206"/>
      <c r="K519" s="1653"/>
      <c r="L519" s="1653"/>
      <c r="M519" s="204"/>
      <c r="N519" s="204"/>
    </row>
    <row r="520" spans="2:14" ht="15.6">
      <c r="B520" s="1649"/>
      <c r="C520" s="1649"/>
      <c r="D520" s="136"/>
      <c r="E520" s="136"/>
      <c r="F520" s="136"/>
      <c r="G520" s="206"/>
      <c r="H520" s="206"/>
      <c r="I520" s="1654"/>
      <c r="J520" s="1655"/>
      <c r="K520" s="206"/>
      <c r="L520" s="206"/>
      <c r="M520" s="204"/>
      <c r="N520" s="204"/>
    </row>
    <row r="521" spans="2:14" ht="15">
      <c r="B521" s="136"/>
      <c r="C521" s="136"/>
      <c r="D521" s="136"/>
      <c r="E521" s="136"/>
      <c r="F521" s="136"/>
      <c r="G521" s="136"/>
      <c r="H521" s="136"/>
      <c r="I521" s="136"/>
      <c r="J521" s="136"/>
      <c r="K521" s="136"/>
      <c r="L521" s="136"/>
      <c r="M521" s="204"/>
      <c r="N521" s="204"/>
    </row>
    <row r="522" spans="2:14" ht="17.399999999999999">
      <c r="B522" s="1646"/>
      <c r="C522" s="1646"/>
      <c r="D522" s="1646"/>
      <c r="E522" s="1646"/>
      <c r="F522" s="136"/>
      <c r="G522" s="136"/>
      <c r="H522" s="136"/>
      <c r="I522" s="136"/>
      <c r="J522" s="136"/>
      <c r="K522" s="1647"/>
      <c r="L522" s="1647"/>
      <c r="M522" s="206"/>
      <c r="N522" s="206"/>
    </row>
    <row r="523" spans="2:14" ht="13.2">
      <c r="B523" s="136"/>
      <c r="C523" s="136"/>
      <c r="D523" s="136"/>
      <c r="E523" s="136"/>
      <c r="F523" s="136"/>
      <c r="G523" s="136"/>
      <c r="H523" s="136"/>
      <c r="I523" s="136"/>
      <c r="J523" s="136"/>
      <c r="K523" s="136"/>
      <c r="L523" s="136"/>
      <c r="M523" s="136"/>
      <c r="N523" s="136"/>
    </row>
    <row r="524" spans="2:14" ht="17.399999999999999">
      <c r="B524" s="1648"/>
      <c r="C524" s="1648"/>
      <c r="D524" s="1648"/>
      <c r="E524" s="1648"/>
      <c r="F524" s="1648"/>
      <c r="G524" s="1648"/>
      <c r="H524" s="1648"/>
      <c r="I524" s="1648"/>
      <c r="J524" s="1648"/>
      <c r="K524" s="1648"/>
      <c r="L524" s="1648"/>
      <c r="M524" s="209"/>
      <c r="N524" s="209"/>
    </row>
    <row r="525" spans="2:14" ht="15">
      <c r="B525" s="1648"/>
      <c r="C525" s="1648"/>
      <c r="D525" s="1648"/>
      <c r="E525" s="1648"/>
      <c r="F525" s="1648"/>
      <c r="G525" s="1648"/>
      <c r="H525" s="1648"/>
      <c r="I525" s="1648"/>
      <c r="J525" s="1648"/>
      <c r="K525" s="1648"/>
      <c r="L525" s="1648"/>
      <c r="M525" s="136"/>
      <c r="N525" s="136"/>
    </row>
    <row r="526" spans="2:14" ht="15">
      <c r="B526" s="210"/>
      <c r="C526" s="136"/>
      <c r="D526" s="136"/>
      <c r="E526" s="136"/>
      <c r="F526" s="136"/>
      <c r="G526" s="136"/>
      <c r="H526" s="136"/>
      <c r="I526" s="136"/>
      <c r="J526" s="136"/>
      <c r="K526" s="136"/>
      <c r="L526" s="136"/>
      <c r="M526" s="210"/>
      <c r="N526" s="210"/>
    </row>
    <row r="527" spans="2:14" ht="15">
      <c r="B527" s="136"/>
      <c r="C527" s="136"/>
      <c r="D527" s="136"/>
      <c r="E527" s="136"/>
      <c r="F527" s="136"/>
      <c r="G527" s="136"/>
      <c r="H527" s="136"/>
      <c r="I527" s="136"/>
      <c r="J527" s="136"/>
      <c r="K527" s="136"/>
      <c r="L527" s="136"/>
      <c r="M527" s="210"/>
      <c r="N527" s="210"/>
    </row>
    <row r="528" spans="2:14" ht="13.2">
      <c r="B528" s="136"/>
      <c r="C528" s="136"/>
      <c r="D528" s="136"/>
      <c r="E528" s="136"/>
      <c r="F528" s="136"/>
      <c r="G528" s="136"/>
      <c r="H528" s="136"/>
      <c r="I528" s="1649"/>
      <c r="J528" s="1649"/>
      <c r="K528" s="136"/>
      <c r="L528" s="136"/>
      <c r="M528" s="136"/>
      <c r="N528" s="136"/>
    </row>
    <row r="529" spans="2:14" ht="13.2">
      <c r="B529" s="136"/>
      <c r="C529" s="136"/>
      <c r="D529" s="136"/>
      <c r="E529" s="136"/>
      <c r="F529" s="136"/>
      <c r="G529" s="191"/>
      <c r="H529" s="1650"/>
      <c r="I529" s="1650"/>
      <c r="J529" s="1650"/>
      <c r="K529" s="1650"/>
      <c r="L529" s="136"/>
      <c r="M529" s="136"/>
      <c r="N529" s="136"/>
    </row>
    <row r="530" spans="2:14" ht="15.6">
      <c r="B530" s="136"/>
      <c r="C530" s="136"/>
      <c r="D530" s="136"/>
      <c r="E530" s="136"/>
      <c r="F530" s="136"/>
      <c r="G530" s="136"/>
      <c r="H530" s="136"/>
      <c r="I530" s="1645"/>
      <c r="J530" s="1645"/>
      <c r="K530" s="136"/>
      <c r="L530" s="136"/>
      <c r="M530" s="136"/>
      <c r="N530" s="136"/>
    </row>
    <row r="531" spans="2:14" ht="15.6">
      <c r="B531" s="136"/>
      <c r="C531" s="136"/>
      <c r="D531" s="136"/>
      <c r="E531" s="136"/>
      <c r="F531" s="136"/>
      <c r="G531" s="136"/>
      <c r="H531" s="136"/>
      <c r="I531" s="190"/>
      <c r="J531" s="190"/>
      <c r="K531" s="136"/>
      <c r="L531" s="136"/>
      <c r="M531" s="136"/>
      <c r="N531" s="136"/>
    </row>
    <row r="532" spans="2:14" ht="15.6">
      <c r="B532" s="136"/>
      <c r="C532" s="136"/>
      <c r="D532" s="136"/>
      <c r="E532" s="136"/>
      <c r="F532" s="136"/>
      <c r="G532" s="136"/>
      <c r="H532" s="136"/>
      <c r="I532" s="190"/>
      <c r="J532" s="190"/>
      <c r="K532" s="136"/>
      <c r="L532" s="136"/>
      <c r="M532" s="136"/>
      <c r="N532" s="136"/>
    </row>
    <row r="533" spans="2:14" ht="15.6">
      <c r="B533" s="136"/>
      <c r="C533" s="136"/>
      <c r="D533" s="136"/>
      <c r="E533" s="136"/>
      <c r="F533" s="136"/>
      <c r="G533" s="136"/>
      <c r="H533" s="136"/>
      <c r="I533" s="190"/>
      <c r="J533" s="190"/>
      <c r="K533" s="136"/>
      <c r="L533" s="136"/>
      <c r="M533" s="136"/>
      <c r="N533" s="136"/>
    </row>
    <row r="534" spans="2:14" ht="15.6">
      <c r="B534" s="136"/>
      <c r="C534" s="136"/>
      <c r="D534" s="136"/>
      <c r="E534" s="136"/>
      <c r="F534" s="136"/>
      <c r="G534" s="136"/>
      <c r="H534" s="136"/>
      <c r="I534" s="190"/>
      <c r="J534" s="190"/>
      <c r="K534" s="136"/>
      <c r="L534" s="136"/>
      <c r="M534" s="136"/>
      <c r="N534" s="136"/>
    </row>
    <row r="535" spans="2:14" ht="15.6">
      <c r="B535" s="136"/>
      <c r="C535" s="136"/>
      <c r="D535" s="136"/>
      <c r="E535" s="136"/>
      <c r="F535" s="136"/>
      <c r="G535" s="136"/>
      <c r="H535" s="136"/>
      <c r="I535" s="190"/>
      <c r="J535" s="190"/>
      <c r="K535" s="136"/>
      <c r="L535" s="136"/>
      <c r="M535" s="136"/>
      <c r="N535" s="136"/>
    </row>
    <row r="536" spans="2:14" ht="13.2">
      <c r="B536" s="136"/>
      <c r="C536" s="136"/>
      <c r="D536" s="136"/>
      <c r="E536" s="136"/>
      <c r="F536" s="136"/>
      <c r="G536" s="136"/>
      <c r="H536" s="136"/>
      <c r="I536" s="136"/>
      <c r="J536" s="136"/>
      <c r="K536" s="136"/>
      <c r="L536" s="136"/>
      <c r="M536" s="136"/>
      <c r="N536" s="136"/>
    </row>
    <row r="537" spans="2:14" ht="13.2">
      <c r="B537" s="136"/>
      <c r="C537" s="136"/>
      <c r="D537" s="136"/>
      <c r="E537" s="136"/>
      <c r="F537" s="136"/>
      <c r="G537" s="136"/>
      <c r="H537" s="136"/>
      <c r="I537" s="136"/>
      <c r="J537" s="136"/>
      <c r="K537" s="136"/>
      <c r="L537" s="136"/>
      <c r="M537" s="136"/>
      <c r="N537" s="136"/>
    </row>
    <row r="538" spans="2:14" ht="13.2">
      <c r="B538" s="1659"/>
      <c r="C538" s="1659"/>
      <c r="D538" s="1660"/>
      <c r="E538" s="1660"/>
      <c r="F538" s="1660"/>
      <c r="G538" s="1660"/>
      <c r="H538" s="1660"/>
      <c r="I538" s="1660"/>
      <c r="J538" s="1659"/>
      <c r="K538" s="1659"/>
      <c r="L538" s="194"/>
      <c r="M538" s="136"/>
      <c r="N538" s="136"/>
    </row>
    <row r="539" spans="2:14" ht="13.2">
      <c r="B539" s="136"/>
      <c r="C539" s="136"/>
      <c r="D539" s="136"/>
      <c r="E539" s="195"/>
      <c r="F539" s="136"/>
      <c r="G539" s="136"/>
      <c r="H539" s="136"/>
      <c r="I539" s="136"/>
      <c r="J539" s="136"/>
      <c r="K539" s="136"/>
      <c r="L539" s="136"/>
      <c r="M539" s="136"/>
      <c r="N539" s="136"/>
    </row>
    <row r="540" spans="2:14" ht="13.2">
      <c r="B540" s="196"/>
      <c r="C540" s="1660"/>
      <c r="D540" s="1660"/>
      <c r="E540" s="1660"/>
      <c r="F540" s="1660"/>
      <c r="G540" s="1662"/>
      <c r="H540" s="1662"/>
      <c r="I540" s="197"/>
      <c r="J540" s="1659"/>
      <c r="K540" s="1659"/>
      <c r="L540" s="197"/>
      <c r="M540" s="194"/>
      <c r="N540" s="194"/>
    </row>
    <row r="541" spans="2:14" ht="13.2">
      <c r="B541" s="136"/>
      <c r="C541" s="136"/>
      <c r="D541" s="198"/>
      <c r="E541" s="199"/>
      <c r="F541" s="198"/>
      <c r="G541" s="136"/>
      <c r="H541" s="136"/>
      <c r="I541" s="136"/>
      <c r="J541" s="136"/>
      <c r="K541" s="136"/>
      <c r="L541" s="136"/>
      <c r="M541" s="136"/>
      <c r="N541" s="136"/>
    </row>
    <row r="542" spans="2:14" ht="13.2">
      <c r="B542" s="1659"/>
      <c r="C542" s="1659"/>
      <c r="D542" s="200"/>
      <c r="E542" s="200"/>
      <c r="F542" s="200"/>
      <c r="G542" s="195"/>
      <c r="H542" s="195"/>
      <c r="I542" s="136"/>
      <c r="J542" s="136"/>
      <c r="K542" s="136"/>
      <c r="L542" s="136"/>
      <c r="M542" s="197"/>
      <c r="N542" s="197"/>
    </row>
    <row r="543" spans="2:14" ht="13.2">
      <c r="B543" s="136"/>
      <c r="C543" s="136"/>
      <c r="D543" s="136"/>
      <c r="E543" s="195"/>
      <c r="F543" s="136"/>
      <c r="G543" s="136"/>
      <c r="H543" s="136"/>
      <c r="I543" s="136"/>
      <c r="J543" s="136"/>
      <c r="K543" s="201"/>
      <c r="L543" s="201"/>
      <c r="M543" s="136"/>
      <c r="N543" s="136"/>
    </row>
    <row r="544" spans="2:14" ht="13.2">
      <c r="B544" s="1661"/>
      <c r="C544" s="1661"/>
      <c r="D544" s="1661"/>
      <c r="E544" s="1661"/>
      <c r="F544" s="1661"/>
      <c r="G544" s="1661"/>
      <c r="H544" s="1661"/>
      <c r="I544" s="1661"/>
      <c r="J544" s="1661"/>
      <c r="K544" s="202"/>
      <c r="L544" s="201"/>
      <c r="M544" s="136"/>
      <c r="N544" s="136"/>
    </row>
    <row r="545" spans="2:14" ht="13.2">
      <c r="B545" s="1661"/>
      <c r="C545" s="1661"/>
      <c r="D545" s="1661"/>
      <c r="E545" s="1661"/>
      <c r="F545" s="1661"/>
      <c r="G545" s="1661"/>
      <c r="H545" s="1661"/>
      <c r="I545" s="1661"/>
      <c r="J545" s="1661"/>
      <c r="K545" s="203"/>
      <c r="L545" s="203"/>
      <c r="M545" s="201"/>
      <c r="N545" s="201"/>
    </row>
    <row r="546" spans="2:14" ht="13.2">
      <c r="B546" s="136"/>
      <c r="C546" s="136"/>
      <c r="D546" s="136"/>
      <c r="E546" s="136"/>
      <c r="F546" s="136"/>
      <c r="G546" s="136"/>
      <c r="H546" s="136"/>
      <c r="I546" s="136"/>
      <c r="J546" s="136"/>
      <c r="K546" s="195"/>
      <c r="L546" s="136"/>
      <c r="M546" s="201"/>
      <c r="N546" s="201"/>
    </row>
    <row r="547" spans="2:14" ht="13.2">
      <c r="B547" s="1659"/>
      <c r="C547" s="1659"/>
      <c r="D547" s="1660"/>
      <c r="E547" s="1660"/>
      <c r="F547" s="1660"/>
      <c r="G547" s="1660"/>
      <c r="H547" s="1660"/>
      <c r="I547" s="195"/>
      <c r="J547" s="136"/>
      <c r="K547" s="136"/>
      <c r="L547" s="136"/>
      <c r="M547" s="203"/>
      <c r="N547" s="203"/>
    </row>
    <row r="548" spans="2:14" ht="13.2">
      <c r="B548" s="136"/>
      <c r="C548" s="136"/>
      <c r="D548" s="136"/>
      <c r="E548" s="136"/>
      <c r="F548" s="136"/>
      <c r="G548" s="136"/>
      <c r="H548" s="136"/>
      <c r="I548" s="136"/>
      <c r="J548" s="136"/>
      <c r="K548" s="136"/>
      <c r="L548" s="136"/>
      <c r="M548" s="136"/>
      <c r="N548" s="136"/>
    </row>
    <row r="549" spans="2:14" ht="13.2">
      <c r="B549" s="1656"/>
      <c r="C549" s="1656"/>
      <c r="D549" s="136"/>
      <c r="E549" s="136"/>
      <c r="F549" s="136"/>
      <c r="G549" s="1656"/>
      <c r="H549" s="1656"/>
      <c r="I549" s="1656"/>
      <c r="J549" s="1656"/>
      <c r="K549" s="1656"/>
      <c r="L549" s="1656"/>
      <c r="M549" s="136"/>
      <c r="N549" s="136"/>
    </row>
    <row r="550" spans="2:14" ht="15">
      <c r="B550" s="136"/>
      <c r="C550" s="136"/>
      <c r="D550" s="136"/>
      <c r="E550" s="136"/>
      <c r="F550" s="136"/>
      <c r="G550" s="1652"/>
      <c r="H550" s="1652"/>
      <c r="I550" s="1653"/>
      <c r="J550" s="1652"/>
      <c r="K550" s="1653"/>
      <c r="L550" s="1653"/>
      <c r="M550" s="136"/>
      <c r="N550" s="136"/>
    </row>
    <row r="551" spans="2:14" ht="15">
      <c r="B551" s="136"/>
      <c r="C551" s="136"/>
      <c r="D551" s="136"/>
      <c r="E551" s="136"/>
      <c r="F551" s="136"/>
      <c r="G551" s="1652"/>
      <c r="H551" s="1652"/>
      <c r="I551" s="1653"/>
      <c r="J551" s="1652"/>
      <c r="K551" s="1653"/>
      <c r="L551" s="1653"/>
      <c r="M551" s="201"/>
      <c r="N551" s="201"/>
    </row>
    <row r="552" spans="2:14" ht="15">
      <c r="B552" s="136"/>
      <c r="C552" s="136"/>
      <c r="D552" s="136"/>
      <c r="E552" s="136"/>
      <c r="F552" s="136"/>
      <c r="G552" s="1652"/>
      <c r="H552" s="1652"/>
      <c r="I552" s="1653"/>
      <c r="J552" s="1652"/>
      <c r="K552" s="1653"/>
      <c r="L552" s="1653"/>
      <c r="M552" s="204"/>
      <c r="N552" s="204"/>
    </row>
    <row r="553" spans="2:14" ht="15">
      <c r="B553" s="136"/>
      <c r="C553" s="136"/>
      <c r="D553" s="136"/>
      <c r="E553" s="136"/>
      <c r="F553" s="136"/>
      <c r="G553" s="1653"/>
      <c r="H553" s="1653"/>
      <c r="I553" s="1653"/>
      <c r="J553" s="1653"/>
      <c r="K553" s="1653"/>
      <c r="L553" s="1653"/>
      <c r="M553" s="204"/>
      <c r="N553" s="204"/>
    </row>
    <row r="554" spans="2:14" ht="15">
      <c r="B554" s="136"/>
      <c r="C554" s="136"/>
      <c r="D554" s="136"/>
      <c r="E554" s="136"/>
      <c r="F554" s="136"/>
      <c r="G554" s="1652"/>
      <c r="H554" s="1652"/>
      <c r="I554" s="1653"/>
      <c r="J554" s="1653"/>
      <c r="K554" s="1653"/>
      <c r="L554" s="1653"/>
      <c r="M554" s="204"/>
      <c r="N554" s="204"/>
    </row>
    <row r="555" spans="2:14" ht="15">
      <c r="B555" s="136"/>
      <c r="C555" s="136"/>
      <c r="D555" s="136"/>
      <c r="E555" s="136"/>
      <c r="F555" s="136"/>
      <c r="G555" s="1652"/>
      <c r="H555" s="1652"/>
      <c r="I555" s="1653"/>
      <c r="J555" s="1652"/>
      <c r="K555" s="1653"/>
      <c r="L555" s="1653"/>
      <c r="M555" s="204"/>
      <c r="N555" s="204"/>
    </row>
    <row r="556" spans="2:14" ht="15">
      <c r="B556" s="136"/>
      <c r="C556" s="136"/>
      <c r="D556" s="136"/>
      <c r="E556" s="136"/>
      <c r="F556" s="136"/>
      <c r="G556" s="1652"/>
      <c r="H556" s="1652"/>
      <c r="I556" s="1653"/>
      <c r="J556" s="1652"/>
      <c r="K556" s="1653"/>
      <c r="L556" s="1653"/>
      <c r="M556" s="204"/>
      <c r="N556" s="204"/>
    </row>
    <row r="557" spans="2:14" ht="15">
      <c r="B557" s="136"/>
      <c r="C557" s="136"/>
      <c r="D557" s="136"/>
      <c r="E557" s="136"/>
      <c r="F557" s="136"/>
      <c r="G557" s="1652"/>
      <c r="H557" s="1652"/>
      <c r="I557" s="1653"/>
      <c r="J557" s="1652"/>
      <c r="K557" s="1653"/>
      <c r="L557" s="1653"/>
      <c r="M557" s="204"/>
      <c r="N557" s="204"/>
    </row>
    <row r="558" spans="2:14" ht="15">
      <c r="B558" s="205"/>
      <c r="C558" s="136"/>
      <c r="D558" s="136"/>
      <c r="E558" s="136"/>
      <c r="F558" s="136"/>
      <c r="G558" s="1657"/>
      <c r="H558" s="1652"/>
      <c r="I558" s="1653"/>
      <c r="J558" s="1653"/>
      <c r="K558" s="1653"/>
      <c r="L558" s="1653"/>
      <c r="M558" s="204"/>
      <c r="N558" s="204"/>
    </row>
    <row r="559" spans="2:14" ht="15">
      <c r="B559" s="136"/>
      <c r="C559" s="136"/>
      <c r="D559" s="136"/>
      <c r="E559" s="136"/>
      <c r="F559" s="136"/>
      <c r="G559" s="1658"/>
      <c r="H559" s="1658"/>
      <c r="I559" s="1653"/>
      <c r="J559" s="1653"/>
      <c r="K559" s="1653"/>
      <c r="L559" s="1653"/>
      <c r="M559" s="204"/>
      <c r="N559" s="204"/>
    </row>
    <row r="560" spans="2:14" ht="15.6">
      <c r="B560" s="1656"/>
      <c r="C560" s="1656"/>
      <c r="D560" s="136"/>
      <c r="E560" s="136"/>
      <c r="F560" s="136"/>
      <c r="G560" s="206"/>
      <c r="H560" s="206"/>
      <c r="I560" s="206"/>
      <c r="J560" s="206"/>
      <c r="K560" s="1654"/>
      <c r="L560" s="1655"/>
      <c r="M560" s="204"/>
      <c r="N560" s="204"/>
    </row>
    <row r="561" spans="2:14" ht="15">
      <c r="B561" s="1656"/>
      <c r="C561" s="1656"/>
      <c r="D561" s="136"/>
      <c r="E561" s="136"/>
      <c r="F561" s="136"/>
      <c r="G561" s="206"/>
      <c r="H561" s="206"/>
      <c r="I561" s="206"/>
      <c r="J561" s="206"/>
      <c r="K561" s="206"/>
      <c r="L561" s="206"/>
      <c r="M561" s="204"/>
      <c r="N561" s="204"/>
    </row>
    <row r="562" spans="2:14" ht="15.6">
      <c r="B562" s="136"/>
      <c r="C562" s="201"/>
      <c r="D562" s="136"/>
      <c r="E562" s="136"/>
      <c r="F562" s="136"/>
      <c r="G562" s="1651"/>
      <c r="H562" s="1652"/>
      <c r="I562" s="206"/>
      <c r="J562" s="206"/>
      <c r="K562" s="1653"/>
      <c r="L562" s="1653"/>
      <c r="M562" s="207"/>
      <c r="N562" s="207"/>
    </row>
    <row r="563" spans="2:14" ht="15">
      <c r="B563" s="136"/>
      <c r="C563" s="136"/>
      <c r="D563" s="136"/>
      <c r="E563" s="136"/>
      <c r="F563" s="136"/>
      <c r="G563" s="1651"/>
      <c r="H563" s="1652"/>
      <c r="I563" s="206"/>
      <c r="J563" s="206"/>
      <c r="K563" s="1653"/>
      <c r="L563" s="1653"/>
      <c r="M563" s="206"/>
      <c r="N563" s="206"/>
    </row>
    <row r="564" spans="2:14" ht="15">
      <c r="B564" s="136"/>
      <c r="C564" s="136"/>
      <c r="D564" s="136"/>
      <c r="E564" s="136"/>
      <c r="F564" s="136"/>
      <c r="G564" s="1651"/>
      <c r="H564" s="1652"/>
      <c r="I564" s="206"/>
      <c r="J564" s="206"/>
      <c r="K564" s="1653"/>
      <c r="L564" s="1653"/>
      <c r="M564" s="204"/>
      <c r="N564" s="204"/>
    </row>
    <row r="565" spans="2:14" ht="15">
      <c r="B565" s="136"/>
      <c r="C565" s="136"/>
      <c r="D565" s="136"/>
      <c r="E565" s="136"/>
      <c r="F565" s="136"/>
      <c r="G565" s="208"/>
      <c r="H565" s="208"/>
      <c r="I565" s="206"/>
      <c r="J565" s="206"/>
      <c r="K565" s="1653"/>
      <c r="L565" s="1653"/>
      <c r="M565" s="204"/>
      <c r="N565" s="204"/>
    </row>
    <row r="566" spans="2:14" ht="15">
      <c r="B566" s="136"/>
      <c r="C566" s="136"/>
      <c r="D566" s="136"/>
      <c r="E566" s="136"/>
      <c r="F566" s="136"/>
      <c r="G566" s="208"/>
      <c r="H566" s="208"/>
      <c r="I566" s="206"/>
      <c r="J566" s="206"/>
      <c r="K566" s="1653"/>
      <c r="L566" s="1653"/>
      <c r="M566" s="204"/>
      <c r="N566" s="204"/>
    </row>
    <row r="567" spans="2:14" ht="15.6">
      <c r="B567" s="1649"/>
      <c r="C567" s="1649"/>
      <c r="D567" s="136"/>
      <c r="E567" s="136"/>
      <c r="F567" s="136"/>
      <c r="G567" s="206"/>
      <c r="H567" s="206"/>
      <c r="I567" s="1654"/>
      <c r="J567" s="1655"/>
      <c r="K567" s="206"/>
      <c r="L567" s="206"/>
      <c r="M567" s="204"/>
      <c r="N567" s="204"/>
    </row>
    <row r="568" spans="2:14" ht="15">
      <c r="B568" s="136"/>
      <c r="C568" s="136"/>
      <c r="D568" s="136"/>
      <c r="E568" s="136"/>
      <c r="F568" s="136"/>
      <c r="G568" s="136"/>
      <c r="H568" s="136"/>
      <c r="I568" s="136"/>
      <c r="J568" s="136"/>
      <c r="K568" s="136"/>
      <c r="L568" s="136"/>
      <c r="M568" s="204"/>
      <c r="N568" s="204"/>
    </row>
    <row r="569" spans="2:14" ht="17.399999999999999">
      <c r="B569" s="1646"/>
      <c r="C569" s="1646"/>
      <c r="D569" s="1646"/>
      <c r="E569" s="1646"/>
      <c r="F569" s="136"/>
      <c r="G569" s="136"/>
      <c r="H569" s="136"/>
      <c r="I569" s="136"/>
      <c r="J569" s="136"/>
      <c r="K569" s="1647"/>
      <c r="L569" s="1647"/>
      <c r="M569" s="206"/>
      <c r="N569" s="206"/>
    </row>
    <row r="570" spans="2:14" ht="13.2">
      <c r="B570" s="136"/>
      <c r="C570" s="136"/>
      <c r="D570" s="136"/>
      <c r="E570" s="136"/>
      <c r="F570" s="136"/>
      <c r="G570" s="136"/>
      <c r="H570" s="136"/>
      <c r="I570" s="136"/>
      <c r="J570" s="136"/>
      <c r="K570" s="136"/>
      <c r="L570" s="136"/>
      <c r="M570" s="136"/>
      <c r="N570" s="136"/>
    </row>
    <row r="571" spans="2:14" ht="17.399999999999999">
      <c r="B571" s="1648"/>
      <c r="C571" s="1648"/>
      <c r="D571" s="1648"/>
      <c r="E571" s="1648"/>
      <c r="F571" s="1648"/>
      <c r="G571" s="1648"/>
      <c r="H571" s="1648"/>
      <c r="I571" s="1648"/>
      <c r="J571" s="1648"/>
      <c r="K571" s="1648"/>
      <c r="L571" s="1648"/>
      <c r="M571" s="209"/>
      <c r="N571" s="209"/>
    </row>
    <row r="572" spans="2:14" ht="15">
      <c r="B572" s="1648"/>
      <c r="C572" s="1648"/>
      <c r="D572" s="1648"/>
      <c r="E572" s="1648"/>
      <c r="F572" s="1648"/>
      <c r="G572" s="1648"/>
      <c r="H572" s="1648"/>
      <c r="I572" s="1648"/>
      <c r="J572" s="1648"/>
      <c r="K572" s="1648"/>
      <c r="L572" s="1648"/>
      <c r="M572" s="136"/>
      <c r="N572" s="136"/>
    </row>
    <row r="573" spans="2:14" ht="15">
      <c r="B573" s="210"/>
      <c r="C573" s="136"/>
      <c r="D573" s="136"/>
      <c r="E573" s="136"/>
      <c r="F573" s="136"/>
      <c r="G573" s="136"/>
      <c r="H573" s="136"/>
      <c r="I573" s="136"/>
      <c r="J573" s="136"/>
      <c r="K573" s="136"/>
      <c r="L573" s="136"/>
      <c r="M573" s="210"/>
      <c r="N573" s="210"/>
    </row>
    <row r="574" spans="2:14" ht="15">
      <c r="B574" s="136"/>
      <c r="C574" s="136"/>
      <c r="D574" s="136"/>
      <c r="E574" s="136"/>
      <c r="F574" s="136"/>
      <c r="G574" s="136"/>
      <c r="H574" s="136"/>
      <c r="I574" s="136"/>
      <c r="J574" s="136"/>
      <c r="K574" s="136"/>
      <c r="L574" s="136"/>
      <c r="M574" s="210"/>
      <c r="N574" s="210"/>
    </row>
    <row r="575" spans="2:14" ht="13.2">
      <c r="B575" s="136"/>
      <c r="C575" s="136"/>
      <c r="D575" s="136"/>
      <c r="E575" s="136"/>
      <c r="F575" s="136"/>
      <c r="G575" s="136"/>
      <c r="H575" s="136"/>
      <c r="I575" s="1649"/>
      <c r="J575" s="1649"/>
      <c r="K575" s="136"/>
      <c r="L575" s="136"/>
      <c r="M575" s="136"/>
      <c r="N575" s="136"/>
    </row>
    <row r="576" spans="2:14" ht="13.2">
      <c r="B576" s="136"/>
      <c r="C576" s="136"/>
      <c r="D576" s="136"/>
      <c r="E576" s="136"/>
      <c r="F576" s="136"/>
      <c r="G576" s="191"/>
      <c r="H576" s="1650"/>
      <c r="I576" s="1650"/>
      <c r="J576" s="1650"/>
      <c r="K576" s="1650"/>
      <c r="L576" s="136"/>
      <c r="M576" s="136"/>
      <c r="N576" s="136"/>
    </row>
    <row r="577" spans="2:14" ht="15.6">
      <c r="B577" s="136"/>
      <c r="C577" s="136"/>
      <c r="D577" s="136"/>
      <c r="E577" s="136"/>
      <c r="F577" s="136"/>
      <c r="G577" s="136"/>
      <c r="H577" s="136"/>
      <c r="I577" s="1645"/>
      <c r="J577" s="1645"/>
      <c r="K577" s="136"/>
      <c r="L577" s="136"/>
      <c r="M577" s="136"/>
      <c r="N577" s="136"/>
    </row>
    <row r="578" spans="2:14" ht="15.6">
      <c r="B578" s="136"/>
      <c r="C578" s="136"/>
      <c r="D578" s="136"/>
      <c r="E578" s="136"/>
      <c r="F578" s="136"/>
      <c r="G578" s="136"/>
      <c r="H578" s="136"/>
      <c r="I578" s="190"/>
      <c r="J578" s="190"/>
      <c r="K578" s="136"/>
      <c r="L578" s="136"/>
      <c r="M578" s="136"/>
      <c r="N578" s="136"/>
    </row>
    <row r="579" spans="2:14" ht="15.6">
      <c r="B579" s="136"/>
      <c r="C579" s="136"/>
      <c r="D579" s="136"/>
      <c r="E579" s="136"/>
      <c r="F579" s="136"/>
      <c r="G579" s="136"/>
      <c r="H579" s="136"/>
      <c r="I579" s="190"/>
      <c r="J579" s="190"/>
      <c r="K579" s="136"/>
      <c r="L579" s="136"/>
      <c r="M579" s="136"/>
      <c r="N579" s="136"/>
    </row>
    <row r="580" spans="2:14" ht="15.6">
      <c r="B580" s="136"/>
      <c r="C580" s="136"/>
      <c r="D580" s="136"/>
      <c r="E580" s="136"/>
      <c r="F580" s="136"/>
      <c r="G580" s="136"/>
      <c r="H580" s="136"/>
      <c r="I580" s="190"/>
      <c r="J580" s="190"/>
      <c r="K580" s="136"/>
      <c r="L580" s="136"/>
      <c r="M580" s="136"/>
      <c r="N580" s="136"/>
    </row>
    <row r="581" spans="2:14" ht="15.6">
      <c r="B581" s="136"/>
      <c r="C581" s="136"/>
      <c r="D581" s="136"/>
      <c r="E581" s="136"/>
      <c r="F581" s="136"/>
      <c r="G581" s="136"/>
      <c r="H581" s="136"/>
      <c r="I581" s="190"/>
      <c r="J581" s="190"/>
      <c r="K581" s="136"/>
      <c r="L581" s="136"/>
      <c r="M581" s="136"/>
      <c r="N581" s="136"/>
    </row>
    <row r="582" spans="2:14" ht="15.6">
      <c r="B582" s="136"/>
      <c r="C582" s="136"/>
      <c r="D582" s="136"/>
      <c r="E582" s="136"/>
      <c r="F582" s="136"/>
      <c r="G582" s="136"/>
      <c r="H582" s="136"/>
      <c r="I582" s="190"/>
      <c r="J582" s="190"/>
      <c r="K582" s="136"/>
      <c r="L582" s="136"/>
      <c r="M582" s="136"/>
      <c r="N582" s="136"/>
    </row>
    <row r="583" spans="2:14" ht="13.2">
      <c r="B583" s="136"/>
      <c r="C583" s="136"/>
      <c r="D583" s="136"/>
      <c r="E583" s="136"/>
      <c r="F583" s="136"/>
      <c r="G583" s="136"/>
      <c r="H583" s="136"/>
      <c r="I583" s="136"/>
      <c r="J583" s="136"/>
      <c r="K583" s="136"/>
      <c r="L583" s="136"/>
      <c r="M583" s="136"/>
      <c r="N583" s="136"/>
    </row>
    <row r="584" spans="2:14" ht="13.2">
      <c r="B584" s="136"/>
      <c r="C584" s="136"/>
      <c r="D584" s="136"/>
      <c r="E584" s="136"/>
      <c r="F584" s="136"/>
      <c r="G584" s="136"/>
      <c r="H584" s="136"/>
      <c r="I584" s="136"/>
      <c r="J584" s="136"/>
      <c r="K584" s="136"/>
      <c r="L584" s="136"/>
      <c r="M584" s="136"/>
      <c r="N584" s="136"/>
    </row>
    <row r="585" spans="2:14" ht="13.2">
      <c r="B585" s="1659"/>
      <c r="C585" s="1659"/>
      <c r="D585" s="1660"/>
      <c r="E585" s="1660"/>
      <c r="F585" s="1660"/>
      <c r="G585" s="1660"/>
      <c r="H585" s="1660"/>
      <c r="I585" s="1660"/>
      <c r="J585" s="1659"/>
      <c r="K585" s="1659"/>
      <c r="L585" s="194"/>
      <c r="M585" s="136"/>
      <c r="N585" s="136"/>
    </row>
    <row r="586" spans="2:14" ht="13.2">
      <c r="B586" s="136"/>
      <c r="C586" s="136"/>
      <c r="D586" s="136"/>
      <c r="E586" s="195"/>
      <c r="F586" s="136"/>
      <c r="G586" s="136"/>
      <c r="H586" s="136"/>
      <c r="I586" s="136"/>
      <c r="J586" s="136"/>
      <c r="K586" s="136"/>
      <c r="L586" s="136"/>
      <c r="M586" s="136"/>
      <c r="N586" s="136"/>
    </row>
    <row r="587" spans="2:14" ht="13.2">
      <c r="B587" s="196"/>
      <c r="C587" s="1660"/>
      <c r="D587" s="1660"/>
      <c r="E587" s="1660"/>
      <c r="F587" s="1660"/>
      <c r="G587" s="1662"/>
      <c r="H587" s="1662"/>
      <c r="I587" s="197"/>
      <c r="J587" s="1659"/>
      <c r="K587" s="1659"/>
      <c r="L587" s="197"/>
      <c r="M587" s="194"/>
      <c r="N587" s="194"/>
    </row>
    <row r="588" spans="2:14" ht="13.2">
      <c r="B588" s="136"/>
      <c r="C588" s="136"/>
      <c r="D588" s="198"/>
      <c r="E588" s="199"/>
      <c r="F588" s="198"/>
      <c r="G588" s="136"/>
      <c r="H588" s="136"/>
      <c r="I588" s="136"/>
      <c r="J588" s="136"/>
      <c r="K588" s="136"/>
      <c r="L588" s="136"/>
      <c r="M588" s="136"/>
      <c r="N588" s="136"/>
    </row>
    <row r="589" spans="2:14" ht="13.2">
      <c r="B589" s="1659"/>
      <c r="C589" s="1659"/>
      <c r="D589" s="200"/>
      <c r="E589" s="200"/>
      <c r="F589" s="200"/>
      <c r="G589" s="195"/>
      <c r="H589" s="195"/>
      <c r="I589" s="136"/>
      <c r="J589" s="136"/>
      <c r="K589" s="136"/>
      <c r="L589" s="136"/>
      <c r="M589" s="197"/>
      <c r="N589" s="197"/>
    </row>
    <row r="590" spans="2:14" ht="13.2">
      <c r="B590" s="136"/>
      <c r="C590" s="136"/>
      <c r="D590" s="136"/>
      <c r="E590" s="195"/>
      <c r="F590" s="136"/>
      <c r="G590" s="136"/>
      <c r="H590" s="136"/>
      <c r="I590" s="136"/>
      <c r="J590" s="136"/>
      <c r="K590" s="201"/>
      <c r="L590" s="201"/>
      <c r="M590" s="136"/>
      <c r="N590" s="136"/>
    </row>
    <row r="591" spans="2:14" ht="13.2">
      <c r="B591" s="1661"/>
      <c r="C591" s="1661"/>
      <c r="D591" s="1661"/>
      <c r="E591" s="1661"/>
      <c r="F591" s="1661"/>
      <c r="G591" s="1661"/>
      <c r="H591" s="1661"/>
      <c r="I591" s="1661"/>
      <c r="J591" s="1661"/>
      <c r="K591" s="202"/>
      <c r="L591" s="201"/>
      <c r="M591" s="136"/>
      <c r="N591" s="136"/>
    </row>
    <row r="592" spans="2:14" ht="13.2">
      <c r="B592" s="1661"/>
      <c r="C592" s="1661"/>
      <c r="D592" s="1661"/>
      <c r="E592" s="1661"/>
      <c r="F592" s="1661"/>
      <c r="G592" s="1661"/>
      <c r="H592" s="1661"/>
      <c r="I592" s="1661"/>
      <c r="J592" s="1661"/>
      <c r="K592" s="203"/>
      <c r="L592" s="203"/>
      <c r="M592" s="201"/>
      <c r="N592" s="201"/>
    </row>
    <row r="593" spans="2:14" ht="13.2">
      <c r="B593" s="136"/>
      <c r="C593" s="136"/>
      <c r="D593" s="136"/>
      <c r="E593" s="136"/>
      <c r="F593" s="136"/>
      <c r="G593" s="136"/>
      <c r="H593" s="136"/>
      <c r="I593" s="136"/>
      <c r="J593" s="136"/>
      <c r="K593" s="195"/>
      <c r="L593" s="136"/>
      <c r="M593" s="201"/>
      <c r="N593" s="201"/>
    </row>
    <row r="594" spans="2:14" ht="13.2">
      <c r="B594" s="1659"/>
      <c r="C594" s="1659"/>
      <c r="D594" s="1660"/>
      <c r="E594" s="1660"/>
      <c r="F594" s="1660"/>
      <c r="G594" s="1660"/>
      <c r="H594" s="1660"/>
      <c r="I594" s="195"/>
      <c r="J594" s="136"/>
      <c r="K594" s="136"/>
      <c r="L594" s="136"/>
      <c r="M594" s="203"/>
      <c r="N594" s="203"/>
    </row>
    <row r="595" spans="2:14" ht="13.2">
      <c r="B595" s="136"/>
      <c r="C595" s="136"/>
      <c r="D595" s="136"/>
      <c r="E595" s="136"/>
      <c r="F595" s="136"/>
      <c r="G595" s="136"/>
      <c r="H595" s="136"/>
      <c r="I595" s="136"/>
      <c r="J595" s="136"/>
      <c r="K595" s="136"/>
      <c r="L595" s="136"/>
      <c r="M595" s="136"/>
      <c r="N595" s="136"/>
    </row>
    <row r="596" spans="2:14" ht="13.2">
      <c r="B596" s="1656"/>
      <c r="C596" s="1656"/>
      <c r="D596" s="136"/>
      <c r="E596" s="136"/>
      <c r="F596" s="136"/>
      <c r="G596" s="1656"/>
      <c r="H596" s="1656"/>
      <c r="I596" s="1656"/>
      <c r="J596" s="1656"/>
      <c r="K596" s="1656"/>
      <c r="L596" s="1656"/>
      <c r="M596" s="136"/>
      <c r="N596" s="136"/>
    </row>
    <row r="597" spans="2:14" ht="15">
      <c r="B597" s="136"/>
      <c r="C597" s="136"/>
      <c r="D597" s="136"/>
      <c r="E597" s="136"/>
      <c r="F597" s="136"/>
      <c r="G597" s="1652"/>
      <c r="H597" s="1652"/>
      <c r="I597" s="1653"/>
      <c r="J597" s="1652"/>
      <c r="K597" s="1653"/>
      <c r="L597" s="1653"/>
      <c r="M597" s="136"/>
      <c r="N597" s="136"/>
    </row>
    <row r="598" spans="2:14" ht="15">
      <c r="B598" s="136"/>
      <c r="C598" s="136"/>
      <c r="D598" s="136"/>
      <c r="E598" s="136"/>
      <c r="F598" s="136"/>
      <c r="G598" s="1652"/>
      <c r="H598" s="1652"/>
      <c r="I598" s="1653"/>
      <c r="J598" s="1652"/>
      <c r="K598" s="1653"/>
      <c r="L598" s="1653"/>
      <c r="M598" s="201"/>
      <c r="N598" s="201"/>
    </row>
    <row r="599" spans="2:14" ht="15">
      <c r="B599" s="136"/>
      <c r="C599" s="136"/>
      <c r="D599" s="136"/>
      <c r="E599" s="136"/>
      <c r="F599" s="136"/>
      <c r="G599" s="1652"/>
      <c r="H599" s="1652"/>
      <c r="I599" s="1653"/>
      <c r="J599" s="1652"/>
      <c r="K599" s="1653"/>
      <c r="L599" s="1653"/>
      <c r="M599" s="204"/>
      <c r="N599" s="204"/>
    </row>
    <row r="600" spans="2:14" ht="15">
      <c r="B600" s="136"/>
      <c r="C600" s="136"/>
      <c r="D600" s="136"/>
      <c r="E600" s="136"/>
      <c r="F600" s="136"/>
      <c r="G600" s="1653"/>
      <c r="H600" s="1653"/>
      <c r="I600" s="1653"/>
      <c r="J600" s="1653"/>
      <c r="K600" s="1653"/>
      <c r="L600" s="1653"/>
      <c r="M600" s="204"/>
      <c r="N600" s="204"/>
    </row>
    <row r="601" spans="2:14" ht="15">
      <c r="B601" s="136"/>
      <c r="C601" s="136"/>
      <c r="D601" s="136"/>
      <c r="E601" s="136"/>
      <c r="F601" s="136"/>
      <c r="G601" s="1652"/>
      <c r="H601" s="1652"/>
      <c r="I601" s="1653"/>
      <c r="J601" s="1653"/>
      <c r="K601" s="1653"/>
      <c r="L601" s="1653"/>
      <c r="M601" s="204"/>
      <c r="N601" s="204"/>
    </row>
    <row r="602" spans="2:14" ht="15">
      <c r="B602" s="136"/>
      <c r="C602" s="136"/>
      <c r="D602" s="136"/>
      <c r="E602" s="136"/>
      <c r="F602" s="136"/>
      <c r="G602" s="1652"/>
      <c r="H602" s="1652"/>
      <c r="I602" s="1653"/>
      <c r="J602" s="1652"/>
      <c r="K602" s="1653"/>
      <c r="L602" s="1653"/>
      <c r="M602" s="204"/>
      <c r="N602" s="204"/>
    </row>
    <row r="603" spans="2:14" ht="15">
      <c r="B603" s="136"/>
      <c r="C603" s="136"/>
      <c r="D603" s="136"/>
      <c r="E603" s="136"/>
      <c r="F603" s="136"/>
      <c r="G603" s="1652"/>
      <c r="H603" s="1652"/>
      <c r="I603" s="1653"/>
      <c r="J603" s="1652"/>
      <c r="K603" s="1653"/>
      <c r="L603" s="1653"/>
      <c r="M603" s="204"/>
      <c r="N603" s="204"/>
    </row>
    <row r="604" spans="2:14" ht="15">
      <c r="B604" s="136"/>
      <c r="C604" s="136"/>
      <c r="D604" s="136"/>
      <c r="E604" s="136"/>
      <c r="F604" s="136"/>
      <c r="G604" s="1652"/>
      <c r="H604" s="1652"/>
      <c r="I604" s="1653"/>
      <c r="J604" s="1652"/>
      <c r="K604" s="1653"/>
      <c r="L604" s="1653"/>
      <c r="M604" s="204"/>
      <c r="N604" s="204"/>
    </row>
    <row r="605" spans="2:14" ht="15">
      <c r="B605" s="205"/>
      <c r="C605" s="136"/>
      <c r="D605" s="136"/>
      <c r="E605" s="136"/>
      <c r="F605" s="136"/>
      <c r="G605" s="1657"/>
      <c r="H605" s="1652"/>
      <c r="I605" s="1653"/>
      <c r="J605" s="1653"/>
      <c r="K605" s="1653"/>
      <c r="L605" s="1653"/>
      <c r="M605" s="204"/>
      <c r="N605" s="204"/>
    </row>
    <row r="606" spans="2:14" ht="15">
      <c r="B606" s="136"/>
      <c r="C606" s="136"/>
      <c r="D606" s="136"/>
      <c r="E606" s="136"/>
      <c r="F606" s="136"/>
      <c r="G606" s="1658"/>
      <c r="H606" s="1658"/>
      <c r="I606" s="1653"/>
      <c r="J606" s="1653"/>
      <c r="K606" s="1653"/>
      <c r="L606" s="1653"/>
      <c r="M606" s="204"/>
      <c r="N606" s="204"/>
    </row>
    <row r="607" spans="2:14" ht="15.6">
      <c r="B607" s="1656"/>
      <c r="C607" s="1656"/>
      <c r="D607" s="136"/>
      <c r="E607" s="136"/>
      <c r="F607" s="136"/>
      <c r="G607" s="206"/>
      <c r="H607" s="206"/>
      <c r="I607" s="206"/>
      <c r="J607" s="206"/>
      <c r="K607" s="1654"/>
      <c r="L607" s="1655"/>
      <c r="M607" s="204"/>
      <c r="N607" s="204"/>
    </row>
    <row r="608" spans="2:14" ht="15">
      <c r="B608" s="1656"/>
      <c r="C608" s="1656"/>
      <c r="D608" s="136"/>
      <c r="E608" s="136"/>
      <c r="F608" s="136"/>
      <c r="G608" s="206"/>
      <c r="H608" s="206"/>
      <c r="I608" s="206"/>
      <c r="J608" s="206"/>
      <c r="K608" s="206"/>
      <c r="L608" s="206"/>
      <c r="M608" s="204"/>
      <c r="N608" s="204"/>
    </row>
    <row r="609" spans="2:14" ht="15.6">
      <c r="B609" s="136"/>
      <c r="C609" s="201"/>
      <c r="D609" s="136"/>
      <c r="E609" s="136"/>
      <c r="F609" s="136"/>
      <c r="G609" s="1651"/>
      <c r="H609" s="1652"/>
      <c r="I609" s="206"/>
      <c r="J609" s="206"/>
      <c r="K609" s="1653"/>
      <c r="L609" s="1653"/>
      <c r="M609" s="207"/>
      <c r="N609" s="207"/>
    </row>
    <row r="610" spans="2:14" ht="15">
      <c r="B610" s="136"/>
      <c r="C610" s="136"/>
      <c r="D610" s="136"/>
      <c r="E610" s="136"/>
      <c r="F610" s="136"/>
      <c r="G610" s="1651"/>
      <c r="H610" s="1652"/>
      <c r="I610" s="206"/>
      <c r="J610" s="206"/>
      <c r="K610" s="1653"/>
      <c r="L610" s="1653"/>
      <c r="M610" s="206"/>
      <c r="N610" s="206"/>
    </row>
    <row r="611" spans="2:14" ht="15">
      <c r="B611" s="136"/>
      <c r="C611" s="136"/>
      <c r="D611" s="136"/>
      <c r="E611" s="136"/>
      <c r="F611" s="136"/>
      <c r="G611" s="1651"/>
      <c r="H611" s="1652"/>
      <c r="I611" s="206"/>
      <c r="J611" s="206"/>
      <c r="K611" s="1653"/>
      <c r="L611" s="1653"/>
      <c r="M611" s="204"/>
      <c r="N611" s="204"/>
    </row>
    <row r="612" spans="2:14" ht="15">
      <c r="B612" s="136"/>
      <c r="C612" s="136"/>
      <c r="D612" s="136"/>
      <c r="E612" s="136"/>
      <c r="F612" s="136"/>
      <c r="G612" s="208"/>
      <c r="H612" s="208"/>
      <c r="I612" s="206"/>
      <c r="J612" s="206"/>
      <c r="K612" s="1653"/>
      <c r="L612" s="1653"/>
      <c r="M612" s="204"/>
      <c r="N612" s="204"/>
    </row>
    <row r="613" spans="2:14" ht="15">
      <c r="B613" s="136"/>
      <c r="C613" s="136"/>
      <c r="D613" s="136"/>
      <c r="E613" s="136"/>
      <c r="F613" s="136"/>
      <c r="G613" s="208"/>
      <c r="H613" s="208"/>
      <c r="I613" s="206"/>
      <c r="J613" s="206"/>
      <c r="K613" s="1653"/>
      <c r="L613" s="1653"/>
      <c r="M613" s="204"/>
      <c r="N613" s="204"/>
    </row>
    <row r="614" spans="2:14" ht="15.6">
      <c r="B614" s="1649"/>
      <c r="C614" s="1649"/>
      <c r="D614" s="136"/>
      <c r="E614" s="136"/>
      <c r="F614" s="136"/>
      <c r="G614" s="206"/>
      <c r="H614" s="206"/>
      <c r="I614" s="1654"/>
      <c r="J614" s="1655"/>
      <c r="K614" s="206"/>
      <c r="L614" s="206"/>
      <c r="M614" s="204"/>
      <c r="N614" s="204"/>
    </row>
    <row r="615" spans="2:14" ht="15">
      <c r="B615" s="136"/>
      <c r="C615" s="136"/>
      <c r="D615" s="136"/>
      <c r="E615" s="136"/>
      <c r="F615" s="136"/>
      <c r="G615" s="136"/>
      <c r="H615" s="136"/>
      <c r="I615" s="136"/>
      <c r="J615" s="136"/>
      <c r="K615" s="136"/>
      <c r="L615" s="136"/>
      <c r="M615" s="204"/>
      <c r="N615" s="204"/>
    </row>
    <row r="616" spans="2:14" ht="17.399999999999999">
      <c r="B616" s="1646"/>
      <c r="C616" s="1646"/>
      <c r="D616" s="1646"/>
      <c r="E616" s="1646"/>
      <c r="F616" s="136"/>
      <c r="G616" s="136"/>
      <c r="H616" s="136"/>
      <c r="I616" s="136"/>
      <c r="J616" s="136"/>
      <c r="K616" s="1647"/>
      <c r="L616" s="1647"/>
      <c r="M616" s="206"/>
      <c r="N616" s="206"/>
    </row>
    <row r="617" spans="2:14" ht="13.2">
      <c r="B617" s="136"/>
      <c r="C617" s="136"/>
      <c r="D617" s="136"/>
      <c r="E617" s="136"/>
      <c r="F617" s="136"/>
      <c r="G617" s="136"/>
      <c r="H617" s="136"/>
      <c r="I617" s="136"/>
      <c r="J617" s="136"/>
      <c r="K617" s="136"/>
      <c r="L617" s="136"/>
      <c r="M617" s="136"/>
      <c r="N617" s="136"/>
    </row>
    <row r="618" spans="2:14" ht="17.399999999999999">
      <c r="B618" s="1648"/>
      <c r="C618" s="1648"/>
      <c r="D618" s="1648"/>
      <c r="E618" s="1648"/>
      <c r="F618" s="1648"/>
      <c r="G618" s="1648"/>
      <c r="H618" s="1648"/>
      <c r="I618" s="1648"/>
      <c r="J618" s="1648"/>
      <c r="K618" s="1648"/>
      <c r="L618" s="1648"/>
      <c r="M618" s="209"/>
      <c r="N618" s="209"/>
    </row>
    <row r="619" spans="2:14" ht="15">
      <c r="B619" s="1648"/>
      <c r="C619" s="1648"/>
      <c r="D619" s="1648"/>
      <c r="E619" s="1648"/>
      <c r="F619" s="1648"/>
      <c r="G619" s="1648"/>
      <c r="H619" s="1648"/>
      <c r="I619" s="1648"/>
      <c r="J619" s="1648"/>
      <c r="K619" s="1648"/>
      <c r="L619" s="1648"/>
      <c r="M619" s="136"/>
      <c r="N619" s="136"/>
    </row>
    <row r="620" spans="2:14" ht="15">
      <c r="B620" s="210"/>
      <c r="C620" s="136"/>
      <c r="D620" s="136"/>
      <c r="E620" s="136"/>
      <c r="F620" s="136"/>
      <c r="G620" s="136"/>
      <c r="H620" s="136"/>
      <c r="I620" s="136"/>
      <c r="J620" s="136"/>
      <c r="K620" s="136"/>
      <c r="L620" s="136"/>
      <c r="M620" s="210"/>
      <c r="N620" s="210"/>
    </row>
    <row r="621" spans="2:14" ht="15">
      <c r="B621" s="136"/>
      <c r="C621" s="136"/>
      <c r="D621" s="136"/>
      <c r="E621" s="136"/>
      <c r="F621" s="136"/>
      <c r="G621" s="136"/>
      <c r="H621" s="136"/>
      <c r="I621" s="136"/>
      <c r="J621" s="136"/>
      <c r="K621" s="136"/>
      <c r="L621" s="136"/>
      <c r="M621" s="210"/>
      <c r="N621" s="210"/>
    </row>
    <row r="622" spans="2:14" ht="13.2">
      <c r="B622" s="136"/>
      <c r="C622" s="136"/>
      <c r="D622" s="136"/>
      <c r="E622" s="136"/>
      <c r="F622" s="136"/>
      <c r="G622" s="136"/>
      <c r="H622" s="136"/>
      <c r="I622" s="1649"/>
      <c r="J622" s="1649"/>
      <c r="K622" s="136"/>
      <c r="L622" s="136"/>
      <c r="M622" s="136"/>
      <c r="N622" s="136"/>
    </row>
    <row r="623" spans="2:14" ht="13.2">
      <c r="B623" s="136"/>
      <c r="C623" s="136"/>
      <c r="D623" s="136"/>
      <c r="E623" s="136"/>
      <c r="F623" s="136"/>
      <c r="G623" s="191"/>
      <c r="H623" s="1650"/>
      <c r="I623" s="1650"/>
      <c r="J623" s="1650"/>
      <c r="K623" s="1650"/>
      <c r="L623" s="136"/>
      <c r="M623" s="136"/>
      <c r="N623" s="136"/>
    </row>
    <row r="624" spans="2:14" ht="15.6">
      <c r="B624" s="136"/>
      <c r="C624" s="136"/>
      <c r="D624" s="136"/>
      <c r="E624" s="136"/>
      <c r="F624" s="136"/>
      <c r="G624" s="136"/>
      <c r="H624" s="136"/>
      <c r="I624" s="1645"/>
      <c r="J624" s="1645"/>
      <c r="K624" s="136"/>
      <c r="L624" s="136"/>
      <c r="M624" s="136"/>
      <c r="N624" s="136"/>
    </row>
    <row r="625" spans="2:14" ht="15.6">
      <c r="B625" s="136"/>
      <c r="C625" s="136"/>
      <c r="D625" s="136"/>
      <c r="E625" s="136"/>
      <c r="F625" s="136"/>
      <c r="G625" s="136"/>
      <c r="H625" s="136"/>
      <c r="I625" s="190"/>
      <c r="J625" s="190"/>
      <c r="K625" s="136"/>
      <c r="L625" s="136"/>
      <c r="M625" s="136"/>
      <c r="N625" s="136"/>
    </row>
    <row r="626" spans="2:14" ht="15.6">
      <c r="B626" s="136"/>
      <c r="C626" s="136"/>
      <c r="D626" s="136"/>
      <c r="E626" s="136"/>
      <c r="F626" s="136"/>
      <c r="G626" s="136"/>
      <c r="H626" s="136"/>
      <c r="I626" s="190"/>
      <c r="J626" s="190"/>
      <c r="K626" s="136"/>
      <c r="L626" s="136"/>
      <c r="M626" s="136"/>
      <c r="N626" s="136"/>
    </row>
    <row r="627" spans="2:14" ht="15.6">
      <c r="B627" s="136"/>
      <c r="C627" s="136"/>
      <c r="D627" s="136"/>
      <c r="E627" s="136"/>
      <c r="F627" s="136"/>
      <c r="G627" s="136"/>
      <c r="H627" s="136"/>
      <c r="I627" s="190"/>
      <c r="J627" s="190"/>
      <c r="K627" s="136"/>
      <c r="L627" s="136"/>
      <c r="M627" s="136"/>
      <c r="N627" s="136"/>
    </row>
    <row r="628" spans="2:14" ht="15.6">
      <c r="B628" s="136"/>
      <c r="C628" s="136"/>
      <c r="D628" s="136"/>
      <c r="E628" s="136"/>
      <c r="F628" s="136"/>
      <c r="G628" s="136"/>
      <c r="H628" s="136"/>
      <c r="I628" s="190"/>
      <c r="J628" s="190"/>
      <c r="K628" s="136"/>
      <c r="L628" s="136"/>
      <c r="M628" s="136"/>
      <c r="N628" s="136"/>
    </row>
    <row r="629" spans="2:14" ht="15.6">
      <c r="B629" s="136"/>
      <c r="C629" s="136"/>
      <c r="D629" s="136"/>
      <c r="E629" s="136"/>
      <c r="F629" s="136"/>
      <c r="G629" s="136"/>
      <c r="H629" s="136"/>
      <c r="I629" s="190"/>
      <c r="J629" s="190"/>
      <c r="K629" s="136"/>
      <c r="L629" s="136"/>
      <c r="M629" s="136"/>
      <c r="N629" s="136"/>
    </row>
    <row r="630" spans="2:14" ht="13.2">
      <c r="B630" s="136"/>
      <c r="C630" s="136"/>
      <c r="D630" s="136"/>
      <c r="E630" s="136"/>
      <c r="F630" s="136"/>
      <c r="G630" s="136"/>
      <c r="H630" s="136"/>
      <c r="I630" s="136"/>
      <c r="J630" s="136"/>
      <c r="K630" s="136"/>
      <c r="L630" s="136"/>
      <c r="M630" s="136"/>
      <c r="N630" s="136"/>
    </row>
    <row r="631" spans="2:14" ht="13.2">
      <c r="B631" s="136"/>
      <c r="C631" s="136"/>
      <c r="D631" s="136"/>
      <c r="E631" s="136"/>
      <c r="F631" s="136"/>
      <c r="G631" s="136"/>
      <c r="H631" s="136"/>
      <c r="I631" s="136"/>
      <c r="J631" s="136"/>
      <c r="K631" s="136"/>
      <c r="L631" s="136"/>
      <c r="M631" s="136"/>
      <c r="N631" s="136"/>
    </row>
    <row r="632" spans="2:14" ht="13.2">
      <c r="B632" s="1659"/>
      <c r="C632" s="1659"/>
      <c r="D632" s="1660"/>
      <c r="E632" s="1660"/>
      <c r="F632" s="1660"/>
      <c r="G632" s="1660"/>
      <c r="H632" s="1660"/>
      <c r="I632" s="1660"/>
      <c r="J632" s="1659"/>
      <c r="K632" s="1659"/>
      <c r="L632" s="194"/>
      <c r="M632" s="136"/>
      <c r="N632" s="136"/>
    </row>
    <row r="633" spans="2:14" ht="13.2">
      <c r="B633" s="136"/>
      <c r="C633" s="136"/>
      <c r="D633" s="136"/>
      <c r="E633" s="195"/>
      <c r="F633" s="136"/>
      <c r="G633" s="136"/>
      <c r="H633" s="136"/>
      <c r="I633" s="136"/>
      <c r="J633" s="136"/>
      <c r="K633" s="136"/>
      <c r="L633" s="136"/>
      <c r="M633" s="136"/>
      <c r="N633" s="136"/>
    </row>
    <row r="634" spans="2:14" ht="13.2">
      <c r="B634" s="196"/>
      <c r="C634" s="1660"/>
      <c r="D634" s="1660"/>
      <c r="E634" s="1660"/>
      <c r="F634" s="1660"/>
      <c r="G634" s="1662"/>
      <c r="H634" s="1662"/>
      <c r="I634" s="197"/>
      <c r="J634" s="1659"/>
      <c r="K634" s="1659"/>
      <c r="L634" s="197"/>
      <c r="M634" s="194"/>
      <c r="N634" s="194"/>
    </row>
    <row r="635" spans="2:14" ht="13.2">
      <c r="B635" s="136"/>
      <c r="C635" s="136"/>
      <c r="D635" s="198"/>
      <c r="E635" s="199"/>
      <c r="F635" s="198"/>
      <c r="G635" s="136"/>
      <c r="H635" s="136"/>
      <c r="I635" s="136"/>
      <c r="J635" s="136"/>
      <c r="K635" s="136"/>
      <c r="L635" s="136"/>
      <c r="M635" s="136"/>
      <c r="N635" s="136"/>
    </row>
    <row r="636" spans="2:14" ht="13.2">
      <c r="B636" s="1659"/>
      <c r="C636" s="1659"/>
      <c r="D636" s="200"/>
      <c r="E636" s="200"/>
      <c r="F636" s="200"/>
      <c r="G636" s="195"/>
      <c r="H636" s="195"/>
      <c r="I636" s="136"/>
      <c r="J636" s="136"/>
      <c r="K636" s="136"/>
      <c r="L636" s="136"/>
      <c r="M636" s="197"/>
      <c r="N636" s="197"/>
    </row>
    <row r="637" spans="2:14" ht="13.2">
      <c r="B637" s="136"/>
      <c r="C637" s="136"/>
      <c r="D637" s="136"/>
      <c r="E637" s="195"/>
      <c r="F637" s="136"/>
      <c r="G637" s="136"/>
      <c r="H637" s="136"/>
      <c r="I637" s="136"/>
      <c r="J637" s="136"/>
      <c r="K637" s="201"/>
      <c r="L637" s="201"/>
      <c r="M637" s="136"/>
      <c r="N637" s="136"/>
    </row>
    <row r="638" spans="2:14" ht="13.2">
      <c r="B638" s="1661"/>
      <c r="C638" s="1661"/>
      <c r="D638" s="1661"/>
      <c r="E638" s="1661"/>
      <c r="F638" s="1661"/>
      <c r="G638" s="1661"/>
      <c r="H638" s="1661"/>
      <c r="I638" s="1661"/>
      <c r="J638" s="1661"/>
      <c r="K638" s="202"/>
      <c r="L638" s="201"/>
      <c r="M638" s="136"/>
      <c r="N638" s="136"/>
    </row>
    <row r="639" spans="2:14" ht="13.2">
      <c r="B639" s="1661"/>
      <c r="C639" s="1661"/>
      <c r="D639" s="1661"/>
      <c r="E639" s="1661"/>
      <c r="F639" s="1661"/>
      <c r="G639" s="1661"/>
      <c r="H639" s="1661"/>
      <c r="I639" s="1661"/>
      <c r="J639" s="1661"/>
      <c r="K639" s="203"/>
      <c r="L639" s="203"/>
      <c r="M639" s="201"/>
      <c r="N639" s="201"/>
    </row>
    <row r="640" spans="2:14" ht="13.2">
      <c r="B640" s="136"/>
      <c r="C640" s="136"/>
      <c r="D640" s="136"/>
      <c r="E640" s="136"/>
      <c r="F640" s="136"/>
      <c r="G640" s="136"/>
      <c r="H640" s="136"/>
      <c r="I640" s="136"/>
      <c r="J640" s="136"/>
      <c r="K640" s="195"/>
      <c r="L640" s="136"/>
      <c r="M640" s="201"/>
      <c r="N640" s="201"/>
    </row>
    <row r="641" spans="2:14" ht="13.2">
      <c r="B641" s="1659"/>
      <c r="C641" s="1659"/>
      <c r="D641" s="1660"/>
      <c r="E641" s="1660"/>
      <c r="F641" s="1660"/>
      <c r="G641" s="1660"/>
      <c r="H641" s="1660"/>
      <c r="I641" s="195"/>
      <c r="J641" s="136"/>
      <c r="K641" s="136"/>
      <c r="L641" s="136"/>
      <c r="M641" s="203"/>
      <c r="N641" s="203"/>
    </row>
    <row r="642" spans="2:14" ht="13.2">
      <c r="B642" s="136"/>
      <c r="C642" s="136"/>
      <c r="D642" s="136"/>
      <c r="E642" s="136"/>
      <c r="F642" s="136"/>
      <c r="G642" s="136"/>
      <c r="H642" s="136"/>
      <c r="I642" s="136"/>
      <c r="J642" s="136"/>
      <c r="K642" s="136"/>
      <c r="L642" s="136"/>
      <c r="M642" s="136"/>
      <c r="N642" s="136"/>
    </row>
    <row r="643" spans="2:14" ht="13.2">
      <c r="B643" s="1656"/>
      <c r="C643" s="1656"/>
      <c r="D643" s="136"/>
      <c r="E643" s="136"/>
      <c r="F643" s="136"/>
      <c r="G643" s="1656"/>
      <c r="H643" s="1656"/>
      <c r="I643" s="1656"/>
      <c r="J643" s="1656"/>
      <c r="K643" s="1656"/>
      <c r="L643" s="1656"/>
      <c r="M643" s="136"/>
      <c r="N643" s="136"/>
    </row>
    <row r="644" spans="2:14" ht="15">
      <c r="B644" s="136"/>
      <c r="C644" s="136"/>
      <c r="D644" s="136"/>
      <c r="E644" s="136"/>
      <c r="F644" s="136"/>
      <c r="G644" s="1652"/>
      <c r="H644" s="1652"/>
      <c r="I644" s="1653"/>
      <c r="J644" s="1652"/>
      <c r="K644" s="1653"/>
      <c r="L644" s="1653"/>
      <c r="M644" s="136"/>
      <c r="N644" s="136"/>
    </row>
    <row r="645" spans="2:14" ht="15">
      <c r="B645" s="136"/>
      <c r="C645" s="136"/>
      <c r="D645" s="136"/>
      <c r="E645" s="136"/>
      <c r="F645" s="136"/>
      <c r="G645" s="1652"/>
      <c r="H645" s="1652"/>
      <c r="I645" s="1653"/>
      <c r="J645" s="1652"/>
      <c r="K645" s="1653"/>
      <c r="L645" s="1653"/>
      <c r="M645" s="201"/>
      <c r="N645" s="201"/>
    </row>
    <row r="646" spans="2:14" ht="15">
      <c r="B646" s="136"/>
      <c r="C646" s="136"/>
      <c r="D646" s="136"/>
      <c r="E646" s="136"/>
      <c r="F646" s="136"/>
      <c r="G646" s="1652"/>
      <c r="H646" s="1652"/>
      <c r="I646" s="1653"/>
      <c r="J646" s="1652"/>
      <c r="K646" s="1653"/>
      <c r="L646" s="1653"/>
      <c r="M646" s="204"/>
      <c r="N646" s="204"/>
    </row>
    <row r="647" spans="2:14" ht="15">
      <c r="B647" s="136"/>
      <c r="C647" s="136"/>
      <c r="D647" s="136"/>
      <c r="E647" s="136"/>
      <c r="F647" s="136"/>
      <c r="G647" s="1653"/>
      <c r="H647" s="1653"/>
      <c r="I647" s="1653"/>
      <c r="J647" s="1653"/>
      <c r="K647" s="1653"/>
      <c r="L647" s="1653"/>
      <c r="M647" s="204"/>
      <c r="N647" s="204"/>
    </row>
    <row r="648" spans="2:14" ht="15">
      <c r="B648" s="136"/>
      <c r="C648" s="136"/>
      <c r="D648" s="136"/>
      <c r="E648" s="136"/>
      <c r="F648" s="136"/>
      <c r="G648" s="1652"/>
      <c r="H648" s="1652"/>
      <c r="I648" s="1653"/>
      <c r="J648" s="1653"/>
      <c r="K648" s="1653"/>
      <c r="L648" s="1653"/>
      <c r="M648" s="204"/>
      <c r="N648" s="204"/>
    </row>
    <row r="649" spans="2:14" ht="15">
      <c r="B649" s="136"/>
      <c r="C649" s="136"/>
      <c r="D649" s="136"/>
      <c r="E649" s="136"/>
      <c r="F649" s="136"/>
      <c r="G649" s="1652"/>
      <c r="H649" s="1652"/>
      <c r="I649" s="1653"/>
      <c r="J649" s="1652"/>
      <c r="K649" s="1653"/>
      <c r="L649" s="1653"/>
      <c r="M649" s="204"/>
      <c r="N649" s="204"/>
    </row>
    <row r="650" spans="2:14" ht="15">
      <c r="B650" s="136"/>
      <c r="C650" s="136"/>
      <c r="D650" s="136"/>
      <c r="E650" s="136"/>
      <c r="F650" s="136"/>
      <c r="G650" s="1652"/>
      <c r="H650" s="1652"/>
      <c r="I650" s="1653"/>
      <c r="J650" s="1652"/>
      <c r="K650" s="1653"/>
      <c r="L650" s="1653"/>
      <c r="M650" s="204"/>
      <c r="N650" s="204"/>
    </row>
    <row r="651" spans="2:14" ht="15">
      <c r="B651" s="136"/>
      <c r="C651" s="136"/>
      <c r="D651" s="136"/>
      <c r="E651" s="136"/>
      <c r="F651" s="136"/>
      <c r="G651" s="1652"/>
      <c r="H651" s="1652"/>
      <c r="I651" s="1653"/>
      <c r="J651" s="1652"/>
      <c r="K651" s="1653"/>
      <c r="L651" s="1653"/>
      <c r="M651" s="204"/>
      <c r="N651" s="204"/>
    </row>
    <row r="652" spans="2:14" ht="15">
      <c r="B652" s="205"/>
      <c r="C652" s="136"/>
      <c r="D652" s="136"/>
      <c r="E652" s="136"/>
      <c r="F652" s="136"/>
      <c r="G652" s="1657"/>
      <c r="H652" s="1652"/>
      <c r="I652" s="1653"/>
      <c r="J652" s="1653"/>
      <c r="K652" s="1653"/>
      <c r="L652" s="1653"/>
      <c r="M652" s="204"/>
      <c r="N652" s="204"/>
    </row>
    <row r="653" spans="2:14" ht="15">
      <c r="B653" s="136"/>
      <c r="C653" s="136"/>
      <c r="D653" s="136"/>
      <c r="E653" s="136"/>
      <c r="F653" s="136"/>
      <c r="G653" s="1658"/>
      <c r="H653" s="1658"/>
      <c r="I653" s="1653"/>
      <c r="J653" s="1653"/>
      <c r="K653" s="1653"/>
      <c r="L653" s="1653"/>
      <c r="M653" s="204"/>
      <c r="N653" s="204"/>
    </row>
    <row r="654" spans="2:14" ht="15.6">
      <c r="B654" s="1656"/>
      <c r="C654" s="1656"/>
      <c r="D654" s="136"/>
      <c r="E654" s="136"/>
      <c r="F654" s="136"/>
      <c r="G654" s="206"/>
      <c r="H654" s="206"/>
      <c r="I654" s="206"/>
      <c r="J654" s="206"/>
      <c r="K654" s="1654"/>
      <c r="L654" s="1655"/>
      <c r="M654" s="204"/>
      <c r="N654" s="204"/>
    </row>
    <row r="655" spans="2:14" ht="15">
      <c r="B655" s="1656"/>
      <c r="C655" s="1656"/>
      <c r="D655" s="136"/>
      <c r="E655" s="136"/>
      <c r="F655" s="136"/>
      <c r="G655" s="206"/>
      <c r="H655" s="206"/>
      <c r="I655" s="206"/>
      <c r="J655" s="206"/>
      <c r="K655" s="206"/>
      <c r="L655" s="206"/>
      <c r="M655" s="204"/>
      <c r="N655" s="204"/>
    </row>
    <row r="656" spans="2:14" ht="15.6">
      <c r="B656" s="136"/>
      <c r="C656" s="201"/>
      <c r="D656" s="136"/>
      <c r="E656" s="136"/>
      <c r="F656" s="136"/>
      <c r="G656" s="1651"/>
      <c r="H656" s="1652"/>
      <c r="I656" s="206"/>
      <c r="J656" s="206"/>
      <c r="K656" s="1653"/>
      <c r="L656" s="1653"/>
      <c r="M656" s="207"/>
      <c r="N656" s="207"/>
    </row>
    <row r="657" spans="2:14" ht="15">
      <c r="B657" s="136"/>
      <c r="C657" s="136"/>
      <c r="D657" s="136"/>
      <c r="E657" s="136"/>
      <c r="F657" s="136"/>
      <c r="G657" s="1651"/>
      <c r="H657" s="1652"/>
      <c r="I657" s="206"/>
      <c r="J657" s="206"/>
      <c r="K657" s="1653"/>
      <c r="L657" s="1653"/>
      <c r="M657" s="206"/>
      <c r="N657" s="206"/>
    </row>
    <row r="658" spans="2:14" ht="15">
      <c r="B658" s="136"/>
      <c r="C658" s="136"/>
      <c r="D658" s="136"/>
      <c r="E658" s="136"/>
      <c r="F658" s="136"/>
      <c r="G658" s="1651"/>
      <c r="H658" s="1652"/>
      <c r="I658" s="206"/>
      <c r="J658" s="206"/>
      <c r="K658" s="1653"/>
      <c r="L658" s="1653"/>
      <c r="M658" s="204"/>
      <c r="N658" s="204"/>
    </row>
    <row r="659" spans="2:14" ht="15">
      <c r="B659" s="136"/>
      <c r="C659" s="136"/>
      <c r="D659" s="136"/>
      <c r="E659" s="136"/>
      <c r="F659" s="136"/>
      <c r="G659" s="208"/>
      <c r="H659" s="208"/>
      <c r="I659" s="206"/>
      <c r="J659" s="206"/>
      <c r="K659" s="1653"/>
      <c r="L659" s="1653"/>
      <c r="M659" s="204"/>
      <c r="N659" s="204"/>
    </row>
    <row r="660" spans="2:14" ht="15">
      <c r="B660" s="136"/>
      <c r="C660" s="136"/>
      <c r="D660" s="136"/>
      <c r="E660" s="136"/>
      <c r="F660" s="136"/>
      <c r="G660" s="208"/>
      <c r="H660" s="208"/>
      <c r="I660" s="206"/>
      <c r="J660" s="206"/>
      <c r="K660" s="1653"/>
      <c r="L660" s="1653"/>
      <c r="M660" s="204"/>
      <c r="N660" s="204"/>
    </row>
    <row r="661" spans="2:14" ht="15.6">
      <c r="B661" s="1649"/>
      <c r="C661" s="1649"/>
      <c r="D661" s="136"/>
      <c r="E661" s="136"/>
      <c r="F661" s="136"/>
      <c r="G661" s="206"/>
      <c r="H661" s="206"/>
      <c r="I661" s="1654"/>
      <c r="J661" s="1655"/>
      <c r="K661" s="206"/>
      <c r="L661" s="206"/>
      <c r="M661" s="204"/>
      <c r="N661" s="204"/>
    </row>
    <row r="662" spans="2:14" ht="15">
      <c r="B662" s="136"/>
      <c r="C662" s="136"/>
      <c r="D662" s="136"/>
      <c r="E662" s="136"/>
      <c r="F662" s="136"/>
      <c r="G662" s="136"/>
      <c r="H662" s="136"/>
      <c r="I662" s="136"/>
      <c r="J662" s="136"/>
      <c r="K662" s="136"/>
      <c r="L662" s="136"/>
      <c r="M662" s="204"/>
      <c r="N662" s="204"/>
    </row>
    <row r="663" spans="2:14" ht="17.399999999999999">
      <c r="B663" s="1646"/>
      <c r="C663" s="1646"/>
      <c r="D663" s="1646"/>
      <c r="E663" s="1646"/>
      <c r="F663" s="136"/>
      <c r="G663" s="136"/>
      <c r="H663" s="136"/>
      <c r="I663" s="136"/>
      <c r="J663" s="136"/>
      <c r="K663" s="1647"/>
      <c r="L663" s="1647"/>
      <c r="M663" s="206"/>
      <c r="N663" s="206"/>
    </row>
    <row r="664" spans="2:14" ht="13.2">
      <c r="B664" s="136"/>
      <c r="C664" s="136"/>
      <c r="D664" s="136"/>
      <c r="E664" s="136"/>
      <c r="F664" s="136"/>
      <c r="G664" s="136"/>
      <c r="H664" s="136"/>
      <c r="I664" s="136"/>
      <c r="J664" s="136"/>
      <c r="K664" s="136"/>
      <c r="L664" s="136"/>
      <c r="M664" s="136"/>
      <c r="N664" s="136"/>
    </row>
    <row r="665" spans="2:14" ht="17.399999999999999">
      <c r="B665" s="1648"/>
      <c r="C665" s="1648"/>
      <c r="D665" s="1648"/>
      <c r="E665" s="1648"/>
      <c r="F665" s="1648"/>
      <c r="G665" s="1648"/>
      <c r="H665" s="1648"/>
      <c r="I665" s="1648"/>
      <c r="J665" s="1648"/>
      <c r="K665" s="1648"/>
      <c r="L665" s="1648"/>
      <c r="M665" s="209"/>
      <c r="N665" s="209"/>
    </row>
    <row r="666" spans="2:14" ht="15">
      <c r="B666" s="1648"/>
      <c r="C666" s="1648"/>
      <c r="D666" s="1648"/>
      <c r="E666" s="1648"/>
      <c r="F666" s="1648"/>
      <c r="G666" s="1648"/>
      <c r="H666" s="1648"/>
      <c r="I666" s="1648"/>
      <c r="J666" s="1648"/>
      <c r="K666" s="1648"/>
      <c r="L666" s="1648"/>
      <c r="M666" s="136"/>
      <c r="N666" s="136"/>
    </row>
    <row r="667" spans="2:14" ht="15">
      <c r="B667" s="210"/>
      <c r="C667" s="136"/>
      <c r="D667" s="136"/>
      <c r="E667" s="136"/>
      <c r="F667" s="136"/>
      <c r="G667" s="136"/>
      <c r="H667" s="136"/>
      <c r="I667" s="136"/>
      <c r="J667" s="136"/>
      <c r="K667" s="136"/>
      <c r="L667" s="136"/>
      <c r="M667" s="210"/>
      <c r="N667" s="210"/>
    </row>
    <row r="668" spans="2:14" ht="15">
      <c r="B668" s="136"/>
      <c r="C668" s="136"/>
      <c r="D668" s="136"/>
      <c r="E668" s="136"/>
      <c r="F668" s="136"/>
      <c r="G668" s="136"/>
      <c r="H668" s="136"/>
      <c r="I668" s="136"/>
      <c r="J668" s="136"/>
      <c r="K668" s="136"/>
      <c r="L668" s="136"/>
      <c r="M668" s="210"/>
      <c r="N668" s="210"/>
    </row>
    <row r="669" spans="2:14" ht="13.2">
      <c r="B669" s="136"/>
      <c r="C669" s="136"/>
      <c r="D669" s="136"/>
      <c r="E669" s="136"/>
      <c r="F669" s="136"/>
      <c r="G669" s="136"/>
      <c r="H669" s="136"/>
      <c r="I669" s="1649"/>
      <c r="J669" s="1649"/>
      <c r="K669" s="136"/>
      <c r="L669" s="136"/>
      <c r="M669" s="136"/>
      <c r="N669" s="136"/>
    </row>
    <row r="670" spans="2:14" ht="13.2">
      <c r="B670" s="136"/>
      <c r="C670" s="136"/>
      <c r="D670" s="136"/>
      <c r="E670" s="136"/>
      <c r="F670" s="136"/>
      <c r="G670" s="191"/>
      <c r="H670" s="1650"/>
      <c r="I670" s="1650"/>
      <c r="J670" s="1650"/>
      <c r="K670" s="1650"/>
      <c r="L670" s="136"/>
      <c r="M670" s="136"/>
      <c r="N670" s="136"/>
    </row>
    <row r="671" spans="2:14" ht="15.6">
      <c r="B671" s="136"/>
      <c r="C671" s="136"/>
      <c r="D671" s="136"/>
      <c r="E671" s="136"/>
      <c r="F671" s="136"/>
      <c r="G671" s="136"/>
      <c r="H671" s="136"/>
      <c r="I671" s="1645"/>
      <c r="J671" s="1645"/>
      <c r="K671" s="136"/>
      <c r="L671" s="136"/>
      <c r="M671" s="136"/>
      <c r="N671" s="136"/>
    </row>
    <row r="672" spans="2:14" ht="15.6">
      <c r="B672" s="136"/>
      <c r="C672" s="136"/>
      <c r="D672" s="136"/>
      <c r="E672" s="136"/>
      <c r="F672" s="136"/>
      <c r="G672" s="136"/>
      <c r="H672" s="136"/>
      <c r="I672" s="190"/>
      <c r="J672" s="190"/>
      <c r="K672" s="136"/>
      <c r="L672" s="136"/>
      <c r="M672" s="136"/>
      <c r="N672" s="136"/>
    </row>
    <row r="673" spans="2:14" ht="15.6">
      <c r="B673" s="136"/>
      <c r="C673" s="136"/>
      <c r="D673" s="136"/>
      <c r="E673" s="136"/>
      <c r="F673" s="136"/>
      <c r="G673" s="136"/>
      <c r="H673" s="136"/>
      <c r="I673" s="190"/>
      <c r="J673" s="190"/>
      <c r="K673" s="136"/>
      <c r="L673" s="136"/>
      <c r="M673" s="136"/>
      <c r="N673" s="136"/>
    </row>
    <row r="674" spans="2:14" ht="15.6">
      <c r="B674" s="136"/>
      <c r="C674" s="136"/>
      <c r="D674" s="136"/>
      <c r="E674" s="136"/>
      <c r="F674" s="136"/>
      <c r="G674" s="136"/>
      <c r="H674" s="136"/>
      <c r="I674" s="190"/>
      <c r="J674" s="190"/>
      <c r="K674" s="136"/>
      <c r="L674" s="136"/>
      <c r="M674" s="136"/>
      <c r="N674" s="136"/>
    </row>
    <row r="675" spans="2:14" ht="15.6">
      <c r="B675" s="136"/>
      <c r="C675" s="136"/>
      <c r="D675" s="136"/>
      <c r="E675" s="136"/>
      <c r="F675" s="136"/>
      <c r="G675" s="136"/>
      <c r="H675" s="136"/>
      <c r="I675" s="190"/>
      <c r="J675" s="190"/>
      <c r="K675" s="136"/>
      <c r="L675" s="136"/>
      <c r="M675" s="136"/>
      <c r="N675" s="136"/>
    </row>
    <row r="676" spans="2:14" ht="15.6">
      <c r="B676" s="136"/>
      <c r="C676" s="136"/>
      <c r="D676" s="136"/>
      <c r="E676" s="136"/>
      <c r="F676" s="136"/>
      <c r="G676" s="136"/>
      <c r="H676" s="136"/>
      <c r="I676" s="190"/>
      <c r="J676" s="190"/>
      <c r="K676" s="136"/>
      <c r="L676" s="136"/>
      <c r="M676" s="136"/>
      <c r="N676" s="136"/>
    </row>
    <row r="677" spans="2:14" ht="13.2">
      <c r="B677" s="136"/>
      <c r="C677" s="136"/>
      <c r="D677" s="136"/>
      <c r="E677" s="136"/>
      <c r="F677" s="136"/>
      <c r="G677" s="136"/>
      <c r="H677" s="136"/>
      <c r="I677" s="136"/>
      <c r="J677" s="136"/>
      <c r="K677" s="136"/>
      <c r="L677" s="136"/>
      <c r="M677" s="136"/>
      <c r="N677" s="136"/>
    </row>
    <row r="678" spans="2:14" ht="13.2">
      <c r="B678" s="136"/>
      <c r="C678" s="136"/>
      <c r="D678" s="136"/>
      <c r="E678" s="136"/>
      <c r="F678" s="136"/>
      <c r="G678" s="136"/>
      <c r="H678" s="136"/>
      <c r="I678" s="136"/>
      <c r="J678" s="136"/>
      <c r="K678" s="136"/>
      <c r="L678" s="136"/>
      <c r="M678" s="136"/>
      <c r="N678" s="136"/>
    </row>
    <row r="679" spans="2:14" ht="13.2">
      <c r="M679" s="136"/>
      <c r="N679" s="136"/>
    </row>
    <row r="680" spans="2:14" ht="13.2">
      <c r="M680" s="136"/>
      <c r="N680" s="136"/>
    </row>
    <row r="681" spans="2:14" ht="13.2"/>
    <row r="682" spans="2:14" ht="13.2"/>
    <row r="683" spans="2:14" ht="13.2"/>
    <row r="684" spans="2:14" ht="13.2"/>
    <row r="685" spans="2:14" ht="13.2"/>
    <row r="686" spans="2:14" ht="13.2"/>
    <row r="687" spans="2:14" ht="13.2"/>
    <row r="688" spans="2:14" ht="13.2"/>
    <row r="689" ht="13.2"/>
    <row r="690" ht="13.2"/>
    <row r="691" ht="13.2"/>
    <row r="692" ht="13.2"/>
    <row r="693" ht="13.2"/>
    <row r="694" ht="13.2"/>
    <row r="695" ht="13.2"/>
    <row r="696" ht="13.2"/>
    <row r="697" ht="13.2"/>
    <row r="698" ht="13.2"/>
    <row r="699" ht="13.2"/>
    <row r="700" ht="13.2"/>
    <row r="701" ht="13.2"/>
    <row r="702" ht="13.2"/>
    <row r="703" ht="13.2"/>
    <row r="704" ht="13.2"/>
    <row r="705" ht="13.2"/>
    <row r="706" ht="13.2"/>
    <row r="707" ht="13.2"/>
    <row r="708" ht="13.2"/>
    <row r="709" ht="13.2"/>
    <row r="710" ht="13.2"/>
    <row r="711" ht="13.2"/>
    <row r="712" ht="13.2"/>
    <row r="713" ht="13.2"/>
    <row r="714" ht="13.2"/>
    <row r="715" ht="13.2"/>
    <row r="716" ht="13.2"/>
    <row r="717" ht="13.2"/>
    <row r="718" ht="13.2"/>
    <row r="719" ht="13.2"/>
    <row r="720" ht="13.2"/>
    <row r="721" ht="13.2"/>
    <row r="722" ht="13.2"/>
    <row r="723" ht="13.2"/>
    <row r="724" ht="13.2"/>
    <row r="725" ht="13.2"/>
    <row r="726" ht="13.2"/>
    <row r="727" ht="13.2"/>
    <row r="728" ht="13.2"/>
    <row r="729" ht="13.2"/>
    <row r="730" ht="13.2"/>
    <row r="731" ht="13.2"/>
    <row r="732" ht="13.2"/>
    <row r="733" ht="13.2"/>
    <row r="734" ht="13.2"/>
    <row r="735" ht="13.2"/>
    <row r="736" ht="13.2"/>
    <row r="737" ht="13.2"/>
    <row r="738" ht="13.2"/>
    <row r="739" ht="13.2"/>
    <row r="740" ht="13.2"/>
    <row r="741" ht="13.2"/>
    <row r="742" ht="13.2"/>
    <row r="743" ht="13.2"/>
    <row r="744" ht="13.2"/>
    <row r="745" ht="13.2"/>
    <row r="746" ht="13.2"/>
    <row r="747" ht="13.2"/>
    <row r="748" ht="13.2"/>
    <row r="749" ht="13.2"/>
    <row r="750" ht="13.2"/>
    <row r="751" ht="13.2"/>
    <row r="752" ht="13.2"/>
    <row r="753" ht="13.2"/>
    <row r="754" ht="13.2"/>
    <row r="755" ht="13.2"/>
    <row r="756" ht="13.2"/>
    <row r="757" ht="13.2"/>
    <row r="758" ht="13.2"/>
    <row r="759" ht="13.2"/>
    <row r="760" ht="13.2"/>
    <row r="761" ht="13.2"/>
    <row r="762" ht="13.2"/>
    <row r="763" ht="13.2"/>
    <row r="764" ht="13.2"/>
    <row r="765" ht="13.2"/>
    <row r="766" ht="13.2"/>
    <row r="767" ht="13.2"/>
    <row r="768" ht="13.2"/>
    <row r="769" ht="13.2"/>
    <row r="770" ht="13.2"/>
    <row r="771" ht="13.2"/>
    <row r="772" ht="13.2"/>
    <row r="773" ht="13.2"/>
    <row r="774" ht="13.2"/>
    <row r="775" ht="13.2"/>
    <row r="776" ht="13.2"/>
    <row r="777" ht="13.2"/>
    <row r="778" ht="13.2"/>
    <row r="779" ht="13.2"/>
    <row r="780" ht="13.2"/>
    <row r="781" ht="13.2"/>
    <row r="782" ht="13.2"/>
    <row r="783" ht="13.2"/>
    <row r="784" ht="13.2"/>
    <row r="785" ht="13.2"/>
    <row r="786" ht="13.2"/>
    <row r="787" ht="13.2"/>
    <row r="788" ht="13.2"/>
    <row r="789" ht="13.2"/>
    <row r="790" ht="13.2"/>
    <row r="791" ht="13.2"/>
    <row r="792" ht="13.2"/>
    <row r="793" ht="13.2"/>
    <row r="794" ht="13.2"/>
    <row r="795" ht="13.2"/>
    <row r="796" ht="13.2"/>
    <row r="797" ht="13.2"/>
    <row r="798" ht="13.2"/>
    <row r="799" ht="13.2"/>
    <row r="800" ht="13.2"/>
    <row r="801" ht="13.2"/>
    <row r="802" ht="13.2"/>
    <row r="803" ht="13.2"/>
    <row r="804" ht="13.2"/>
    <row r="805" ht="13.2"/>
    <row r="806" ht="13.2"/>
    <row r="807" ht="13.2"/>
    <row r="808" ht="13.2"/>
    <row r="809" ht="13.2"/>
    <row r="810" ht="13.2"/>
    <row r="811" ht="13.2"/>
    <row r="812" ht="13.2"/>
    <row r="813" ht="13.2"/>
    <row r="814" ht="13.2"/>
    <row r="815" ht="13.2"/>
    <row r="816" ht="13.2"/>
    <row r="817" ht="13.2"/>
    <row r="818" ht="13.2"/>
    <row r="819" ht="13.2"/>
    <row r="820" ht="13.2"/>
    <row r="821" ht="13.2"/>
    <row r="822" ht="13.2"/>
    <row r="823" ht="13.2"/>
    <row r="824" ht="13.2"/>
    <row r="825" ht="13.2"/>
    <row r="826" ht="13.2"/>
    <row r="827" ht="13.2"/>
    <row r="828" ht="13.2"/>
    <row r="829" ht="13.2"/>
    <row r="830" ht="13.2"/>
    <row r="831" ht="13.2"/>
    <row r="832" ht="13.2"/>
    <row r="833" ht="13.2"/>
    <row r="834" ht="13.2"/>
    <row r="835" ht="13.2"/>
    <row r="836" ht="13.2"/>
    <row r="837" ht="13.2"/>
    <row r="838" ht="13.2"/>
    <row r="839" ht="13.2"/>
    <row r="840" ht="13.2"/>
    <row r="841" ht="13.2"/>
    <row r="842" ht="13.2"/>
    <row r="843" ht="13.2"/>
    <row r="844" ht="13.2"/>
    <row r="845" ht="13.2"/>
    <row r="846" ht="13.2"/>
    <row r="847" ht="13.2"/>
    <row r="848" ht="13.2"/>
    <row r="849" ht="13.2"/>
    <row r="850" ht="13.2"/>
    <row r="851" ht="13.2"/>
    <row r="852" ht="13.2"/>
    <row r="853" ht="13.2"/>
    <row r="854" ht="13.2"/>
    <row r="855" ht="13.2"/>
    <row r="856" ht="13.2"/>
    <row r="857" ht="13.2"/>
    <row r="858" ht="13.2"/>
    <row r="859" ht="13.2"/>
    <row r="860" ht="13.2"/>
    <row r="861" ht="13.2"/>
    <row r="862" ht="13.2"/>
    <row r="863" ht="13.2"/>
    <row r="864" ht="13.2"/>
    <row r="865" ht="13.2"/>
    <row r="866" ht="13.2"/>
    <row r="867" ht="13.2"/>
    <row r="868" ht="13.2"/>
    <row r="869" ht="13.2"/>
    <row r="870" ht="13.2"/>
    <row r="871" ht="13.2"/>
    <row r="872" ht="13.2"/>
    <row r="873" ht="13.2"/>
    <row r="874" ht="13.2"/>
    <row r="875" ht="13.2"/>
    <row r="876" ht="13.2"/>
    <row r="877" ht="13.2"/>
    <row r="878" ht="13.2"/>
    <row r="879" ht="13.2"/>
    <row r="880" ht="13.2"/>
    <row r="881" ht="13.2"/>
    <row r="882" ht="13.2"/>
    <row r="883" ht="13.2"/>
    <row r="884" ht="13.2"/>
    <row r="885" ht="13.2"/>
    <row r="886" ht="13.2"/>
    <row r="887" ht="13.2"/>
    <row r="888" ht="13.2"/>
    <row r="889" ht="13.2"/>
    <row r="890" ht="13.2"/>
    <row r="891" ht="13.2"/>
    <row r="892" ht="13.2"/>
    <row r="893" ht="13.2"/>
    <row r="894" ht="13.2"/>
    <row r="895" ht="13.2"/>
    <row r="896" ht="13.2"/>
    <row r="897" ht="13.2"/>
    <row r="898" ht="13.2"/>
    <row r="899" ht="13.2"/>
    <row r="900" ht="13.2"/>
    <row r="901" ht="13.2"/>
    <row r="902" ht="13.2"/>
    <row r="903" ht="13.2"/>
    <row r="904" ht="13.2"/>
    <row r="905" ht="13.2"/>
    <row r="906" ht="13.2"/>
    <row r="907" ht="13.2"/>
    <row r="908" ht="13.2"/>
    <row r="909" ht="13.2"/>
    <row r="910" ht="13.2"/>
    <row r="911" ht="13.2"/>
    <row r="912" ht="13.2"/>
    <row r="913" ht="13.2"/>
    <row r="914" ht="13.2"/>
    <row r="915" ht="13.2"/>
    <row r="916" ht="13.2"/>
    <row r="917" ht="13.2"/>
    <row r="918" ht="13.2"/>
    <row r="919" ht="13.2"/>
    <row r="920" ht="13.2"/>
    <row r="921" ht="13.2"/>
    <row r="922" ht="13.2"/>
    <row r="923" ht="13.2"/>
    <row r="924" ht="13.2"/>
    <row r="925" ht="13.2"/>
    <row r="926" ht="13.2"/>
    <row r="927" ht="13.2"/>
    <row r="928" ht="13.2"/>
    <row r="929" ht="13.2"/>
    <row r="930" ht="13.2"/>
    <row r="931" ht="13.2"/>
    <row r="932" ht="13.2"/>
    <row r="933" ht="13.2"/>
    <row r="934" ht="13.2"/>
    <row r="935" ht="13.2"/>
    <row r="936" ht="13.2"/>
    <row r="937" ht="13.2"/>
    <row r="938" ht="13.2"/>
    <row r="939" ht="13.2"/>
    <row r="940" ht="13.2"/>
    <row r="941" ht="13.2"/>
    <row r="942" ht="13.2"/>
    <row r="943" ht="13.2"/>
    <row r="944" ht="13.2"/>
    <row r="945" ht="13.2"/>
    <row r="946" ht="13.2"/>
    <row r="947" ht="13.2"/>
    <row r="948" ht="13.2"/>
    <row r="949" ht="13.2"/>
    <row r="950" ht="13.2"/>
    <row r="951" ht="13.2"/>
    <row r="952" ht="13.2"/>
    <row r="953" ht="13.2"/>
    <row r="954" ht="13.2"/>
    <row r="955" ht="13.2"/>
    <row r="956" ht="13.2"/>
    <row r="957" ht="13.2"/>
    <row r="958" ht="13.2"/>
    <row r="959" ht="13.2"/>
    <row r="960" ht="13.2"/>
    <row r="961" ht="13.2"/>
    <row r="962" ht="13.2"/>
    <row r="963" ht="13.2"/>
    <row r="964" ht="13.2"/>
    <row r="965" ht="13.2"/>
    <row r="966" ht="13.2"/>
    <row r="967" ht="13.2"/>
    <row r="968" ht="13.2"/>
    <row r="969" ht="13.2"/>
    <row r="970" ht="13.2"/>
    <row r="971" ht="13.2"/>
    <row r="972" ht="13.2"/>
    <row r="973" ht="13.2"/>
    <row r="974" ht="13.2"/>
    <row r="975" ht="13.2"/>
    <row r="976" ht="13.2"/>
    <row r="977" ht="13.2"/>
    <row r="978" ht="13.2"/>
    <row r="979" ht="13.2"/>
    <row r="980" ht="13.2"/>
    <row r="981" ht="13.2"/>
    <row r="982" ht="13.2"/>
    <row r="983" ht="13.2"/>
    <row r="984" ht="13.2"/>
    <row r="985" ht="13.2"/>
    <row r="986" ht="13.2"/>
    <row r="987" ht="13.2"/>
    <row r="988" ht="13.2"/>
    <row r="1004" spans="15:48" s="131" customFormat="1" ht="13.2">
      <c r="O1004" s="192"/>
      <c r="P1004" s="193"/>
      <c r="Q1004" s="193"/>
      <c r="R1004" s="193"/>
      <c r="S1004" s="193"/>
      <c r="T1004" s="193"/>
      <c r="U1004" s="193"/>
      <c r="V1004" s="193"/>
      <c r="W1004" s="193"/>
      <c r="X1004" s="193"/>
      <c r="Y1004" s="193"/>
      <c r="Z1004" s="193"/>
      <c r="AA1004" s="193"/>
      <c r="AB1004" s="193"/>
      <c r="AC1004" s="193"/>
      <c r="AD1004" s="193"/>
      <c r="AE1004" s="193"/>
      <c r="AF1004" s="193"/>
      <c r="AG1004" s="193"/>
      <c r="AH1004" s="193"/>
      <c r="AI1004" s="193"/>
      <c r="AJ1004" s="193"/>
      <c r="AK1004" s="193"/>
      <c r="AL1004" s="193"/>
      <c r="AM1004" s="193"/>
      <c r="AN1004" s="133"/>
      <c r="AO1004" s="133"/>
      <c r="AP1004" s="133"/>
      <c r="AQ1004" s="133"/>
      <c r="AR1004" s="133"/>
      <c r="AS1004" s="133"/>
      <c r="AT1004" s="133"/>
      <c r="AU1004" s="133"/>
      <c r="AV1004" s="133"/>
    </row>
    <row r="1005" spans="15:48" s="131" customFormat="1" ht="13.2">
      <c r="O1005" s="192"/>
      <c r="P1005" s="193"/>
      <c r="Q1005" s="193"/>
      <c r="R1005" s="193"/>
      <c r="S1005" s="193"/>
      <c r="T1005" s="193"/>
      <c r="U1005" s="193"/>
      <c r="V1005" s="193"/>
      <c r="W1005" s="193"/>
      <c r="X1005" s="193"/>
      <c r="Y1005" s="193"/>
      <c r="Z1005" s="193"/>
      <c r="AA1005" s="193"/>
      <c r="AB1005" s="193"/>
      <c r="AC1005" s="193"/>
      <c r="AD1005" s="193"/>
      <c r="AE1005" s="193"/>
      <c r="AF1005" s="193"/>
      <c r="AG1005" s="193"/>
      <c r="AH1005" s="193"/>
      <c r="AI1005" s="193"/>
      <c r="AJ1005" s="193"/>
      <c r="AK1005" s="193"/>
      <c r="AL1005" s="193"/>
      <c r="AM1005" s="193"/>
      <c r="AN1005" s="133"/>
      <c r="AO1005" s="133"/>
      <c r="AP1005" s="133"/>
      <c r="AQ1005" s="133"/>
      <c r="AR1005" s="133"/>
      <c r="AS1005" s="133"/>
      <c r="AT1005" s="133"/>
      <c r="AU1005" s="133"/>
      <c r="AV1005" s="133"/>
    </row>
    <row r="1006" spans="15:48" s="131" customFormat="1" ht="13.2">
      <c r="O1006" s="192"/>
      <c r="P1006" s="193"/>
      <c r="Q1006" s="193"/>
      <c r="R1006" s="193"/>
      <c r="S1006" s="193"/>
      <c r="T1006" s="193"/>
      <c r="U1006" s="193"/>
      <c r="V1006" s="193"/>
      <c r="W1006" s="193"/>
      <c r="X1006" s="193"/>
      <c r="Y1006" s="193"/>
      <c r="Z1006" s="193"/>
      <c r="AA1006" s="193"/>
      <c r="AB1006" s="193"/>
      <c r="AC1006" s="193"/>
      <c r="AD1006" s="193"/>
      <c r="AE1006" s="193"/>
      <c r="AF1006" s="193"/>
      <c r="AG1006" s="193"/>
      <c r="AH1006" s="193"/>
      <c r="AI1006" s="193"/>
      <c r="AJ1006" s="193"/>
      <c r="AK1006" s="193"/>
      <c r="AL1006" s="193"/>
      <c r="AM1006" s="193"/>
      <c r="AN1006" s="133"/>
      <c r="AO1006" s="133"/>
      <c r="AP1006" s="133"/>
      <c r="AQ1006" s="133"/>
      <c r="AR1006" s="133"/>
      <c r="AS1006" s="133"/>
      <c r="AT1006" s="133"/>
      <c r="AU1006" s="133"/>
      <c r="AV1006" s="133"/>
    </row>
    <row r="1007" spans="15:48" s="131" customFormat="1" ht="13.2">
      <c r="O1007" s="192"/>
      <c r="P1007" s="193"/>
      <c r="Q1007" s="193"/>
      <c r="R1007" s="193"/>
      <c r="S1007" s="193"/>
      <c r="T1007" s="193"/>
      <c r="U1007" s="193"/>
      <c r="V1007" s="193"/>
      <c r="W1007" s="193"/>
      <c r="X1007" s="193"/>
      <c r="Y1007" s="193"/>
      <c r="Z1007" s="193"/>
      <c r="AA1007" s="193"/>
      <c r="AB1007" s="193"/>
      <c r="AC1007" s="193"/>
      <c r="AD1007" s="193"/>
      <c r="AE1007" s="193"/>
      <c r="AF1007" s="193"/>
      <c r="AG1007" s="193"/>
      <c r="AH1007" s="193"/>
      <c r="AI1007" s="193"/>
      <c r="AJ1007" s="193"/>
      <c r="AK1007" s="193"/>
      <c r="AL1007" s="193"/>
      <c r="AM1007" s="193"/>
      <c r="AN1007" s="133"/>
      <c r="AO1007" s="133"/>
      <c r="AP1007" s="133"/>
      <c r="AQ1007" s="133"/>
      <c r="AR1007" s="133"/>
      <c r="AS1007" s="133"/>
      <c r="AT1007" s="133"/>
      <c r="AU1007" s="133"/>
      <c r="AV1007" s="133"/>
    </row>
    <row r="1008" spans="15:48" s="131" customFormat="1" ht="13.2">
      <c r="O1008" s="192"/>
      <c r="P1008" s="193"/>
      <c r="Q1008" s="193"/>
      <c r="R1008" s="193"/>
      <c r="S1008" s="193"/>
      <c r="T1008" s="193"/>
      <c r="U1008" s="193"/>
      <c r="V1008" s="193"/>
      <c r="W1008" s="193"/>
      <c r="X1008" s="193"/>
      <c r="Y1008" s="193"/>
      <c r="Z1008" s="193"/>
      <c r="AA1008" s="193"/>
      <c r="AB1008" s="193"/>
      <c r="AC1008" s="193"/>
      <c r="AD1008" s="193"/>
      <c r="AE1008" s="193"/>
      <c r="AF1008" s="193"/>
      <c r="AG1008" s="193"/>
      <c r="AH1008" s="193"/>
      <c r="AI1008" s="193"/>
      <c r="AJ1008" s="193"/>
      <c r="AK1008" s="193"/>
      <c r="AL1008" s="193"/>
      <c r="AM1008" s="193"/>
      <c r="AN1008" s="133"/>
      <c r="AO1008" s="133"/>
      <c r="AP1008" s="133"/>
      <c r="AQ1008" s="133"/>
      <c r="AR1008" s="133"/>
      <c r="AS1008" s="133"/>
      <c r="AT1008" s="133"/>
      <c r="AU1008" s="133"/>
      <c r="AV1008" s="133"/>
    </row>
    <row r="1009" spans="15:48" s="131" customFormat="1" ht="13.2">
      <c r="O1009" s="192"/>
      <c r="P1009" s="193"/>
      <c r="Q1009" s="193"/>
      <c r="R1009" s="193"/>
      <c r="S1009" s="193"/>
      <c r="T1009" s="193"/>
      <c r="U1009" s="193"/>
      <c r="V1009" s="193"/>
      <c r="W1009" s="193"/>
      <c r="X1009" s="193"/>
      <c r="Y1009" s="193"/>
      <c r="Z1009" s="193"/>
      <c r="AA1009" s="193"/>
      <c r="AB1009" s="193"/>
      <c r="AC1009" s="193"/>
      <c r="AD1009" s="193"/>
      <c r="AE1009" s="193"/>
      <c r="AF1009" s="193"/>
      <c r="AG1009" s="193"/>
      <c r="AH1009" s="193"/>
      <c r="AI1009" s="193"/>
      <c r="AJ1009" s="193"/>
      <c r="AK1009" s="193"/>
      <c r="AL1009" s="193"/>
      <c r="AM1009" s="193"/>
      <c r="AN1009" s="133"/>
      <c r="AO1009" s="133"/>
      <c r="AP1009" s="133"/>
      <c r="AQ1009" s="133"/>
      <c r="AR1009" s="133"/>
      <c r="AS1009" s="133"/>
      <c r="AT1009" s="133"/>
      <c r="AU1009" s="133"/>
      <c r="AV1009" s="133"/>
    </row>
    <row r="1010" spans="15:48" s="131" customFormat="1" ht="13.2">
      <c r="O1010" s="192"/>
      <c r="P1010" s="193"/>
      <c r="Q1010" s="193"/>
      <c r="R1010" s="193"/>
      <c r="S1010" s="193"/>
      <c r="T1010" s="193"/>
      <c r="U1010" s="193"/>
      <c r="V1010" s="193"/>
      <c r="W1010" s="193"/>
      <c r="X1010" s="193"/>
      <c r="Y1010" s="193"/>
      <c r="Z1010" s="193"/>
      <c r="AA1010" s="193"/>
      <c r="AB1010" s="193"/>
      <c r="AC1010" s="193"/>
      <c r="AD1010" s="193"/>
      <c r="AE1010" s="193"/>
      <c r="AF1010" s="193"/>
      <c r="AG1010" s="193"/>
      <c r="AH1010" s="193"/>
      <c r="AI1010" s="193"/>
      <c r="AJ1010" s="193"/>
      <c r="AK1010" s="193"/>
      <c r="AL1010" s="193"/>
      <c r="AM1010" s="193"/>
      <c r="AN1010" s="133"/>
      <c r="AO1010" s="133"/>
      <c r="AP1010" s="133"/>
      <c r="AQ1010" s="133"/>
      <c r="AR1010" s="133"/>
      <c r="AS1010" s="133"/>
      <c r="AT1010" s="133"/>
      <c r="AU1010" s="133"/>
      <c r="AV1010" s="133"/>
    </row>
    <row r="1011" spans="15:48" s="131" customFormat="1" ht="13.2">
      <c r="O1011" s="192"/>
      <c r="P1011" s="193"/>
      <c r="Q1011" s="193"/>
      <c r="R1011" s="193"/>
      <c r="S1011" s="193"/>
      <c r="T1011" s="193"/>
      <c r="U1011" s="193"/>
      <c r="V1011" s="193"/>
      <c r="W1011" s="193"/>
      <c r="X1011" s="193"/>
      <c r="Y1011" s="193"/>
      <c r="Z1011" s="193"/>
      <c r="AA1011" s="193"/>
      <c r="AB1011" s="193"/>
      <c r="AC1011" s="193"/>
      <c r="AD1011" s="193"/>
      <c r="AE1011" s="193"/>
      <c r="AF1011" s="193"/>
      <c r="AG1011" s="193"/>
      <c r="AH1011" s="193"/>
      <c r="AI1011" s="193"/>
      <c r="AJ1011" s="193"/>
      <c r="AK1011" s="193"/>
      <c r="AL1011" s="193"/>
      <c r="AM1011" s="193"/>
      <c r="AN1011" s="133"/>
      <c r="AO1011" s="133"/>
      <c r="AP1011" s="133"/>
      <c r="AQ1011" s="133"/>
      <c r="AR1011" s="133"/>
      <c r="AS1011" s="133"/>
      <c r="AT1011" s="133"/>
      <c r="AU1011" s="133"/>
      <c r="AV1011" s="133"/>
    </row>
    <row r="1012" spans="15:48" s="131" customFormat="1" ht="13.2">
      <c r="O1012" s="192"/>
      <c r="P1012" s="193"/>
      <c r="Q1012" s="193"/>
      <c r="R1012" s="193"/>
      <c r="S1012" s="193"/>
      <c r="T1012" s="193"/>
      <c r="U1012" s="193"/>
      <c r="V1012" s="193"/>
      <c r="W1012" s="193"/>
      <c r="X1012" s="193"/>
      <c r="Y1012" s="193"/>
      <c r="Z1012" s="193"/>
      <c r="AA1012" s="193"/>
      <c r="AB1012" s="193"/>
      <c r="AC1012" s="193"/>
      <c r="AD1012" s="193"/>
      <c r="AE1012" s="193"/>
      <c r="AF1012" s="193"/>
      <c r="AG1012" s="193"/>
      <c r="AH1012" s="193"/>
      <c r="AI1012" s="193"/>
      <c r="AJ1012" s="193"/>
      <c r="AK1012" s="193"/>
      <c r="AL1012" s="193"/>
      <c r="AM1012" s="193"/>
      <c r="AN1012" s="133"/>
      <c r="AO1012" s="133"/>
      <c r="AP1012" s="133"/>
      <c r="AQ1012" s="133"/>
      <c r="AR1012" s="133"/>
      <c r="AS1012" s="133"/>
      <c r="AT1012" s="133"/>
      <c r="AU1012" s="133"/>
      <c r="AV1012" s="133"/>
    </row>
    <row r="1013" spans="15:48" s="131" customFormat="1" ht="13.2">
      <c r="O1013" s="192"/>
      <c r="P1013" s="193"/>
      <c r="Q1013" s="193"/>
      <c r="R1013" s="193"/>
      <c r="S1013" s="193"/>
      <c r="T1013" s="193"/>
      <c r="U1013" s="193"/>
      <c r="V1013" s="193"/>
      <c r="W1013" s="193"/>
      <c r="X1013" s="193"/>
      <c r="Y1013" s="193"/>
      <c r="Z1013" s="193"/>
      <c r="AA1013" s="193"/>
      <c r="AB1013" s="193"/>
      <c r="AC1013" s="193"/>
      <c r="AD1013" s="193"/>
      <c r="AE1013" s="193"/>
      <c r="AF1013" s="193"/>
      <c r="AG1013" s="193"/>
      <c r="AH1013" s="193"/>
      <c r="AI1013" s="193"/>
      <c r="AJ1013" s="193"/>
      <c r="AK1013" s="193"/>
      <c r="AL1013" s="193"/>
      <c r="AM1013" s="193"/>
      <c r="AN1013" s="133"/>
      <c r="AO1013" s="133"/>
      <c r="AP1013" s="133"/>
      <c r="AQ1013" s="133"/>
      <c r="AR1013" s="133"/>
      <c r="AS1013" s="133"/>
      <c r="AT1013" s="133"/>
      <c r="AU1013" s="133"/>
      <c r="AV1013" s="133"/>
    </row>
    <row r="1014" spans="15:48" s="131" customFormat="1" ht="13.2">
      <c r="O1014" s="192"/>
      <c r="P1014" s="193"/>
      <c r="Q1014" s="193"/>
      <c r="R1014" s="193"/>
      <c r="S1014" s="193"/>
      <c r="T1014" s="193"/>
      <c r="U1014" s="193"/>
      <c r="V1014" s="193"/>
      <c r="W1014" s="193"/>
      <c r="X1014" s="193"/>
      <c r="Y1014" s="193"/>
      <c r="Z1014" s="193"/>
      <c r="AA1014" s="193"/>
      <c r="AB1014" s="193"/>
      <c r="AC1014" s="193"/>
      <c r="AD1014" s="193"/>
      <c r="AE1014" s="193"/>
      <c r="AF1014" s="193"/>
      <c r="AG1014" s="193"/>
      <c r="AH1014" s="193"/>
      <c r="AI1014" s="193"/>
      <c r="AJ1014" s="193"/>
      <c r="AK1014" s="193"/>
      <c r="AL1014" s="193"/>
      <c r="AM1014" s="193"/>
      <c r="AN1014" s="133"/>
      <c r="AO1014" s="133"/>
      <c r="AP1014" s="133"/>
      <c r="AQ1014" s="133"/>
      <c r="AR1014" s="133"/>
      <c r="AS1014" s="133"/>
      <c r="AT1014" s="133"/>
      <c r="AU1014" s="133"/>
      <c r="AV1014" s="133"/>
    </row>
    <row r="1015" spans="15:48" s="131" customFormat="1" ht="13.2">
      <c r="O1015" s="192"/>
      <c r="P1015" s="193"/>
      <c r="Q1015" s="193"/>
      <c r="R1015" s="193"/>
      <c r="S1015" s="193"/>
      <c r="T1015" s="193"/>
      <c r="U1015" s="193"/>
      <c r="V1015" s="193"/>
      <c r="W1015" s="193"/>
      <c r="X1015" s="193"/>
      <c r="Y1015" s="193"/>
      <c r="Z1015" s="193"/>
      <c r="AA1015" s="193"/>
      <c r="AB1015" s="193"/>
      <c r="AC1015" s="193"/>
      <c r="AD1015" s="193"/>
      <c r="AE1015" s="193"/>
      <c r="AF1015" s="193"/>
      <c r="AG1015" s="193"/>
      <c r="AH1015" s="193"/>
      <c r="AI1015" s="193"/>
      <c r="AJ1015" s="193"/>
      <c r="AK1015" s="193"/>
      <c r="AL1015" s="193"/>
      <c r="AM1015" s="193"/>
      <c r="AN1015" s="133"/>
      <c r="AO1015" s="133"/>
      <c r="AP1015" s="133"/>
      <c r="AQ1015" s="133"/>
      <c r="AR1015" s="133"/>
      <c r="AS1015" s="133"/>
      <c r="AT1015" s="133"/>
      <c r="AU1015" s="133"/>
      <c r="AV1015" s="133"/>
    </row>
    <row r="1016" spans="15:48" s="131" customFormat="1" ht="13.2">
      <c r="O1016" s="192"/>
      <c r="P1016" s="193"/>
      <c r="Q1016" s="193"/>
      <c r="R1016" s="193"/>
      <c r="S1016" s="193"/>
      <c r="T1016" s="193"/>
      <c r="U1016" s="193"/>
      <c r="V1016" s="193"/>
      <c r="W1016" s="193"/>
      <c r="X1016" s="193"/>
      <c r="Y1016" s="193"/>
      <c r="Z1016" s="193"/>
      <c r="AA1016" s="193"/>
      <c r="AB1016" s="193"/>
      <c r="AC1016" s="193"/>
      <c r="AD1016" s="193"/>
      <c r="AE1016" s="193"/>
      <c r="AF1016" s="193"/>
      <c r="AG1016" s="193"/>
      <c r="AH1016" s="193"/>
      <c r="AI1016" s="193"/>
      <c r="AJ1016" s="193"/>
      <c r="AK1016" s="193"/>
      <c r="AL1016" s="193"/>
      <c r="AM1016" s="193"/>
      <c r="AN1016" s="133"/>
      <c r="AO1016" s="133"/>
      <c r="AP1016" s="133"/>
      <c r="AQ1016" s="133"/>
      <c r="AR1016" s="133"/>
      <c r="AS1016" s="133"/>
      <c r="AT1016" s="133"/>
      <c r="AU1016" s="133"/>
      <c r="AV1016" s="133"/>
    </row>
    <row r="1017" spans="15:48" s="131" customFormat="1" ht="13.2">
      <c r="O1017" s="192"/>
      <c r="P1017" s="193"/>
      <c r="Q1017" s="193"/>
      <c r="R1017" s="193"/>
      <c r="S1017" s="193"/>
      <c r="T1017" s="193"/>
      <c r="U1017" s="193"/>
      <c r="V1017" s="193"/>
      <c r="W1017" s="193"/>
      <c r="X1017" s="193"/>
      <c r="Y1017" s="193"/>
      <c r="Z1017" s="193"/>
      <c r="AA1017" s="193"/>
      <c r="AB1017" s="193"/>
      <c r="AC1017" s="193"/>
      <c r="AD1017" s="193"/>
      <c r="AE1017" s="193"/>
      <c r="AF1017" s="193"/>
      <c r="AG1017" s="193"/>
      <c r="AH1017" s="193"/>
      <c r="AI1017" s="193"/>
      <c r="AJ1017" s="193"/>
      <c r="AK1017" s="193"/>
      <c r="AL1017" s="193"/>
      <c r="AM1017" s="193"/>
      <c r="AN1017" s="133"/>
      <c r="AO1017" s="133"/>
      <c r="AP1017" s="133"/>
      <c r="AQ1017" s="133"/>
      <c r="AR1017" s="133"/>
      <c r="AS1017" s="133"/>
      <c r="AT1017" s="133"/>
      <c r="AU1017" s="133"/>
      <c r="AV1017" s="133"/>
    </row>
    <row r="1018" spans="15:48" s="131" customFormat="1" ht="13.2">
      <c r="O1018" s="192"/>
      <c r="P1018" s="193"/>
      <c r="Q1018" s="193"/>
      <c r="R1018" s="193"/>
      <c r="S1018" s="193"/>
      <c r="T1018" s="193"/>
      <c r="U1018" s="193"/>
      <c r="V1018" s="193"/>
      <c r="W1018" s="193"/>
      <c r="X1018" s="193"/>
      <c r="Y1018" s="193"/>
      <c r="Z1018" s="193"/>
      <c r="AA1018" s="193"/>
      <c r="AB1018" s="193"/>
      <c r="AC1018" s="193"/>
      <c r="AD1018" s="193"/>
      <c r="AE1018" s="193"/>
      <c r="AF1018" s="193"/>
      <c r="AG1018" s="193"/>
      <c r="AH1018" s="193"/>
      <c r="AI1018" s="193"/>
      <c r="AJ1018" s="193"/>
      <c r="AK1018" s="193"/>
      <c r="AL1018" s="193"/>
      <c r="AM1018" s="193"/>
      <c r="AN1018" s="133"/>
      <c r="AO1018" s="133"/>
      <c r="AP1018" s="133"/>
      <c r="AQ1018" s="133"/>
      <c r="AR1018" s="133"/>
      <c r="AS1018" s="133"/>
      <c r="AT1018" s="133"/>
      <c r="AU1018" s="133"/>
      <c r="AV1018" s="133"/>
    </row>
    <row r="1019" spans="15:48" s="131" customFormat="1" ht="13.2">
      <c r="O1019" s="192"/>
      <c r="P1019" s="193"/>
      <c r="Q1019" s="193"/>
      <c r="R1019" s="193"/>
      <c r="S1019" s="193"/>
      <c r="T1019" s="193"/>
      <c r="U1019" s="193"/>
      <c r="V1019" s="193"/>
      <c r="W1019" s="193"/>
      <c r="X1019" s="193"/>
      <c r="Y1019" s="193"/>
      <c r="Z1019" s="193"/>
      <c r="AA1019" s="193"/>
      <c r="AB1019" s="193"/>
      <c r="AC1019" s="193"/>
      <c r="AD1019" s="193"/>
      <c r="AE1019" s="193"/>
      <c r="AF1019" s="193"/>
      <c r="AG1019" s="193"/>
      <c r="AH1019" s="193"/>
      <c r="AI1019" s="193"/>
      <c r="AJ1019" s="193"/>
      <c r="AK1019" s="193"/>
      <c r="AL1019" s="193"/>
      <c r="AM1019" s="193"/>
      <c r="AN1019" s="133"/>
      <c r="AO1019" s="133"/>
      <c r="AP1019" s="133"/>
      <c r="AQ1019" s="133"/>
      <c r="AR1019" s="133"/>
      <c r="AS1019" s="133"/>
      <c r="AT1019" s="133"/>
      <c r="AU1019" s="133"/>
      <c r="AV1019" s="133"/>
    </row>
    <row r="1020" spans="15:48" s="131" customFormat="1" ht="13.2">
      <c r="O1020" s="192"/>
      <c r="P1020" s="193"/>
      <c r="Q1020" s="193"/>
      <c r="R1020" s="193"/>
      <c r="S1020" s="193"/>
      <c r="T1020" s="193"/>
      <c r="U1020" s="193"/>
      <c r="V1020" s="193"/>
      <c r="W1020" s="193"/>
      <c r="X1020" s="193"/>
      <c r="Y1020" s="193"/>
      <c r="Z1020" s="193"/>
      <c r="AA1020" s="193"/>
      <c r="AB1020" s="193"/>
      <c r="AC1020" s="193"/>
      <c r="AD1020" s="193"/>
      <c r="AE1020" s="193"/>
      <c r="AF1020" s="193"/>
      <c r="AG1020" s="193"/>
      <c r="AH1020" s="193"/>
      <c r="AI1020" s="193"/>
      <c r="AJ1020" s="193"/>
      <c r="AK1020" s="193"/>
      <c r="AL1020" s="193"/>
      <c r="AM1020" s="193"/>
      <c r="AN1020" s="133"/>
      <c r="AO1020" s="133"/>
      <c r="AP1020" s="133"/>
      <c r="AQ1020" s="133"/>
      <c r="AR1020" s="133"/>
      <c r="AS1020" s="133"/>
      <c r="AT1020" s="133"/>
      <c r="AU1020" s="133"/>
      <c r="AV1020" s="133"/>
    </row>
    <row r="1021" spans="15:48" s="131" customFormat="1" ht="13.2">
      <c r="O1021" s="192"/>
      <c r="P1021" s="193"/>
      <c r="Q1021" s="193"/>
      <c r="R1021" s="193"/>
      <c r="S1021" s="193"/>
      <c r="T1021" s="193"/>
      <c r="U1021" s="193"/>
      <c r="V1021" s="193"/>
      <c r="W1021" s="193"/>
      <c r="X1021" s="193"/>
      <c r="Y1021" s="193"/>
      <c r="Z1021" s="193"/>
      <c r="AA1021" s="193"/>
      <c r="AB1021" s="193"/>
      <c r="AC1021" s="193"/>
      <c r="AD1021" s="193"/>
      <c r="AE1021" s="193"/>
      <c r="AF1021" s="193"/>
      <c r="AG1021" s="193"/>
      <c r="AH1021" s="193"/>
      <c r="AI1021" s="193"/>
      <c r="AJ1021" s="193"/>
      <c r="AK1021" s="193"/>
      <c r="AL1021" s="193"/>
      <c r="AM1021" s="193"/>
      <c r="AN1021" s="133"/>
      <c r="AO1021" s="133"/>
      <c r="AP1021" s="133"/>
      <c r="AQ1021" s="133"/>
      <c r="AR1021" s="133"/>
      <c r="AS1021" s="133"/>
      <c r="AT1021" s="133"/>
      <c r="AU1021" s="133"/>
      <c r="AV1021" s="133"/>
    </row>
    <row r="1022" spans="15:48" s="131" customFormat="1" ht="13.2">
      <c r="O1022" s="192"/>
      <c r="P1022" s="193"/>
      <c r="Q1022" s="193"/>
      <c r="R1022" s="193"/>
      <c r="S1022" s="193"/>
      <c r="T1022" s="193"/>
      <c r="U1022" s="193"/>
      <c r="V1022" s="193"/>
      <c r="W1022" s="193"/>
      <c r="X1022" s="193"/>
      <c r="Y1022" s="193"/>
      <c r="Z1022" s="193"/>
      <c r="AA1022" s="193"/>
      <c r="AB1022" s="193"/>
      <c r="AC1022" s="193"/>
      <c r="AD1022" s="193"/>
      <c r="AE1022" s="193"/>
      <c r="AF1022" s="193"/>
      <c r="AG1022" s="193"/>
      <c r="AH1022" s="193"/>
      <c r="AI1022" s="193"/>
      <c r="AJ1022" s="193"/>
      <c r="AK1022" s="193"/>
      <c r="AL1022" s="193"/>
      <c r="AM1022" s="193"/>
      <c r="AN1022" s="133"/>
      <c r="AO1022" s="133"/>
      <c r="AP1022" s="133"/>
      <c r="AQ1022" s="133"/>
      <c r="AR1022" s="133"/>
      <c r="AS1022" s="133"/>
      <c r="AT1022" s="133"/>
      <c r="AU1022" s="133"/>
      <c r="AV1022" s="133"/>
    </row>
    <row r="1023" spans="15:48" s="131" customFormat="1" ht="13.2">
      <c r="O1023" s="192"/>
      <c r="P1023" s="193"/>
      <c r="Q1023" s="193"/>
      <c r="R1023" s="193"/>
      <c r="S1023" s="193"/>
      <c r="T1023" s="193"/>
      <c r="U1023" s="193"/>
      <c r="V1023" s="193"/>
      <c r="W1023" s="193"/>
      <c r="X1023" s="193"/>
      <c r="Y1023" s="193"/>
      <c r="Z1023" s="193"/>
      <c r="AA1023" s="193"/>
      <c r="AB1023" s="193"/>
      <c r="AC1023" s="193"/>
      <c r="AD1023" s="193"/>
      <c r="AE1023" s="193"/>
      <c r="AF1023" s="193"/>
      <c r="AG1023" s="193"/>
      <c r="AH1023" s="193"/>
      <c r="AI1023" s="193"/>
      <c r="AJ1023" s="193"/>
      <c r="AK1023" s="193"/>
      <c r="AL1023" s="193"/>
      <c r="AM1023" s="193"/>
      <c r="AN1023" s="133"/>
      <c r="AO1023" s="133"/>
      <c r="AP1023" s="133"/>
      <c r="AQ1023" s="133"/>
      <c r="AR1023" s="133"/>
      <c r="AS1023" s="133"/>
      <c r="AT1023" s="133"/>
      <c r="AU1023" s="133"/>
      <c r="AV1023" s="133"/>
    </row>
    <row r="1024" spans="15:48" s="131" customFormat="1" ht="13.2">
      <c r="O1024" s="192"/>
      <c r="P1024" s="193"/>
      <c r="Q1024" s="193"/>
      <c r="R1024" s="193"/>
      <c r="S1024" s="193"/>
      <c r="T1024" s="193"/>
      <c r="U1024" s="193"/>
      <c r="V1024" s="193"/>
      <c r="W1024" s="193"/>
      <c r="X1024" s="193"/>
      <c r="Y1024" s="193"/>
      <c r="Z1024" s="193"/>
      <c r="AA1024" s="193"/>
      <c r="AB1024" s="193"/>
      <c r="AC1024" s="193"/>
      <c r="AD1024" s="193"/>
      <c r="AE1024" s="193"/>
      <c r="AF1024" s="193"/>
      <c r="AG1024" s="193"/>
      <c r="AH1024" s="193"/>
      <c r="AI1024" s="193"/>
      <c r="AJ1024" s="193"/>
      <c r="AK1024" s="193"/>
      <c r="AL1024" s="193"/>
      <c r="AM1024" s="193"/>
      <c r="AN1024" s="133"/>
      <c r="AO1024" s="133"/>
      <c r="AP1024" s="133"/>
      <c r="AQ1024" s="133"/>
      <c r="AR1024" s="133"/>
      <c r="AS1024" s="133"/>
      <c r="AT1024" s="133"/>
      <c r="AU1024" s="133"/>
      <c r="AV1024" s="133"/>
    </row>
  </sheetData>
  <sheetProtection selectLockedCells="1" selectUnlockedCells="1"/>
  <mergeCells count="852">
    <mergeCell ref="O2:P2"/>
    <mergeCell ref="AW1:AY1"/>
    <mergeCell ref="O3:P3"/>
    <mergeCell ref="Q3:T3"/>
    <mergeCell ref="AW2:AY2"/>
    <mergeCell ref="O4:P4"/>
    <mergeCell ref="Q4:T4"/>
    <mergeCell ref="B155:L157"/>
    <mergeCell ref="O8:P8"/>
    <mergeCell ref="Q8:T8"/>
    <mergeCell ref="G58:H58"/>
    <mergeCell ref="I58:J58"/>
    <mergeCell ref="K58:L58"/>
    <mergeCell ref="C62:F62"/>
    <mergeCell ref="G62:H62"/>
    <mergeCell ref="J62:K62"/>
    <mergeCell ref="O5:P5"/>
    <mergeCell ref="Q5:T5"/>
    <mergeCell ref="O6:P6"/>
    <mergeCell ref="Q6:T6"/>
    <mergeCell ref="O7:P7"/>
    <mergeCell ref="Q7:T7"/>
    <mergeCell ref="B80:L81"/>
    <mergeCell ref="B82:L83"/>
    <mergeCell ref="B64:L65"/>
    <mergeCell ref="B66:L66"/>
    <mergeCell ref="G67:H67"/>
    <mergeCell ref="I67:J67"/>
    <mergeCell ref="K67:L67"/>
    <mergeCell ref="G69:H69"/>
    <mergeCell ref="I69:J69"/>
    <mergeCell ref="K69:L69"/>
    <mergeCell ref="B70:L78"/>
    <mergeCell ref="B101:C101"/>
    <mergeCell ref="B102:L104"/>
    <mergeCell ref="C112:F112"/>
    <mergeCell ref="G112:H112"/>
    <mergeCell ref="J112:K112"/>
    <mergeCell ref="B114:L118"/>
    <mergeCell ref="I89:J89"/>
    <mergeCell ref="B97:C97"/>
    <mergeCell ref="D97:I97"/>
    <mergeCell ref="J97:K97"/>
    <mergeCell ref="C99:F99"/>
    <mergeCell ref="G99:H99"/>
    <mergeCell ref="J99:K99"/>
    <mergeCell ref="B90:L90"/>
    <mergeCell ref="B91:L91"/>
    <mergeCell ref="B92:L92"/>
    <mergeCell ref="B133:L134"/>
    <mergeCell ref="B135:L136"/>
    <mergeCell ref="B145:L145"/>
    <mergeCell ref="B146:L146"/>
    <mergeCell ref="B147:L147"/>
    <mergeCell ref="B119:L119"/>
    <mergeCell ref="G120:H120"/>
    <mergeCell ref="I120:J120"/>
    <mergeCell ref="K120:L120"/>
    <mergeCell ref="G122:H122"/>
    <mergeCell ref="I122:J122"/>
    <mergeCell ref="K122:L122"/>
    <mergeCell ref="B123:L131"/>
    <mergeCell ref="B154:C154"/>
    <mergeCell ref="B164:C164"/>
    <mergeCell ref="D164:I164"/>
    <mergeCell ref="J164:K164"/>
    <mergeCell ref="C166:F166"/>
    <mergeCell ref="G166:H166"/>
    <mergeCell ref="J166:K166"/>
    <mergeCell ref="I142:J142"/>
    <mergeCell ref="B150:C150"/>
    <mergeCell ref="D150:I150"/>
    <mergeCell ref="J150:K150"/>
    <mergeCell ref="C152:F152"/>
    <mergeCell ref="G152:H152"/>
    <mergeCell ref="J152:K152"/>
    <mergeCell ref="B168:C168"/>
    <mergeCell ref="B170:C170"/>
    <mergeCell ref="D170:F170"/>
    <mergeCell ref="G170:H170"/>
    <mergeCell ref="I170:J170"/>
    <mergeCell ref="B171:C171"/>
    <mergeCell ref="D171:F171"/>
    <mergeCell ref="G171:H171"/>
    <mergeCell ref="I171:J171"/>
    <mergeCell ref="G175:H175"/>
    <mergeCell ref="I175:J175"/>
    <mergeCell ref="K175:L175"/>
    <mergeCell ref="G176:H176"/>
    <mergeCell ref="I176:J176"/>
    <mergeCell ref="K176:L176"/>
    <mergeCell ref="B173:C173"/>
    <mergeCell ref="D173:H173"/>
    <mergeCell ref="B174:C174"/>
    <mergeCell ref="G174:H174"/>
    <mergeCell ref="I174:J174"/>
    <mergeCell ref="K174:L174"/>
    <mergeCell ref="G179:H179"/>
    <mergeCell ref="I179:J179"/>
    <mergeCell ref="K179:L179"/>
    <mergeCell ref="G180:H180"/>
    <mergeCell ref="I180:J180"/>
    <mergeCell ref="K180:L180"/>
    <mergeCell ref="G177:H177"/>
    <mergeCell ref="I177:J177"/>
    <mergeCell ref="K177:L177"/>
    <mergeCell ref="G178:H178"/>
    <mergeCell ref="I178:J178"/>
    <mergeCell ref="K178:L178"/>
    <mergeCell ref="G183:H183"/>
    <mergeCell ref="I183:J183"/>
    <mergeCell ref="K183:L183"/>
    <mergeCell ref="G184:H184"/>
    <mergeCell ref="I184:J184"/>
    <mergeCell ref="K184:L184"/>
    <mergeCell ref="G181:H181"/>
    <mergeCell ref="I181:J181"/>
    <mergeCell ref="K181:L181"/>
    <mergeCell ref="G182:H182"/>
    <mergeCell ref="I182:J182"/>
    <mergeCell ref="K182:L182"/>
    <mergeCell ref="G189:H189"/>
    <mergeCell ref="K189:L189"/>
    <mergeCell ref="K190:L190"/>
    <mergeCell ref="K191:L191"/>
    <mergeCell ref="B192:C192"/>
    <mergeCell ref="I192:J192"/>
    <mergeCell ref="B185:C185"/>
    <mergeCell ref="K185:L185"/>
    <mergeCell ref="B186:C186"/>
    <mergeCell ref="G187:H187"/>
    <mergeCell ref="K187:L187"/>
    <mergeCell ref="G188:H188"/>
    <mergeCell ref="K188:L188"/>
    <mergeCell ref="I201:J201"/>
    <mergeCell ref="B209:C209"/>
    <mergeCell ref="D209:I209"/>
    <mergeCell ref="J209:K209"/>
    <mergeCell ref="C211:F211"/>
    <mergeCell ref="G211:H211"/>
    <mergeCell ref="J211:K211"/>
    <mergeCell ref="B194:E194"/>
    <mergeCell ref="K194:L194"/>
    <mergeCell ref="B196:L196"/>
    <mergeCell ref="B197:L197"/>
    <mergeCell ref="I199:J199"/>
    <mergeCell ref="H200:K200"/>
    <mergeCell ref="B213:C213"/>
    <mergeCell ref="B215:C215"/>
    <mergeCell ref="D215:F215"/>
    <mergeCell ref="G215:H215"/>
    <mergeCell ref="I215:J215"/>
    <mergeCell ref="B216:C216"/>
    <mergeCell ref="D216:F216"/>
    <mergeCell ref="G216:H216"/>
    <mergeCell ref="I216:J216"/>
    <mergeCell ref="G221:H221"/>
    <mergeCell ref="I221:J221"/>
    <mergeCell ref="K221:L221"/>
    <mergeCell ref="G222:H222"/>
    <mergeCell ref="I222:J222"/>
    <mergeCell ref="K222:L222"/>
    <mergeCell ref="B218:C218"/>
    <mergeCell ref="D218:H218"/>
    <mergeCell ref="B220:C220"/>
    <mergeCell ref="G220:H220"/>
    <mergeCell ref="I220:J220"/>
    <mergeCell ref="K220:L220"/>
    <mergeCell ref="G225:H225"/>
    <mergeCell ref="I225:J225"/>
    <mergeCell ref="K225:L225"/>
    <mergeCell ref="G226:H226"/>
    <mergeCell ref="I226:J226"/>
    <mergeCell ref="K226:L226"/>
    <mergeCell ref="G223:H223"/>
    <mergeCell ref="I223:J223"/>
    <mergeCell ref="K223:L223"/>
    <mergeCell ref="G224:H224"/>
    <mergeCell ref="I224:J224"/>
    <mergeCell ref="K224:L224"/>
    <mergeCell ref="G229:H229"/>
    <mergeCell ref="I229:J229"/>
    <mergeCell ref="K229:L229"/>
    <mergeCell ref="G230:H230"/>
    <mergeCell ref="I230:J230"/>
    <mergeCell ref="K230:L230"/>
    <mergeCell ref="G227:H227"/>
    <mergeCell ref="I227:J227"/>
    <mergeCell ref="K227:L227"/>
    <mergeCell ref="G228:H228"/>
    <mergeCell ref="I228:J228"/>
    <mergeCell ref="K228:L228"/>
    <mergeCell ref="G235:H235"/>
    <mergeCell ref="K235:L235"/>
    <mergeCell ref="K236:L236"/>
    <mergeCell ref="K237:L237"/>
    <mergeCell ref="B238:C238"/>
    <mergeCell ref="I238:J238"/>
    <mergeCell ref="B231:C231"/>
    <mergeCell ref="K231:L231"/>
    <mergeCell ref="B232:C232"/>
    <mergeCell ref="G233:H233"/>
    <mergeCell ref="K233:L233"/>
    <mergeCell ref="G234:H234"/>
    <mergeCell ref="K234:L234"/>
    <mergeCell ref="I248:J248"/>
    <mergeCell ref="B256:C256"/>
    <mergeCell ref="D256:I256"/>
    <mergeCell ref="J256:K256"/>
    <mergeCell ref="C258:F258"/>
    <mergeCell ref="G258:H258"/>
    <mergeCell ref="J258:K258"/>
    <mergeCell ref="B240:E240"/>
    <mergeCell ref="K240:L240"/>
    <mergeCell ref="B242:L242"/>
    <mergeCell ref="B243:L243"/>
    <mergeCell ref="I246:J246"/>
    <mergeCell ref="H247:K247"/>
    <mergeCell ref="B260:C260"/>
    <mergeCell ref="B262:C262"/>
    <mergeCell ref="D262:F262"/>
    <mergeCell ref="G262:H262"/>
    <mergeCell ref="I262:J262"/>
    <mergeCell ref="B263:C263"/>
    <mergeCell ref="D263:F263"/>
    <mergeCell ref="G263:H263"/>
    <mergeCell ref="I263:J263"/>
    <mergeCell ref="G268:H268"/>
    <mergeCell ref="I268:J268"/>
    <mergeCell ref="K268:L268"/>
    <mergeCell ref="G269:H269"/>
    <mergeCell ref="I269:J269"/>
    <mergeCell ref="K269:L269"/>
    <mergeCell ref="B265:C265"/>
    <mergeCell ref="D265:H265"/>
    <mergeCell ref="B267:C267"/>
    <mergeCell ref="G267:H267"/>
    <mergeCell ref="I267:J267"/>
    <mergeCell ref="K267:L267"/>
    <mergeCell ref="G272:H272"/>
    <mergeCell ref="I272:J272"/>
    <mergeCell ref="K272:L272"/>
    <mergeCell ref="G273:H273"/>
    <mergeCell ref="I273:J273"/>
    <mergeCell ref="K273:L273"/>
    <mergeCell ref="G270:H270"/>
    <mergeCell ref="I270:J270"/>
    <mergeCell ref="K270:L270"/>
    <mergeCell ref="G271:H271"/>
    <mergeCell ref="I271:J271"/>
    <mergeCell ref="K271:L271"/>
    <mergeCell ref="G276:H276"/>
    <mergeCell ref="I276:J276"/>
    <mergeCell ref="K276:L276"/>
    <mergeCell ref="G277:H277"/>
    <mergeCell ref="I277:J277"/>
    <mergeCell ref="K277:L277"/>
    <mergeCell ref="G274:H274"/>
    <mergeCell ref="I274:J274"/>
    <mergeCell ref="K274:L274"/>
    <mergeCell ref="G275:H275"/>
    <mergeCell ref="I275:J275"/>
    <mergeCell ref="K275:L275"/>
    <mergeCell ref="G282:H282"/>
    <mergeCell ref="K282:L282"/>
    <mergeCell ref="K283:L283"/>
    <mergeCell ref="K284:L284"/>
    <mergeCell ref="B285:C285"/>
    <mergeCell ref="I285:J285"/>
    <mergeCell ref="B278:C278"/>
    <mergeCell ref="K278:L278"/>
    <mergeCell ref="B279:C279"/>
    <mergeCell ref="G280:H280"/>
    <mergeCell ref="K280:L280"/>
    <mergeCell ref="G281:H281"/>
    <mergeCell ref="K281:L281"/>
    <mergeCell ref="I295:J295"/>
    <mergeCell ref="B303:C303"/>
    <mergeCell ref="D303:I303"/>
    <mergeCell ref="J303:K303"/>
    <mergeCell ref="C305:F305"/>
    <mergeCell ref="G305:H305"/>
    <mergeCell ref="J305:K305"/>
    <mergeCell ref="B287:E287"/>
    <mergeCell ref="K287:L287"/>
    <mergeCell ref="B289:L289"/>
    <mergeCell ref="B290:L290"/>
    <mergeCell ref="I293:J293"/>
    <mergeCell ref="H294:K294"/>
    <mergeCell ref="B307:C307"/>
    <mergeCell ref="B309:C309"/>
    <mergeCell ref="D309:F309"/>
    <mergeCell ref="G309:H309"/>
    <mergeCell ref="I309:J309"/>
    <mergeCell ref="B310:C310"/>
    <mergeCell ref="D310:F310"/>
    <mergeCell ref="G310:H310"/>
    <mergeCell ref="I310:J310"/>
    <mergeCell ref="G315:H315"/>
    <mergeCell ref="I315:J315"/>
    <mergeCell ref="K315:L315"/>
    <mergeCell ref="G316:H316"/>
    <mergeCell ref="I316:J316"/>
    <mergeCell ref="K316:L316"/>
    <mergeCell ref="B312:C312"/>
    <mergeCell ref="D312:H312"/>
    <mergeCell ref="B314:C314"/>
    <mergeCell ref="G314:H314"/>
    <mergeCell ref="I314:J314"/>
    <mergeCell ref="K314:L314"/>
    <mergeCell ref="G319:H319"/>
    <mergeCell ref="I319:J319"/>
    <mergeCell ref="K319:L319"/>
    <mergeCell ref="G320:H320"/>
    <mergeCell ref="I320:J320"/>
    <mergeCell ref="K320:L320"/>
    <mergeCell ref="G317:H317"/>
    <mergeCell ref="I317:J317"/>
    <mergeCell ref="K317:L317"/>
    <mergeCell ref="G318:H318"/>
    <mergeCell ref="I318:J318"/>
    <mergeCell ref="K318:L318"/>
    <mergeCell ref="G323:H323"/>
    <mergeCell ref="I323:J323"/>
    <mergeCell ref="K323:L323"/>
    <mergeCell ref="G324:H324"/>
    <mergeCell ref="I324:J324"/>
    <mergeCell ref="K324:L324"/>
    <mergeCell ref="G321:H321"/>
    <mergeCell ref="I321:J321"/>
    <mergeCell ref="K321:L321"/>
    <mergeCell ref="G322:H322"/>
    <mergeCell ref="I322:J322"/>
    <mergeCell ref="K322:L322"/>
    <mergeCell ref="G329:H329"/>
    <mergeCell ref="K329:L329"/>
    <mergeCell ref="K330:L330"/>
    <mergeCell ref="K331:L331"/>
    <mergeCell ref="B332:C332"/>
    <mergeCell ref="I332:J332"/>
    <mergeCell ref="B325:C325"/>
    <mergeCell ref="K325:L325"/>
    <mergeCell ref="B326:C326"/>
    <mergeCell ref="G327:H327"/>
    <mergeCell ref="K327:L327"/>
    <mergeCell ref="G328:H328"/>
    <mergeCell ref="K328:L328"/>
    <mergeCell ref="I342:J342"/>
    <mergeCell ref="B350:C350"/>
    <mergeCell ref="D350:I350"/>
    <mergeCell ref="J350:K350"/>
    <mergeCell ref="C352:F352"/>
    <mergeCell ref="G352:H352"/>
    <mergeCell ref="J352:K352"/>
    <mergeCell ref="B334:E334"/>
    <mergeCell ref="K334:L334"/>
    <mergeCell ref="B336:L336"/>
    <mergeCell ref="B337:L337"/>
    <mergeCell ref="I340:J340"/>
    <mergeCell ref="H341:K341"/>
    <mergeCell ref="B354:C354"/>
    <mergeCell ref="B356:C356"/>
    <mergeCell ref="D356:F356"/>
    <mergeCell ref="G356:H356"/>
    <mergeCell ref="I356:J356"/>
    <mergeCell ref="B357:C357"/>
    <mergeCell ref="D357:F357"/>
    <mergeCell ref="G357:H357"/>
    <mergeCell ref="I357:J357"/>
    <mergeCell ref="G362:H362"/>
    <mergeCell ref="I362:J362"/>
    <mergeCell ref="K362:L362"/>
    <mergeCell ref="G363:H363"/>
    <mergeCell ref="I363:J363"/>
    <mergeCell ref="K363:L363"/>
    <mergeCell ref="B359:C359"/>
    <mergeCell ref="D359:H359"/>
    <mergeCell ref="B361:C361"/>
    <mergeCell ref="G361:H361"/>
    <mergeCell ref="I361:J361"/>
    <mergeCell ref="K361:L361"/>
    <mergeCell ref="G366:H366"/>
    <mergeCell ref="I366:J366"/>
    <mergeCell ref="K366:L366"/>
    <mergeCell ref="G367:H367"/>
    <mergeCell ref="I367:J367"/>
    <mergeCell ref="K367:L367"/>
    <mergeCell ref="G364:H364"/>
    <mergeCell ref="I364:J364"/>
    <mergeCell ref="K364:L364"/>
    <mergeCell ref="G365:H365"/>
    <mergeCell ref="I365:J365"/>
    <mergeCell ref="K365:L365"/>
    <mergeCell ref="G370:H370"/>
    <mergeCell ref="I370:J370"/>
    <mergeCell ref="K370:L370"/>
    <mergeCell ref="G371:H371"/>
    <mergeCell ref="I371:J371"/>
    <mergeCell ref="K371:L371"/>
    <mergeCell ref="G368:H368"/>
    <mergeCell ref="I368:J368"/>
    <mergeCell ref="K368:L368"/>
    <mergeCell ref="G369:H369"/>
    <mergeCell ref="I369:J369"/>
    <mergeCell ref="K369:L369"/>
    <mergeCell ref="G376:H376"/>
    <mergeCell ref="K376:L376"/>
    <mergeCell ref="K377:L377"/>
    <mergeCell ref="K378:L378"/>
    <mergeCell ref="B379:C379"/>
    <mergeCell ref="I379:J379"/>
    <mergeCell ref="B372:C372"/>
    <mergeCell ref="K372:L372"/>
    <mergeCell ref="B373:C373"/>
    <mergeCell ref="G374:H374"/>
    <mergeCell ref="K374:L374"/>
    <mergeCell ref="G375:H375"/>
    <mergeCell ref="K375:L375"/>
    <mergeCell ref="I389:J389"/>
    <mergeCell ref="B397:C397"/>
    <mergeCell ref="D397:I397"/>
    <mergeCell ref="J397:K397"/>
    <mergeCell ref="C399:F399"/>
    <mergeCell ref="G399:H399"/>
    <mergeCell ref="J399:K399"/>
    <mergeCell ref="B381:E381"/>
    <mergeCell ref="K381:L381"/>
    <mergeCell ref="B383:L383"/>
    <mergeCell ref="B384:L384"/>
    <mergeCell ref="I387:J387"/>
    <mergeCell ref="H388:K388"/>
    <mergeCell ref="B401:C401"/>
    <mergeCell ref="B403:C403"/>
    <mergeCell ref="D403:F403"/>
    <mergeCell ref="G403:H403"/>
    <mergeCell ref="I403:J403"/>
    <mergeCell ref="B404:C404"/>
    <mergeCell ref="D404:F404"/>
    <mergeCell ref="G404:H404"/>
    <mergeCell ref="I404:J404"/>
    <mergeCell ref="G409:H409"/>
    <mergeCell ref="I409:J409"/>
    <mergeCell ref="K409:L409"/>
    <mergeCell ref="G410:H410"/>
    <mergeCell ref="I410:J410"/>
    <mergeCell ref="K410:L410"/>
    <mergeCell ref="B406:C406"/>
    <mergeCell ref="D406:H406"/>
    <mergeCell ref="B408:C408"/>
    <mergeCell ref="G408:H408"/>
    <mergeCell ref="I408:J408"/>
    <mergeCell ref="K408:L408"/>
    <mergeCell ref="G413:H413"/>
    <mergeCell ref="I413:J413"/>
    <mergeCell ref="K413:L413"/>
    <mergeCell ref="G414:H414"/>
    <mergeCell ref="I414:J414"/>
    <mergeCell ref="K414:L414"/>
    <mergeCell ref="G411:H411"/>
    <mergeCell ref="I411:J411"/>
    <mergeCell ref="K411:L411"/>
    <mergeCell ref="G412:H412"/>
    <mergeCell ref="I412:J412"/>
    <mergeCell ref="K412:L412"/>
    <mergeCell ref="G417:H417"/>
    <mergeCell ref="I417:J417"/>
    <mergeCell ref="K417:L417"/>
    <mergeCell ref="G418:H418"/>
    <mergeCell ref="I418:J418"/>
    <mergeCell ref="K418:L418"/>
    <mergeCell ref="G415:H415"/>
    <mergeCell ref="I415:J415"/>
    <mergeCell ref="K415:L415"/>
    <mergeCell ref="G416:H416"/>
    <mergeCell ref="I416:J416"/>
    <mergeCell ref="K416:L416"/>
    <mergeCell ref="G423:H423"/>
    <mergeCell ref="K423:L423"/>
    <mergeCell ref="K424:L424"/>
    <mergeCell ref="K425:L425"/>
    <mergeCell ref="B426:C426"/>
    <mergeCell ref="I426:J426"/>
    <mergeCell ref="B419:C419"/>
    <mergeCell ref="K419:L419"/>
    <mergeCell ref="B420:C420"/>
    <mergeCell ref="G421:H421"/>
    <mergeCell ref="K421:L421"/>
    <mergeCell ref="G422:H422"/>
    <mergeCell ref="K422:L422"/>
    <mergeCell ref="I436:J436"/>
    <mergeCell ref="B444:C444"/>
    <mergeCell ref="D444:I444"/>
    <mergeCell ref="J444:K444"/>
    <mergeCell ref="C446:F446"/>
    <mergeCell ref="G446:H446"/>
    <mergeCell ref="J446:K446"/>
    <mergeCell ref="B428:E428"/>
    <mergeCell ref="K428:L428"/>
    <mergeCell ref="B430:L430"/>
    <mergeCell ref="B431:L431"/>
    <mergeCell ref="I434:J434"/>
    <mergeCell ref="H435:K435"/>
    <mergeCell ref="B448:C448"/>
    <mergeCell ref="B450:C450"/>
    <mergeCell ref="D450:F450"/>
    <mergeCell ref="G450:H450"/>
    <mergeCell ref="I450:J450"/>
    <mergeCell ref="B451:C451"/>
    <mergeCell ref="D451:F451"/>
    <mergeCell ref="G451:H451"/>
    <mergeCell ref="I451:J451"/>
    <mergeCell ref="G456:H456"/>
    <mergeCell ref="I456:J456"/>
    <mergeCell ref="K456:L456"/>
    <mergeCell ref="G457:H457"/>
    <mergeCell ref="I457:J457"/>
    <mergeCell ref="K457:L457"/>
    <mergeCell ref="B453:C453"/>
    <mergeCell ref="D453:H453"/>
    <mergeCell ref="B455:C455"/>
    <mergeCell ref="G455:H455"/>
    <mergeCell ref="I455:J455"/>
    <mergeCell ref="K455:L455"/>
    <mergeCell ref="G460:H460"/>
    <mergeCell ref="I460:J460"/>
    <mergeCell ref="K460:L460"/>
    <mergeCell ref="G461:H461"/>
    <mergeCell ref="I461:J461"/>
    <mergeCell ref="K461:L461"/>
    <mergeCell ref="G458:H458"/>
    <mergeCell ref="I458:J458"/>
    <mergeCell ref="K458:L458"/>
    <mergeCell ref="G459:H459"/>
    <mergeCell ref="I459:J459"/>
    <mergeCell ref="K459:L459"/>
    <mergeCell ref="G464:H464"/>
    <mergeCell ref="I464:J464"/>
    <mergeCell ref="K464:L464"/>
    <mergeCell ref="G465:H465"/>
    <mergeCell ref="I465:J465"/>
    <mergeCell ref="K465:L465"/>
    <mergeCell ref="G462:H462"/>
    <mergeCell ref="I462:J462"/>
    <mergeCell ref="K462:L462"/>
    <mergeCell ref="G463:H463"/>
    <mergeCell ref="I463:J463"/>
    <mergeCell ref="K463:L463"/>
    <mergeCell ref="G470:H470"/>
    <mergeCell ref="K470:L470"/>
    <mergeCell ref="K471:L471"/>
    <mergeCell ref="K472:L472"/>
    <mergeCell ref="B473:C473"/>
    <mergeCell ref="I473:J473"/>
    <mergeCell ref="B466:C466"/>
    <mergeCell ref="K466:L466"/>
    <mergeCell ref="B467:C467"/>
    <mergeCell ref="G468:H468"/>
    <mergeCell ref="K468:L468"/>
    <mergeCell ref="G469:H469"/>
    <mergeCell ref="K469:L469"/>
    <mergeCell ref="I483:J483"/>
    <mergeCell ref="B491:C491"/>
    <mergeCell ref="D491:I491"/>
    <mergeCell ref="J491:K491"/>
    <mergeCell ref="C493:F493"/>
    <mergeCell ref="G493:H493"/>
    <mergeCell ref="J493:K493"/>
    <mergeCell ref="B475:E475"/>
    <mergeCell ref="K475:L475"/>
    <mergeCell ref="B477:L477"/>
    <mergeCell ref="B478:L478"/>
    <mergeCell ref="I481:J481"/>
    <mergeCell ref="H482:K482"/>
    <mergeCell ref="B495:C495"/>
    <mergeCell ref="B497:C497"/>
    <mergeCell ref="D497:F497"/>
    <mergeCell ref="G497:H497"/>
    <mergeCell ref="I497:J497"/>
    <mergeCell ref="B498:C498"/>
    <mergeCell ref="D498:F498"/>
    <mergeCell ref="G498:H498"/>
    <mergeCell ref="I498:J498"/>
    <mergeCell ref="G503:H503"/>
    <mergeCell ref="I503:J503"/>
    <mergeCell ref="K503:L503"/>
    <mergeCell ref="G504:H504"/>
    <mergeCell ref="I504:J504"/>
    <mergeCell ref="K504:L504"/>
    <mergeCell ref="B500:C500"/>
    <mergeCell ref="D500:H500"/>
    <mergeCell ref="B502:C502"/>
    <mergeCell ref="G502:H502"/>
    <mergeCell ref="I502:J502"/>
    <mergeCell ref="K502:L502"/>
    <mergeCell ref="G507:H507"/>
    <mergeCell ref="I507:J507"/>
    <mergeCell ref="K507:L507"/>
    <mergeCell ref="G508:H508"/>
    <mergeCell ref="I508:J508"/>
    <mergeCell ref="K508:L508"/>
    <mergeCell ref="G505:H505"/>
    <mergeCell ref="I505:J505"/>
    <mergeCell ref="K505:L505"/>
    <mergeCell ref="G506:H506"/>
    <mergeCell ref="I506:J506"/>
    <mergeCell ref="K506:L506"/>
    <mergeCell ref="G511:H511"/>
    <mergeCell ref="I511:J511"/>
    <mergeCell ref="K511:L511"/>
    <mergeCell ref="G512:H512"/>
    <mergeCell ref="I512:J512"/>
    <mergeCell ref="K512:L512"/>
    <mergeCell ref="G509:H509"/>
    <mergeCell ref="I509:J509"/>
    <mergeCell ref="K509:L509"/>
    <mergeCell ref="G510:H510"/>
    <mergeCell ref="I510:J510"/>
    <mergeCell ref="K510:L510"/>
    <mergeCell ref="G517:H517"/>
    <mergeCell ref="K517:L517"/>
    <mergeCell ref="K518:L518"/>
    <mergeCell ref="K519:L519"/>
    <mergeCell ref="B520:C520"/>
    <mergeCell ref="I520:J520"/>
    <mergeCell ref="B513:C513"/>
    <mergeCell ref="K513:L513"/>
    <mergeCell ref="B514:C514"/>
    <mergeCell ref="G515:H515"/>
    <mergeCell ref="K515:L515"/>
    <mergeCell ref="G516:H516"/>
    <mergeCell ref="K516:L516"/>
    <mergeCell ref="I530:J530"/>
    <mergeCell ref="B538:C538"/>
    <mergeCell ref="D538:I538"/>
    <mergeCell ref="J538:K538"/>
    <mergeCell ref="C540:F540"/>
    <mergeCell ref="G540:H540"/>
    <mergeCell ref="J540:K540"/>
    <mergeCell ref="B522:E522"/>
    <mergeCell ref="K522:L522"/>
    <mergeCell ref="B524:L524"/>
    <mergeCell ref="B525:L525"/>
    <mergeCell ref="I528:J528"/>
    <mergeCell ref="H529:K529"/>
    <mergeCell ref="B542:C542"/>
    <mergeCell ref="B544:C544"/>
    <mergeCell ref="D544:F544"/>
    <mergeCell ref="G544:H544"/>
    <mergeCell ref="I544:J544"/>
    <mergeCell ref="B545:C545"/>
    <mergeCell ref="D545:F545"/>
    <mergeCell ref="G545:H545"/>
    <mergeCell ref="I545:J545"/>
    <mergeCell ref="G550:H550"/>
    <mergeCell ref="I550:J550"/>
    <mergeCell ref="K550:L550"/>
    <mergeCell ref="G551:H551"/>
    <mergeCell ref="I551:J551"/>
    <mergeCell ref="K551:L551"/>
    <mergeCell ref="B547:C547"/>
    <mergeCell ref="D547:H547"/>
    <mergeCell ref="B549:C549"/>
    <mergeCell ref="G549:H549"/>
    <mergeCell ref="I549:J549"/>
    <mergeCell ref="K549:L549"/>
    <mergeCell ref="G554:H554"/>
    <mergeCell ref="I554:J554"/>
    <mergeCell ref="K554:L554"/>
    <mergeCell ref="G555:H555"/>
    <mergeCell ref="I555:J555"/>
    <mergeCell ref="K555:L555"/>
    <mergeCell ref="G552:H552"/>
    <mergeCell ref="I552:J552"/>
    <mergeCell ref="K552:L552"/>
    <mergeCell ref="G553:H553"/>
    <mergeCell ref="I553:J553"/>
    <mergeCell ref="K553:L553"/>
    <mergeCell ref="G558:H558"/>
    <mergeCell ref="I558:J558"/>
    <mergeCell ref="K558:L558"/>
    <mergeCell ref="G559:H559"/>
    <mergeCell ref="I559:J559"/>
    <mergeCell ref="K559:L559"/>
    <mergeCell ref="G556:H556"/>
    <mergeCell ref="I556:J556"/>
    <mergeCell ref="K556:L556"/>
    <mergeCell ref="G557:H557"/>
    <mergeCell ref="I557:J557"/>
    <mergeCell ref="K557:L557"/>
    <mergeCell ref="G564:H564"/>
    <mergeCell ref="K564:L564"/>
    <mergeCell ref="K565:L565"/>
    <mergeCell ref="K566:L566"/>
    <mergeCell ref="B567:C567"/>
    <mergeCell ref="I567:J567"/>
    <mergeCell ref="B560:C560"/>
    <mergeCell ref="K560:L560"/>
    <mergeCell ref="B561:C561"/>
    <mergeCell ref="G562:H562"/>
    <mergeCell ref="K562:L562"/>
    <mergeCell ref="G563:H563"/>
    <mergeCell ref="K563:L563"/>
    <mergeCell ref="I577:J577"/>
    <mergeCell ref="B585:C585"/>
    <mergeCell ref="D585:I585"/>
    <mergeCell ref="J585:K585"/>
    <mergeCell ref="C587:F587"/>
    <mergeCell ref="G587:H587"/>
    <mergeCell ref="J587:K587"/>
    <mergeCell ref="B569:E569"/>
    <mergeCell ref="K569:L569"/>
    <mergeCell ref="B571:L571"/>
    <mergeCell ref="B572:L572"/>
    <mergeCell ref="I575:J575"/>
    <mergeCell ref="H576:K576"/>
    <mergeCell ref="B589:C589"/>
    <mergeCell ref="B591:C591"/>
    <mergeCell ref="D591:F591"/>
    <mergeCell ref="G591:H591"/>
    <mergeCell ref="I591:J591"/>
    <mergeCell ref="B592:C592"/>
    <mergeCell ref="D592:F592"/>
    <mergeCell ref="G592:H592"/>
    <mergeCell ref="I592:J592"/>
    <mergeCell ref="G597:H597"/>
    <mergeCell ref="I597:J597"/>
    <mergeCell ref="K597:L597"/>
    <mergeCell ref="G598:H598"/>
    <mergeCell ref="I598:J598"/>
    <mergeCell ref="K598:L598"/>
    <mergeCell ref="B594:C594"/>
    <mergeCell ref="D594:H594"/>
    <mergeCell ref="B596:C596"/>
    <mergeCell ref="G596:H596"/>
    <mergeCell ref="I596:J596"/>
    <mergeCell ref="K596:L596"/>
    <mergeCell ref="G601:H601"/>
    <mergeCell ref="I601:J601"/>
    <mergeCell ref="K601:L601"/>
    <mergeCell ref="G602:H602"/>
    <mergeCell ref="I602:J602"/>
    <mergeCell ref="K602:L602"/>
    <mergeCell ref="G599:H599"/>
    <mergeCell ref="I599:J599"/>
    <mergeCell ref="K599:L599"/>
    <mergeCell ref="G600:H600"/>
    <mergeCell ref="I600:J600"/>
    <mergeCell ref="K600:L600"/>
    <mergeCell ref="G605:H605"/>
    <mergeCell ref="I605:J605"/>
    <mergeCell ref="K605:L605"/>
    <mergeCell ref="G606:H606"/>
    <mergeCell ref="I606:J606"/>
    <mergeCell ref="K606:L606"/>
    <mergeCell ref="G603:H603"/>
    <mergeCell ref="I603:J603"/>
    <mergeCell ref="K603:L603"/>
    <mergeCell ref="G604:H604"/>
    <mergeCell ref="I604:J604"/>
    <mergeCell ref="K604:L604"/>
    <mergeCell ref="G611:H611"/>
    <mergeCell ref="K611:L611"/>
    <mergeCell ref="K612:L612"/>
    <mergeCell ref="K613:L613"/>
    <mergeCell ref="B614:C614"/>
    <mergeCell ref="I614:J614"/>
    <mergeCell ref="B607:C607"/>
    <mergeCell ref="K607:L607"/>
    <mergeCell ref="B608:C608"/>
    <mergeCell ref="G609:H609"/>
    <mergeCell ref="K609:L609"/>
    <mergeCell ref="G610:H610"/>
    <mergeCell ref="K610:L610"/>
    <mergeCell ref="I624:J624"/>
    <mergeCell ref="B632:C632"/>
    <mergeCell ref="D632:I632"/>
    <mergeCell ref="J632:K632"/>
    <mergeCell ref="C634:F634"/>
    <mergeCell ref="G634:H634"/>
    <mergeCell ref="J634:K634"/>
    <mergeCell ref="B616:E616"/>
    <mergeCell ref="K616:L616"/>
    <mergeCell ref="B618:L618"/>
    <mergeCell ref="B619:L619"/>
    <mergeCell ref="I622:J622"/>
    <mergeCell ref="H623:K623"/>
    <mergeCell ref="B636:C636"/>
    <mergeCell ref="B638:C638"/>
    <mergeCell ref="D638:F638"/>
    <mergeCell ref="G638:H638"/>
    <mergeCell ref="I638:J638"/>
    <mergeCell ref="B639:C639"/>
    <mergeCell ref="D639:F639"/>
    <mergeCell ref="G639:H639"/>
    <mergeCell ref="I639:J639"/>
    <mergeCell ref="G644:H644"/>
    <mergeCell ref="I644:J644"/>
    <mergeCell ref="K644:L644"/>
    <mergeCell ref="G645:H645"/>
    <mergeCell ref="I645:J645"/>
    <mergeCell ref="K645:L645"/>
    <mergeCell ref="B641:C641"/>
    <mergeCell ref="D641:H641"/>
    <mergeCell ref="B643:C643"/>
    <mergeCell ref="G643:H643"/>
    <mergeCell ref="I643:J643"/>
    <mergeCell ref="K643:L643"/>
    <mergeCell ref="G648:H648"/>
    <mergeCell ref="I648:J648"/>
    <mergeCell ref="K648:L648"/>
    <mergeCell ref="G649:H649"/>
    <mergeCell ref="I649:J649"/>
    <mergeCell ref="K649:L649"/>
    <mergeCell ref="G646:H646"/>
    <mergeCell ref="I646:J646"/>
    <mergeCell ref="K646:L646"/>
    <mergeCell ref="G647:H647"/>
    <mergeCell ref="I647:J647"/>
    <mergeCell ref="K647:L647"/>
    <mergeCell ref="G653:H653"/>
    <mergeCell ref="I653:J653"/>
    <mergeCell ref="K653:L653"/>
    <mergeCell ref="G650:H650"/>
    <mergeCell ref="I650:J650"/>
    <mergeCell ref="K650:L650"/>
    <mergeCell ref="G651:H651"/>
    <mergeCell ref="I651:J651"/>
    <mergeCell ref="K651:L651"/>
    <mergeCell ref="Q9:Z12"/>
    <mergeCell ref="I671:J671"/>
    <mergeCell ref="B663:E663"/>
    <mergeCell ref="K663:L663"/>
    <mergeCell ref="B665:L665"/>
    <mergeCell ref="B666:L666"/>
    <mergeCell ref="I669:J669"/>
    <mergeCell ref="H670:K670"/>
    <mergeCell ref="G658:H658"/>
    <mergeCell ref="K658:L658"/>
    <mergeCell ref="K659:L659"/>
    <mergeCell ref="K660:L660"/>
    <mergeCell ref="B661:C661"/>
    <mergeCell ref="I661:J661"/>
    <mergeCell ref="B654:C654"/>
    <mergeCell ref="K654:L654"/>
    <mergeCell ref="B655:C655"/>
    <mergeCell ref="G656:H656"/>
    <mergeCell ref="K656:L656"/>
    <mergeCell ref="G657:H657"/>
    <mergeCell ref="K657:L657"/>
    <mergeCell ref="G652:H652"/>
    <mergeCell ref="I652:J652"/>
    <mergeCell ref="K652:L652"/>
  </mergeCells>
  <dataValidations count="2">
    <dataValidation type="date" allowBlank="1" showInputMessage="1" showErrorMessage="1" sqref="WWW983151:WWW983173 KK3:KK82 UG3:UG82 AEC3:AEC82 ANY3:ANY82 AXU3:AXU82 BHQ3:BHQ82 BRM3:BRM82 CBI3:CBI82 CLE3:CLE82 CVA3:CVA82 DEW3:DEW82 DOS3:DOS82 DYO3:DYO82 EIK3:EIK82 ESG3:ESG82 FCC3:FCC82 FLY3:FLY82 FVU3:FVU82 GFQ3:GFQ82 GPM3:GPM82 GZI3:GZI82 HJE3:HJE82 HTA3:HTA82 ICW3:ICW82 IMS3:IMS82 IWO3:IWO82 JGK3:JGK82 JQG3:JQG82 KAC3:KAC82 KJY3:KJY82 KTU3:KTU82 LDQ3:LDQ82 LNM3:LNM82 LXI3:LXI82 MHE3:MHE82 MRA3:MRA82 NAW3:NAW82 NKS3:NKS82 NUO3:NUO82 OEK3:OEK82 OOG3:OOG82 OYC3:OYC82 PHY3:PHY82 PRU3:PRU82 QBQ3:QBQ82 QLM3:QLM82 QVI3:QVI82 RFE3:RFE82 RPA3:RPA82 RYW3:RYW82 SIS3:SIS82 SSO3:SSO82 TCK3:TCK82 TMG3:TMG82 TWC3:TWC82 UFY3:UFY82 UPU3:UPU82 UZQ3:UZQ82 VJM3:VJM82 VTI3:VTI82 WDE3:WDE82 WNA3:WNA82 WWW3:WWW82 KK65541:KK65619 UG65541:UG65619 AEC65541:AEC65619 ANY65541:ANY65619 AXU65541:AXU65619 BHQ65541:BHQ65619 BRM65541:BRM65619 CBI65541:CBI65619 CLE65541:CLE65619 CVA65541:CVA65619 DEW65541:DEW65619 DOS65541:DOS65619 DYO65541:DYO65619 EIK65541:EIK65619 ESG65541:ESG65619 FCC65541:FCC65619 FLY65541:FLY65619 FVU65541:FVU65619 GFQ65541:GFQ65619 GPM65541:GPM65619 GZI65541:GZI65619 HJE65541:HJE65619 HTA65541:HTA65619 ICW65541:ICW65619 IMS65541:IMS65619 IWO65541:IWO65619 JGK65541:JGK65619 JQG65541:JQG65619 KAC65541:KAC65619 KJY65541:KJY65619 KTU65541:KTU65619 LDQ65541:LDQ65619 LNM65541:LNM65619 LXI65541:LXI65619 MHE65541:MHE65619 MRA65541:MRA65619 NAW65541:NAW65619 NKS65541:NKS65619 NUO65541:NUO65619 OEK65541:OEK65619 OOG65541:OOG65619 OYC65541:OYC65619 PHY65541:PHY65619 PRU65541:PRU65619 QBQ65541:QBQ65619 QLM65541:QLM65619 QVI65541:QVI65619 RFE65541:RFE65619 RPA65541:RPA65619 RYW65541:RYW65619 SIS65541:SIS65619 SSO65541:SSO65619 TCK65541:TCK65619 TMG65541:TMG65619 TWC65541:TWC65619 UFY65541:UFY65619 UPU65541:UPU65619 UZQ65541:UZQ65619 VJM65541:VJM65619 VTI65541:VTI65619 WDE65541:WDE65619 WNA65541:WNA65619 WWW65541:WWW65619 KK131077:KK131155 UG131077:UG131155 AEC131077:AEC131155 ANY131077:ANY131155 AXU131077:AXU131155 BHQ131077:BHQ131155 BRM131077:BRM131155 CBI131077:CBI131155 CLE131077:CLE131155 CVA131077:CVA131155 DEW131077:DEW131155 DOS131077:DOS131155 DYO131077:DYO131155 EIK131077:EIK131155 ESG131077:ESG131155 FCC131077:FCC131155 FLY131077:FLY131155 FVU131077:FVU131155 GFQ131077:GFQ131155 GPM131077:GPM131155 GZI131077:GZI131155 HJE131077:HJE131155 HTA131077:HTA131155 ICW131077:ICW131155 IMS131077:IMS131155 IWO131077:IWO131155 JGK131077:JGK131155 JQG131077:JQG131155 KAC131077:KAC131155 KJY131077:KJY131155 KTU131077:KTU131155 LDQ131077:LDQ131155 LNM131077:LNM131155 LXI131077:LXI131155 MHE131077:MHE131155 MRA131077:MRA131155 NAW131077:NAW131155 NKS131077:NKS131155 NUO131077:NUO131155 OEK131077:OEK131155 OOG131077:OOG131155 OYC131077:OYC131155 PHY131077:PHY131155 PRU131077:PRU131155 QBQ131077:QBQ131155 QLM131077:QLM131155 QVI131077:QVI131155 RFE131077:RFE131155 RPA131077:RPA131155 RYW131077:RYW131155 SIS131077:SIS131155 SSO131077:SSO131155 TCK131077:TCK131155 TMG131077:TMG131155 TWC131077:TWC131155 UFY131077:UFY131155 UPU131077:UPU131155 UZQ131077:UZQ131155 VJM131077:VJM131155 VTI131077:VTI131155 WDE131077:WDE131155 WNA131077:WNA131155 WWW131077:WWW131155 KK196613:KK196691 UG196613:UG196691 AEC196613:AEC196691 ANY196613:ANY196691 AXU196613:AXU196691 BHQ196613:BHQ196691 BRM196613:BRM196691 CBI196613:CBI196691 CLE196613:CLE196691 CVA196613:CVA196691 DEW196613:DEW196691 DOS196613:DOS196691 DYO196613:DYO196691 EIK196613:EIK196691 ESG196613:ESG196691 FCC196613:FCC196691 FLY196613:FLY196691 FVU196613:FVU196691 GFQ196613:GFQ196691 GPM196613:GPM196691 GZI196613:GZI196691 HJE196613:HJE196691 HTA196613:HTA196691 ICW196613:ICW196691 IMS196613:IMS196691 IWO196613:IWO196691 JGK196613:JGK196691 JQG196613:JQG196691 KAC196613:KAC196691 KJY196613:KJY196691 KTU196613:KTU196691 LDQ196613:LDQ196691 LNM196613:LNM196691 LXI196613:LXI196691 MHE196613:MHE196691 MRA196613:MRA196691 NAW196613:NAW196691 NKS196613:NKS196691 NUO196613:NUO196691 OEK196613:OEK196691 OOG196613:OOG196691 OYC196613:OYC196691 PHY196613:PHY196691 PRU196613:PRU196691 QBQ196613:QBQ196691 QLM196613:QLM196691 QVI196613:QVI196691 RFE196613:RFE196691 RPA196613:RPA196691 RYW196613:RYW196691 SIS196613:SIS196691 SSO196613:SSO196691 TCK196613:TCK196691 TMG196613:TMG196691 TWC196613:TWC196691 UFY196613:UFY196691 UPU196613:UPU196691 UZQ196613:UZQ196691 VJM196613:VJM196691 VTI196613:VTI196691 WDE196613:WDE196691 WNA196613:WNA196691 WWW196613:WWW196691 KK262149:KK262227 UG262149:UG262227 AEC262149:AEC262227 ANY262149:ANY262227 AXU262149:AXU262227 BHQ262149:BHQ262227 BRM262149:BRM262227 CBI262149:CBI262227 CLE262149:CLE262227 CVA262149:CVA262227 DEW262149:DEW262227 DOS262149:DOS262227 DYO262149:DYO262227 EIK262149:EIK262227 ESG262149:ESG262227 FCC262149:FCC262227 FLY262149:FLY262227 FVU262149:FVU262227 GFQ262149:GFQ262227 GPM262149:GPM262227 GZI262149:GZI262227 HJE262149:HJE262227 HTA262149:HTA262227 ICW262149:ICW262227 IMS262149:IMS262227 IWO262149:IWO262227 JGK262149:JGK262227 JQG262149:JQG262227 KAC262149:KAC262227 KJY262149:KJY262227 KTU262149:KTU262227 LDQ262149:LDQ262227 LNM262149:LNM262227 LXI262149:LXI262227 MHE262149:MHE262227 MRA262149:MRA262227 NAW262149:NAW262227 NKS262149:NKS262227 NUO262149:NUO262227 OEK262149:OEK262227 OOG262149:OOG262227 OYC262149:OYC262227 PHY262149:PHY262227 PRU262149:PRU262227 QBQ262149:QBQ262227 QLM262149:QLM262227 QVI262149:QVI262227 RFE262149:RFE262227 RPA262149:RPA262227 RYW262149:RYW262227 SIS262149:SIS262227 SSO262149:SSO262227 TCK262149:TCK262227 TMG262149:TMG262227 TWC262149:TWC262227 UFY262149:UFY262227 UPU262149:UPU262227 UZQ262149:UZQ262227 VJM262149:VJM262227 VTI262149:VTI262227 WDE262149:WDE262227 WNA262149:WNA262227 WWW262149:WWW262227 KK327685:KK327763 UG327685:UG327763 AEC327685:AEC327763 ANY327685:ANY327763 AXU327685:AXU327763 BHQ327685:BHQ327763 BRM327685:BRM327763 CBI327685:CBI327763 CLE327685:CLE327763 CVA327685:CVA327763 DEW327685:DEW327763 DOS327685:DOS327763 DYO327685:DYO327763 EIK327685:EIK327763 ESG327685:ESG327763 FCC327685:FCC327763 FLY327685:FLY327763 FVU327685:FVU327763 GFQ327685:GFQ327763 GPM327685:GPM327763 GZI327685:GZI327763 HJE327685:HJE327763 HTA327685:HTA327763 ICW327685:ICW327763 IMS327685:IMS327763 IWO327685:IWO327763 JGK327685:JGK327763 JQG327685:JQG327763 KAC327685:KAC327763 KJY327685:KJY327763 KTU327685:KTU327763 LDQ327685:LDQ327763 LNM327685:LNM327763 LXI327685:LXI327763 MHE327685:MHE327763 MRA327685:MRA327763 NAW327685:NAW327763 NKS327685:NKS327763 NUO327685:NUO327763 OEK327685:OEK327763 OOG327685:OOG327763 OYC327685:OYC327763 PHY327685:PHY327763 PRU327685:PRU327763 QBQ327685:QBQ327763 QLM327685:QLM327763 QVI327685:QVI327763 RFE327685:RFE327763 RPA327685:RPA327763 RYW327685:RYW327763 SIS327685:SIS327763 SSO327685:SSO327763 TCK327685:TCK327763 TMG327685:TMG327763 TWC327685:TWC327763 UFY327685:UFY327763 UPU327685:UPU327763 UZQ327685:UZQ327763 VJM327685:VJM327763 VTI327685:VTI327763 WDE327685:WDE327763 WNA327685:WNA327763 WWW327685:WWW327763 KK393221:KK393299 UG393221:UG393299 AEC393221:AEC393299 ANY393221:ANY393299 AXU393221:AXU393299 BHQ393221:BHQ393299 BRM393221:BRM393299 CBI393221:CBI393299 CLE393221:CLE393299 CVA393221:CVA393299 DEW393221:DEW393299 DOS393221:DOS393299 DYO393221:DYO393299 EIK393221:EIK393299 ESG393221:ESG393299 FCC393221:FCC393299 FLY393221:FLY393299 FVU393221:FVU393299 GFQ393221:GFQ393299 GPM393221:GPM393299 GZI393221:GZI393299 HJE393221:HJE393299 HTA393221:HTA393299 ICW393221:ICW393299 IMS393221:IMS393299 IWO393221:IWO393299 JGK393221:JGK393299 JQG393221:JQG393299 KAC393221:KAC393299 KJY393221:KJY393299 KTU393221:KTU393299 LDQ393221:LDQ393299 LNM393221:LNM393299 LXI393221:LXI393299 MHE393221:MHE393299 MRA393221:MRA393299 NAW393221:NAW393299 NKS393221:NKS393299 NUO393221:NUO393299 OEK393221:OEK393299 OOG393221:OOG393299 OYC393221:OYC393299 PHY393221:PHY393299 PRU393221:PRU393299 QBQ393221:QBQ393299 QLM393221:QLM393299 QVI393221:QVI393299 RFE393221:RFE393299 RPA393221:RPA393299 RYW393221:RYW393299 SIS393221:SIS393299 SSO393221:SSO393299 TCK393221:TCK393299 TMG393221:TMG393299 TWC393221:TWC393299 UFY393221:UFY393299 UPU393221:UPU393299 UZQ393221:UZQ393299 VJM393221:VJM393299 VTI393221:VTI393299 WDE393221:WDE393299 WNA393221:WNA393299 WWW393221:WWW393299 KK458757:KK458835 UG458757:UG458835 AEC458757:AEC458835 ANY458757:ANY458835 AXU458757:AXU458835 BHQ458757:BHQ458835 BRM458757:BRM458835 CBI458757:CBI458835 CLE458757:CLE458835 CVA458757:CVA458835 DEW458757:DEW458835 DOS458757:DOS458835 DYO458757:DYO458835 EIK458757:EIK458835 ESG458757:ESG458835 FCC458757:FCC458835 FLY458757:FLY458835 FVU458757:FVU458835 GFQ458757:GFQ458835 GPM458757:GPM458835 GZI458757:GZI458835 HJE458757:HJE458835 HTA458757:HTA458835 ICW458757:ICW458835 IMS458757:IMS458835 IWO458757:IWO458835 JGK458757:JGK458835 JQG458757:JQG458835 KAC458757:KAC458835 KJY458757:KJY458835 KTU458757:KTU458835 LDQ458757:LDQ458835 LNM458757:LNM458835 LXI458757:LXI458835 MHE458757:MHE458835 MRA458757:MRA458835 NAW458757:NAW458835 NKS458757:NKS458835 NUO458757:NUO458835 OEK458757:OEK458835 OOG458757:OOG458835 OYC458757:OYC458835 PHY458757:PHY458835 PRU458757:PRU458835 QBQ458757:QBQ458835 QLM458757:QLM458835 QVI458757:QVI458835 RFE458757:RFE458835 RPA458757:RPA458835 RYW458757:RYW458835 SIS458757:SIS458835 SSO458757:SSO458835 TCK458757:TCK458835 TMG458757:TMG458835 TWC458757:TWC458835 UFY458757:UFY458835 UPU458757:UPU458835 UZQ458757:UZQ458835 VJM458757:VJM458835 VTI458757:VTI458835 WDE458757:WDE458835 WNA458757:WNA458835 WWW458757:WWW458835 KK524293:KK524371 UG524293:UG524371 AEC524293:AEC524371 ANY524293:ANY524371 AXU524293:AXU524371 BHQ524293:BHQ524371 BRM524293:BRM524371 CBI524293:CBI524371 CLE524293:CLE524371 CVA524293:CVA524371 DEW524293:DEW524371 DOS524293:DOS524371 DYO524293:DYO524371 EIK524293:EIK524371 ESG524293:ESG524371 FCC524293:FCC524371 FLY524293:FLY524371 FVU524293:FVU524371 GFQ524293:GFQ524371 GPM524293:GPM524371 GZI524293:GZI524371 HJE524293:HJE524371 HTA524293:HTA524371 ICW524293:ICW524371 IMS524293:IMS524371 IWO524293:IWO524371 JGK524293:JGK524371 JQG524293:JQG524371 KAC524293:KAC524371 KJY524293:KJY524371 KTU524293:KTU524371 LDQ524293:LDQ524371 LNM524293:LNM524371 LXI524293:LXI524371 MHE524293:MHE524371 MRA524293:MRA524371 NAW524293:NAW524371 NKS524293:NKS524371 NUO524293:NUO524371 OEK524293:OEK524371 OOG524293:OOG524371 OYC524293:OYC524371 PHY524293:PHY524371 PRU524293:PRU524371 QBQ524293:QBQ524371 QLM524293:QLM524371 QVI524293:QVI524371 RFE524293:RFE524371 RPA524293:RPA524371 RYW524293:RYW524371 SIS524293:SIS524371 SSO524293:SSO524371 TCK524293:TCK524371 TMG524293:TMG524371 TWC524293:TWC524371 UFY524293:UFY524371 UPU524293:UPU524371 UZQ524293:UZQ524371 VJM524293:VJM524371 VTI524293:VTI524371 WDE524293:WDE524371 WNA524293:WNA524371 WWW524293:WWW524371 KK589829:KK589907 UG589829:UG589907 AEC589829:AEC589907 ANY589829:ANY589907 AXU589829:AXU589907 BHQ589829:BHQ589907 BRM589829:BRM589907 CBI589829:CBI589907 CLE589829:CLE589907 CVA589829:CVA589907 DEW589829:DEW589907 DOS589829:DOS589907 DYO589829:DYO589907 EIK589829:EIK589907 ESG589829:ESG589907 FCC589829:FCC589907 FLY589829:FLY589907 FVU589829:FVU589907 GFQ589829:GFQ589907 GPM589829:GPM589907 GZI589829:GZI589907 HJE589829:HJE589907 HTA589829:HTA589907 ICW589829:ICW589907 IMS589829:IMS589907 IWO589829:IWO589907 JGK589829:JGK589907 JQG589829:JQG589907 KAC589829:KAC589907 KJY589829:KJY589907 KTU589829:KTU589907 LDQ589829:LDQ589907 LNM589829:LNM589907 LXI589829:LXI589907 MHE589829:MHE589907 MRA589829:MRA589907 NAW589829:NAW589907 NKS589829:NKS589907 NUO589829:NUO589907 OEK589829:OEK589907 OOG589829:OOG589907 OYC589829:OYC589907 PHY589829:PHY589907 PRU589829:PRU589907 QBQ589829:QBQ589907 QLM589829:QLM589907 QVI589829:QVI589907 RFE589829:RFE589907 RPA589829:RPA589907 RYW589829:RYW589907 SIS589829:SIS589907 SSO589829:SSO589907 TCK589829:TCK589907 TMG589829:TMG589907 TWC589829:TWC589907 UFY589829:UFY589907 UPU589829:UPU589907 UZQ589829:UZQ589907 VJM589829:VJM589907 VTI589829:VTI589907 WDE589829:WDE589907 WNA589829:WNA589907 WWW589829:WWW589907 KK655365:KK655443 UG655365:UG655443 AEC655365:AEC655443 ANY655365:ANY655443 AXU655365:AXU655443 BHQ655365:BHQ655443 BRM655365:BRM655443 CBI655365:CBI655443 CLE655365:CLE655443 CVA655365:CVA655443 DEW655365:DEW655443 DOS655365:DOS655443 DYO655365:DYO655443 EIK655365:EIK655443 ESG655365:ESG655443 FCC655365:FCC655443 FLY655365:FLY655443 FVU655365:FVU655443 GFQ655365:GFQ655443 GPM655365:GPM655443 GZI655365:GZI655443 HJE655365:HJE655443 HTA655365:HTA655443 ICW655365:ICW655443 IMS655365:IMS655443 IWO655365:IWO655443 JGK655365:JGK655443 JQG655365:JQG655443 KAC655365:KAC655443 KJY655365:KJY655443 KTU655365:KTU655443 LDQ655365:LDQ655443 LNM655365:LNM655443 LXI655365:LXI655443 MHE655365:MHE655443 MRA655365:MRA655443 NAW655365:NAW655443 NKS655365:NKS655443 NUO655365:NUO655443 OEK655365:OEK655443 OOG655365:OOG655443 OYC655365:OYC655443 PHY655365:PHY655443 PRU655365:PRU655443 QBQ655365:QBQ655443 QLM655365:QLM655443 QVI655365:QVI655443 RFE655365:RFE655443 RPA655365:RPA655443 RYW655365:RYW655443 SIS655365:SIS655443 SSO655365:SSO655443 TCK655365:TCK655443 TMG655365:TMG655443 TWC655365:TWC655443 UFY655365:UFY655443 UPU655365:UPU655443 UZQ655365:UZQ655443 VJM655365:VJM655443 VTI655365:VTI655443 WDE655365:WDE655443 WNA655365:WNA655443 WWW655365:WWW655443 KK720901:KK720979 UG720901:UG720979 AEC720901:AEC720979 ANY720901:ANY720979 AXU720901:AXU720979 BHQ720901:BHQ720979 BRM720901:BRM720979 CBI720901:CBI720979 CLE720901:CLE720979 CVA720901:CVA720979 DEW720901:DEW720979 DOS720901:DOS720979 DYO720901:DYO720979 EIK720901:EIK720979 ESG720901:ESG720979 FCC720901:FCC720979 FLY720901:FLY720979 FVU720901:FVU720979 GFQ720901:GFQ720979 GPM720901:GPM720979 GZI720901:GZI720979 HJE720901:HJE720979 HTA720901:HTA720979 ICW720901:ICW720979 IMS720901:IMS720979 IWO720901:IWO720979 JGK720901:JGK720979 JQG720901:JQG720979 KAC720901:KAC720979 KJY720901:KJY720979 KTU720901:KTU720979 LDQ720901:LDQ720979 LNM720901:LNM720979 LXI720901:LXI720979 MHE720901:MHE720979 MRA720901:MRA720979 NAW720901:NAW720979 NKS720901:NKS720979 NUO720901:NUO720979 OEK720901:OEK720979 OOG720901:OOG720979 OYC720901:OYC720979 PHY720901:PHY720979 PRU720901:PRU720979 QBQ720901:QBQ720979 QLM720901:QLM720979 QVI720901:QVI720979 RFE720901:RFE720979 RPA720901:RPA720979 RYW720901:RYW720979 SIS720901:SIS720979 SSO720901:SSO720979 TCK720901:TCK720979 TMG720901:TMG720979 TWC720901:TWC720979 UFY720901:UFY720979 UPU720901:UPU720979 UZQ720901:UZQ720979 VJM720901:VJM720979 VTI720901:VTI720979 WDE720901:WDE720979 WNA720901:WNA720979 WWW720901:WWW720979 KK786437:KK786515 UG786437:UG786515 AEC786437:AEC786515 ANY786437:ANY786515 AXU786437:AXU786515 BHQ786437:BHQ786515 BRM786437:BRM786515 CBI786437:CBI786515 CLE786437:CLE786515 CVA786437:CVA786515 DEW786437:DEW786515 DOS786437:DOS786515 DYO786437:DYO786515 EIK786437:EIK786515 ESG786437:ESG786515 FCC786437:FCC786515 FLY786437:FLY786515 FVU786437:FVU786515 GFQ786437:GFQ786515 GPM786437:GPM786515 GZI786437:GZI786515 HJE786437:HJE786515 HTA786437:HTA786515 ICW786437:ICW786515 IMS786437:IMS786515 IWO786437:IWO786515 JGK786437:JGK786515 JQG786437:JQG786515 KAC786437:KAC786515 KJY786437:KJY786515 KTU786437:KTU786515 LDQ786437:LDQ786515 LNM786437:LNM786515 LXI786437:LXI786515 MHE786437:MHE786515 MRA786437:MRA786515 NAW786437:NAW786515 NKS786437:NKS786515 NUO786437:NUO786515 OEK786437:OEK786515 OOG786437:OOG786515 OYC786437:OYC786515 PHY786437:PHY786515 PRU786437:PRU786515 QBQ786437:QBQ786515 QLM786437:QLM786515 QVI786437:QVI786515 RFE786437:RFE786515 RPA786437:RPA786515 RYW786437:RYW786515 SIS786437:SIS786515 SSO786437:SSO786515 TCK786437:TCK786515 TMG786437:TMG786515 TWC786437:TWC786515 UFY786437:UFY786515 UPU786437:UPU786515 UZQ786437:UZQ786515 VJM786437:VJM786515 VTI786437:VTI786515 WDE786437:WDE786515 WNA786437:WNA786515 WWW786437:WWW786515 KK851973:KK852051 UG851973:UG852051 AEC851973:AEC852051 ANY851973:ANY852051 AXU851973:AXU852051 BHQ851973:BHQ852051 BRM851973:BRM852051 CBI851973:CBI852051 CLE851973:CLE852051 CVA851973:CVA852051 DEW851973:DEW852051 DOS851973:DOS852051 DYO851973:DYO852051 EIK851973:EIK852051 ESG851973:ESG852051 FCC851973:FCC852051 FLY851973:FLY852051 FVU851973:FVU852051 GFQ851973:GFQ852051 GPM851973:GPM852051 GZI851973:GZI852051 HJE851973:HJE852051 HTA851973:HTA852051 ICW851973:ICW852051 IMS851973:IMS852051 IWO851973:IWO852051 JGK851973:JGK852051 JQG851973:JQG852051 KAC851973:KAC852051 KJY851973:KJY852051 KTU851973:KTU852051 LDQ851973:LDQ852051 LNM851973:LNM852051 LXI851973:LXI852051 MHE851973:MHE852051 MRA851973:MRA852051 NAW851973:NAW852051 NKS851973:NKS852051 NUO851973:NUO852051 OEK851973:OEK852051 OOG851973:OOG852051 OYC851973:OYC852051 PHY851973:PHY852051 PRU851973:PRU852051 QBQ851973:QBQ852051 QLM851973:QLM852051 QVI851973:QVI852051 RFE851973:RFE852051 RPA851973:RPA852051 RYW851973:RYW852051 SIS851973:SIS852051 SSO851973:SSO852051 TCK851973:TCK852051 TMG851973:TMG852051 TWC851973:TWC852051 UFY851973:UFY852051 UPU851973:UPU852051 UZQ851973:UZQ852051 VJM851973:VJM852051 VTI851973:VTI852051 WDE851973:WDE852051 WNA851973:WNA852051 WWW851973:WWW852051 KK917509:KK917587 UG917509:UG917587 AEC917509:AEC917587 ANY917509:ANY917587 AXU917509:AXU917587 BHQ917509:BHQ917587 BRM917509:BRM917587 CBI917509:CBI917587 CLE917509:CLE917587 CVA917509:CVA917587 DEW917509:DEW917587 DOS917509:DOS917587 DYO917509:DYO917587 EIK917509:EIK917587 ESG917509:ESG917587 FCC917509:FCC917587 FLY917509:FLY917587 FVU917509:FVU917587 GFQ917509:GFQ917587 GPM917509:GPM917587 GZI917509:GZI917587 HJE917509:HJE917587 HTA917509:HTA917587 ICW917509:ICW917587 IMS917509:IMS917587 IWO917509:IWO917587 JGK917509:JGK917587 JQG917509:JQG917587 KAC917509:KAC917587 KJY917509:KJY917587 KTU917509:KTU917587 LDQ917509:LDQ917587 LNM917509:LNM917587 LXI917509:LXI917587 MHE917509:MHE917587 MRA917509:MRA917587 NAW917509:NAW917587 NKS917509:NKS917587 NUO917509:NUO917587 OEK917509:OEK917587 OOG917509:OOG917587 OYC917509:OYC917587 PHY917509:PHY917587 PRU917509:PRU917587 QBQ917509:QBQ917587 QLM917509:QLM917587 QVI917509:QVI917587 RFE917509:RFE917587 RPA917509:RPA917587 RYW917509:RYW917587 SIS917509:SIS917587 SSO917509:SSO917587 TCK917509:TCK917587 TMG917509:TMG917587 TWC917509:TWC917587 UFY917509:UFY917587 UPU917509:UPU917587 UZQ917509:UZQ917587 VJM917509:VJM917587 VTI917509:VTI917587 WDE917509:WDE917587 WNA917509:WNA917587 WWW917509:WWW917587 KK983045:KK983123 UG983045:UG983123 AEC983045:AEC983123 ANY983045:ANY983123 AXU983045:AXU983123 BHQ983045:BHQ983123 BRM983045:BRM983123 CBI983045:CBI983123 CLE983045:CLE983123 CVA983045:CVA983123 DEW983045:DEW983123 DOS983045:DOS983123 DYO983045:DYO983123 EIK983045:EIK983123 ESG983045:ESG983123 FCC983045:FCC983123 FLY983045:FLY983123 FVU983045:FVU983123 GFQ983045:GFQ983123 GPM983045:GPM983123 GZI983045:GZI983123 HJE983045:HJE983123 HTA983045:HTA983123 ICW983045:ICW983123 IMS983045:IMS983123 IWO983045:IWO983123 JGK983045:JGK983123 JQG983045:JQG983123 KAC983045:KAC983123 KJY983045:KJY983123 KTU983045:KTU983123 LDQ983045:LDQ983123 LNM983045:LNM983123 LXI983045:LXI983123 MHE983045:MHE983123 MRA983045:MRA983123 NAW983045:NAW983123 NKS983045:NKS983123 NUO983045:NUO983123 OEK983045:OEK983123 OOG983045:OOG983123 OYC983045:OYC983123 PHY983045:PHY983123 PRU983045:PRU983123 QBQ983045:QBQ983123 QLM983045:QLM983123 QVI983045:QVI983123 RFE983045:RFE983123 RPA983045:RPA983123 RYW983045:RYW983123 SIS983045:SIS983123 SSO983045:SSO983123 TCK983045:TCK983123 TMG983045:TMG983123 TWC983045:TWC983123 UFY983045:UFY983123 UPU983045:UPU983123 UZQ983045:UZQ983123 VJM983045:VJM983123 VTI983045:VTI983123 WDE983045:WDE983123 WNA983045:WNA983123 WWW983045:WWW983123 KK110:KK135 UG110:UG135 AEC110:AEC135 ANY110:ANY135 AXU110:AXU135 BHQ110:BHQ135 BRM110:BRM135 CBI110:CBI135 CLE110:CLE135 CVA110:CVA135 DEW110:DEW135 DOS110:DOS135 DYO110:DYO135 EIK110:EIK135 ESG110:ESG135 FCC110:FCC135 FLY110:FLY135 FVU110:FVU135 GFQ110:GFQ135 GPM110:GPM135 GZI110:GZI135 HJE110:HJE135 HTA110:HTA135 ICW110:ICW135 IMS110:IMS135 IWO110:IWO135 JGK110:JGK135 JQG110:JQG135 KAC110:KAC135 KJY110:KJY135 KTU110:KTU135 LDQ110:LDQ135 LNM110:LNM135 LXI110:LXI135 MHE110:MHE135 MRA110:MRA135 NAW110:NAW135 NKS110:NKS135 NUO110:NUO135 OEK110:OEK135 OOG110:OOG135 OYC110:OYC135 PHY110:PHY135 PRU110:PRU135 QBQ110:QBQ135 QLM110:QLM135 QVI110:QVI135 RFE110:RFE135 RPA110:RPA135 RYW110:RYW135 SIS110:SIS135 SSO110:SSO135 TCK110:TCK135 TMG110:TMG135 TWC110:TWC135 UFY110:UFY135 UPU110:UPU135 UZQ110:UZQ135 VJM110:VJM135 VTI110:VTI135 WDE110:WDE135 WNA110:WNA135 WWW110:WWW135 KK65647:KK65669 UG65647:UG65669 AEC65647:AEC65669 ANY65647:ANY65669 AXU65647:AXU65669 BHQ65647:BHQ65669 BRM65647:BRM65669 CBI65647:CBI65669 CLE65647:CLE65669 CVA65647:CVA65669 DEW65647:DEW65669 DOS65647:DOS65669 DYO65647:DYO65669 EIK65647:EIK65669 ESG65647:ESG65669 FCC65647:FCC65669 FLY65647:FLY65669 FVU65647:FVU65669 GFQ65647:GFQ65669 GPM65647:GPM65669 GZI65647:GZI65669 HJE65647:HJE65669 HTA65647:HTA65669 ICW65647:ICW65669 IMS65647:IMS65669 IWO65647:IWO65669 JGK65647:JGK65669 JQG65647:JQG65669 KAC65647:KAC65669 KJY65647:KJY65669 KTU65647:KTU65669 LDQ65647:LDQ65669 LNM65647:LNM65669 LXI65647:LXI65669 MHE65647:MHE65669 MRA65647:MRA65669 NAW65647:NAW65669 NKS65647:NKS65669 NUO65647:NUO65669 OEK65647:OEK65669 OOG65647:OOG65669 OYC65647:OYC65669 PHY65647:PHY65669 PRU65647:PRU65669 QBQ65647:QBQ65669 QLM65647:QLM65669 QVI65647:QVI65669 RFE65647:RFE65669 RPA65647:RPA65669 RYW65647:RYW65669 SIS65647:SIS65669 SSO65647:SSO65669 TCK65647:TCK65669 TMG65647:TMG65669 TWC65647:TWC65669 UFY65647:UFY65669 UPU65647:UPU65669 UZQ65647:UZQ65669 VJM65647:VJM65669 VTI65647:VTI65669 WDE65647:WDE65669 WNA65647:WNA65669 WWW65647:WWW65669 KK131183:KK131205 UG131183:UG131205 AEC131183:AEC131205 ANY131183:ANY131205 AXU131183:AXU131205 BHQ131183:BHQ131205 BRM131183:BRM131205 CBI131183:CBI131205 CLE131183:CLE131205 CVA131183:CVA131205 DEW131183:DEW131205 DOS131183:DOS131205 DYO131183:DYO131205 EIK131183:EIK131205 ESG131183:ESG131205 FCC131183:FCC131205 FLY131183:FLY131205 FVU131183:FVU131205 GFQ131183:GFQ131205 GPM131183:GPM131205 GZI131183:GZI131205 HJE131183:HJE131205 HTA131183:HTA131205 ICW131183:ICW131205 IMS131183:IMS131205 IWO131183:IWO131205 JGK131183:JGK131205 JQG131183:JQG131205 KAC131183:KAC131205 KJY131183:KJY131205 KTU131183:KTU131205 LDQ131183:LDQ131205 LNM131183:LNM131205 LXI131183:LXI131205 MHE131183:MHE131205 MRA131183:MRA131205 NAW131183:NAW131205 NKS131183:NKS131205 NUO131183:NUO131205 OEK131183:OEK131205 OOG131183:OOG131205 OYC131183:OYC131205 PHY131183:PHY131205 PRU131183:PRU131205 QBQ131183:QBQ131205 QLM131183:QLM131205 QVI131183:QVI131205 RFE131183:RFE131205 RPA131183:RPA131205 RYW131183:RYW131205 SIS131183:SIS131205 SSO131183:SSO131205 TCK131183:TCK131205 TMG131183:TMG131205 TWC131183:TWC131205 UFY131183:UFY131205 UPU131183:UPU131205 UZQ131183:UZQ131205 VJM131183:VJM131205 VTI131183:VTI131205 WDE131183:WDE131205 WNA131183:WNA131205 WWW131183:WWW131205 KK196719:KK196741 UG196719:UG196741 AEC196719:AEC196741 ANY196719:ANY196741 AXU196719:AXU196741 BHQ196719:BHQ196741 BRM196719:BRM196741 CBI196719:CBI196741 CLE196719:CLE196741 CVA196719:CVA196741 DEW196719:DEW196741 DOS196719:DOS196741 DYO196719:DYO196741 EIK196719:EIK196741 ESG196719:ESG196741 FCC196719:FCC196741 FLY196719:FLY196741 FVU196719:FVU196741 GFQ196719:GFQ196741 GPM196719:GPM196741 GZI196719:GZI196741 HJE196719:HJE196741 HTA196719:HTA196741 ICW196719:ICW196741 IMS196719:IMS196741 IWO196719:IWO196741 JGK196719:JGK196741 JQG196719:JQG196741 KAC196719:KAC196741 KJY196719:KJY196741 KTU196719:KTU196741 LDQ196719:LDQ196741 LNM196719:LNM196741 LXI196719:LXI196741 MHE196719:MHE196741 MRA196719:MRA196741 NAW196719:NAW196741 NKS196719:NKS196741 NUO196719:NUO196741 OEK196719:OEK196741 OOG196719:OOG196741 OYC196719:OYC196741 PHY196719:PHY196741 PRU196719:PRU196741 QBQ196719:QBQ196741 QLM196719:QLM196741 QVI196719:QVI196741 RFE196719:RFE196741 RPA196719:RPA196741 RYW196719:RYW196741 SIS196719:SIS196741 SSO196719:SSO196741 TCK196719:TCK196741 TMG196719:TMG196741 TWC196719:TWC196741 UFY196719:UFY196741 UPU196719:UPU196741 UZQ196719:UZQ196741 VJM196719:VJM196741 VTI196719:VTI196741 WDE196719:WDE196741 WNA196719:WNA196741 WWW196719:WWW196741 KK262255:KK262277 UG262255:UG262277 AEC262255:AEC262277 ANY262255:ANY262277 AXU262255:AXU262277 BHQ262255:BHQ262277 BRM262255:BRM262277 CBI262255:CBI262277 CLE262255:CLE262277 CVA262255:CVA262277 DEW262255:DEW262277 DOS262255:DOS262277 DYO262255:DYO262277 EIK262255:EIK262277 ESG262255:ESG262277 FCC262255:FCC262277 FLY262255:FLY262277 FVU262255:FVU262277 GFQ262255:GFQ262277 GPM262255:GPM262277 GZI262255:GZI262277 HJE262255:HJE262277 HTA262255:HTA262277 ICW262255:ICW262277 IMS262255:IMS262277 IWO262255:IWO262277 JGK262255:JGK262277 JQG262255:JQG262277 KAC262255:KAC262277 KJY262255:KJY262277 KTU262255:KTU262277 LDQ262255:LDQ262277 LNM262255:LNM262277 LXI262255:LXI262277 MHE262255:MHE262277 MRA262255:MRA262277 NAW262255:NAW262277 NKS262255:NKS262277 NUO262255:NUO262277 OEK262255:OEK262277 OOG262255:OOG262277 OYC262255:OYC262277 PHY262255:PHY262277 PRU262255:PRU262277 QBQ262255:QBQ262277 QLM262255:QLM262277 QVI262255:QVI262277 RFE262255:RFE262277 RPA262255:RPA262277 RYW262255:RYW262277 SIS262255:SIS262277 SSO262255:SSO262277 TCK262255:TCK262277 TMG262255:TMG262277 TWC262255:TWC262277 UFY262255:UFY262277 UPU262255:UPU262277 UZQ262255:UZQ262277 VJM262255:VJM262277 VTI262255:VTI262277 WDE262255:WDE262277 WNA262255:WNA262277 WWW262255:WWW262277 KK327791:KK327813 UG327791:UG327813 AEC327791:AEC327813 ANY327791:ANY327813 AXU327791:AXU327813 BHQ327791:BHQ327813 BRM327791:BRM327813 CBI327791:CBI327813 CLE327791:CLE327813 CVA327791:CVA327813 DEW327791:DEW327813 DOS327791:DOS327813 DYO327791:DYO327813 EIK327791:EIK327813 ESG327791:ESG327813 FCC327791:FCC327813 FLY327791:FLY327813 FVU327791:FVU327813 GFQ327791:GFQ327813 GPM327791:GPM327813 GZI327791:GZI327813 HJE327791:HJE327813 HTA327791:HTA327813 ICW327791:ICW327813 IMS327791:IMS327813 IWO327791:IWO327813 JGK327791:JGK327813 JQG327791:JQG327813 KAC327791:KAC327813 KJY327791:KJY327813 KTU327791:KTU327813 LDQ327791:LDQ327813 LNM327791:LNM327813 LXI327791:LXI327813 MHE327791:MHE327813 MRA327791:MRA327813 NAW327791:NAW327813 NKS327791:NKS327813 NUO327791:NUO327813 OEK327791:OEK327813 OOG327791:OOG327813 OYC327791:OYC327813 PHY327791:PHY327813 PRU327791:PRU327813 QBQ327791:QBQ327813 QLM327791:QLM327813 QVI327791:QVI327813 RFE327791:RFE327813 RPA327791:RPA327813 RYW327791:RYW327813 SIS327791:SIS327813 SSO327791:SSO327813 TCK327791:TCK327813 TMG327791:TMG327813 TWC327791:TWC327813 UFY327791:UFY327813 UPU327791:UPU327813 UZQ327791:UZQ327813 VJM327791:VJM327813 VTI327791:VTI327813 WDE327791:WDE327813 WNA327791:WNA327813 WWW327791:WWW327813 KK393327:KK393349 UG393327:UG393349 AEC393327:AEC393349 ANY393327:ANY393349 AXU393327:AXU393349 BHQ393327:BHQ393349 BRM393327:BRM393349 CBI393327:CBI393349 CLE393327:CLE393349 CVA393327:CVA393349 DEW393327:DEW393349 DOS393327:DOS393349 DYO393327:DYO393349 EIK393327:EIK393349 ESG393327:ESG393349 FCC393327:FCC393349 FLY393327:FLY393349 FVU393327:FVU393349 GFQ393327:GFQ393349 GPM393327:GPM393349 GZI393327:GZI393349 HJE393327:HJE393349 HTA393327:HTA393349 ICW393327:ICW393349 IMS393327:IMS393349 IWO393327:IWO393349 JGK393327:JGK393349 JQG393327:JQG393349 KAC393327:KAC393349 KJY393327:KJY393349 KTU393327:KTU393349 LDQ393327:LDQ393349 LNM393327:LNM393349 LXI393327:LXI393349 MHE393327:MHE393349 MRA393327:MRA393349 NAW393327:NAW393349 NKS393327:NKS393349 NUO393327:NUO393349 OEK393327:OEK393349 OOG393327:OOG393349 OYC393327:OYC393349 PHY393327:PHY393349 PRU393327:PRU393349 QBQ393327:QBQ393349 QLM393327:QLM393349 QVI393327:QVI393349 RFE393327:RFE393349 RPA393327:RPA393349 RYW393327:RYW393349 SIS393327:SIS393349 SSO393327:SSO393349 TCK393327:TCK393349 TMG393327:TMG393349 TWC393327:TWC393349 UFY393327:UFY393349 UPU393327:UPU393349 UZQ393327:UZQ393349 VJM393327:VJM393349 VTI393327:VTI393349 WDE393327:WDE393349 WNA393327:WNA393349 WWW393327:WWW393349 KK458863:KK458885 UG458863:UG458885 AEC458863:AEC458885 ANY458863:ANY458885 AXU458863:AXU458885 BHQ458863:BHQ458885 BRM458863:BRM458885 CBI458863:CBI458885 CLE458863:CLE458885 CVA458863:CVA458885 DEW458863:DEW458885 DOS458863:DOS458885 DYO458863:DYO458885 EIK458863:EIK458885 ESG458863:ESG458885 FCC458863:FCC458885 FLY458863:FLY458885 FVU458863:FVU458885 GFQ458863:GFQ458885 GPM458863:GPM458885 GZI458863:GZI458885 HJE458863:HJE458885 HTA458863:HTA458885 ICW458863:ICW458885 IMS458863:IMS458885 IWO458863:IWO458885 JGK458863:JGK458885 JQG458863:JQG458885 KAC458863:KAC458885 KJY458863:KJY458885 KTU458863:KTU458885 LDQ458863:LDQ458885 LNM458863:LNM458885 LXI458863:LXI458885 MHE458863:MHE458885 MRA458863:MRA458885 NAW458863:NAW458885 NKS458863:NKS458885 NUO458863:NUO458885 OEK458863:OEK458885 OOG458863:OOG458885 OYC458863:OYC458885 PHY458863:PHY458885 PRU458863:PRU458885 QBQ458863:QBQ458885 QLM458863:QLM458885 QVI458863:QVI458885 RFE458863:RFE458885 RPA458863:RPA458885 RYW458863:RYW458885 SIS458863:SIS458885 SSO458863:SSO458885 TCK458863:TCK458885 TMG458863:TMG458885 TWC458863:TWC458885 UFY458863:UFY458885 UPU458863:UPU458885 UZQ458863:UZQ458885 VJM458863:VJM458885 VTI458863:VTI458885 WDE458863:WDE458885 WNA458863:WNA458885 WWW458863:WWW458885 KK524399:KK524421 UG524399:UG524421 AEC524399:AEC524421 ANY524399:ANY524421 AXU524399:AXU524421 BHQ524399:BHQ524421 BRM524399:BRM524421 CBI524399:CBI524421 CLE524399:CLE524421 CVA524399:CVA524421 DEW524399:DEW524421 DOS524399:DOS524421 DYO524399:DYO524421 EIK524399:EIK524421 ESG524399:ESG524421 FCC524399:FCC524421 FLY524399:FLY524421 FVU524399:FVU524421 GFQ524399:GFQ524421 GPM524399:GPM524421 GZI524399:GZI524421 HJE524399:HJE524421 HTA524399:HTA524421 ICW524399:ICW524421 IMS524399:IMS524421 IWO524399:IWO524421 JGK524399:JGK524421 JQG524399:JQG524421 KAC524399:KAC524421 KJY524399:KJY524421 KTU524399:KTU524421 LDQ524399:LDQ524421 LNM524399:LNM524421 LXI524399:LXI524421 MHE524399:MHE524421 MRA524399:MRA524421 NAW524399:NAW524421 NKS524399:NKS524421 NUO524399:NUO524421 OEK524399:OEK524421 OOG524399:OOG524421 OYC524399:OYC524421 PHY524399:PHY524421 PRU524399:PRU524421 QBQ524399:QBQ524421 QLM524399:QLM524421 QVI524399:QVI524421 RFE524399:RFE524421 RPA524399:RPA524421 RYW524399:RYW524421 SIS524399:SIS524421 SSO524399:SSO524421 TCK524399:TCK524421 TMG524399:TMG524421 TWC524399:TWC524421 UFY524399:UFY524421 UPU524399:UPU524421 UZQ524399:UZQ524421 VJM524399:VJM524421 VTI524399:VTI524421 WDE524399:WDE524421 WNA524399:WNA524421 WWW524399:WWW524421 KK589935:KK589957 UG589935:UG589957 AEC589935:AEC589957 ANY589935:ANY589957 AXU589935:AXU589957 BHQ589935:BHQ589957 BRM589935:BRM589957 CBI589935:CBI589957 CLE589935:CLE589957 CVA589935:CVA589957 DEW589935:DEW589957 DOS589935:DOS589957 DYO589935:DYO589957 EIK589935:EIK589957 ESG589935:ESG589957 FCC589935:FCC589957 FLY589935:FLY589957 FVU589935:FVU589957 GFQ589935:GFQ589957 GPM589935:GPM589957 GZI589935:GZI589957 HJE589935:HJE589957 HTA589935:HTA589957 ICW589935:ICW589957 IMS589935:IMS589957 IWO589935:IWO589957 JGK589935:JGK589957 JQG589935:JQG589957 KAC589935:KAC589957 KJY589935:KJY589957 KTU589935:KTU589957 LDQ589935:LDQ589957 LNM589935:LNM589957 LXI589935:LXI589957 MHE589935:MHE589957 MRA589935:MRA589957 NAW589935:NAW589957 NKS589935:NKS589957 NUO589935:NUO589957 OEK589935:OEK589957 OOG589935:OOG589957 OYC589935:OYC589957 PHY589935:PHY589957 PRU589935:PRU589957 QBQ589935:QBQ589957 QLM589935:QLM589957 QVI589935:QVI589957 RFE589935:RFE589957 RPA589935:RPA589957 RYW589935:RYW589957 SIS589935:SIS589957 SSO589935:SSO589957 TCK589935:TCK589957 TMG589935:TMG589957 TWC589935:TWC589957 UFY589935:UFY589957 UPU589935:UPU589957 UZQ589935:UZQ589957 VJM589935:VJM589957 VTI589935:VTI589957 WDE589935:WDE589957 WNA589935:WNA589957 WWW589935:WWW589957 KK655471:KK655493 UG655471:UG655493 AEC655471:AEC655493 ANY655471:ANY655493 AXU655471:AXU655493 BHQ655471:BHQ655493 BRM655471:BRM655493 CBI655471:CBI655493 CLE655471:CLE655493 CVA655471:CVA655493 DEW655471:DEW655493 DOS655471:DOS655493 DYO655471:DYO655493 EIK655471:EIK655493 ESG655471:ESG655493 FCC655471:FCC655493 FLY655471:FLY655493 FVU655471:FVU655493 GFQ655471:GFQ655493 GPM655471:GPM655493 GZI655471:GZI655493 HJE655471:HJE655493 HTA655471:HTA655493 ICW655471:ICW655493 IMS655471:IMS655493 IWO655471:IWO655493 JGK655471:JGK655493 JQG655471:JQG655493 KAC655471:KAC655493 KJY655471:KJY655493 KTU655471:KTU655493 LDQ655471:LDQ655493 LNM655471:LNM655493 LXI655471:LXI655493 MHE655471:MHE655493 MRA655471:MRA655493 NAW655471:NAW655493 NKS655471:NKS655493 NUO655471:NUO655493 OEK655471:OEK655493 OOG655471:OOG655493 OYC655471:OYC655493 PHY655471:PHY655493 PRU655471:PRU655493 QBQ655471:QBQ655493 QLM655471:QLM655493 QVI655471:QVI655493 RFE655471:RFE655493 RPA655471:RPA655493 RYW655471:RYW655493 SIS655471:SIS655493 SSO655471:SSO655493 TCK655471:TCK655493 TMG655471:TMG655493 TWC655471:TWC655493 UFY655471:UFY655493 UPU655471:UPU655493 UZQ655471:UZQ655493 VJM655471:VJM655493 VTI655471:VTI655493 WDE655471:WDE655493 WNA655471:WNA655493 WWW655471:WWW655493 KK721007:KK721029 UG721007:UG721029 AEC721007:AEC721029 ANY721007:ANY721029 AXU721007:AXU721029 BHQ721007:BHQ721029 BRM721007:BRM721029 CBI721007:CBI721029 CLE721007:CLE721029 CVA721007:CVA721029 DEW721007:DEW721029 DOS721007:DOS721029 DYO721007:DYO721029 EIK721007:EIK721029 ESG721007:ESG721029 FCC721007:FCC721029 FLY721007:FLY721029 FVU721007:FVU721029 GFQ721007:GFQ721029 GPM721007:GPM721029 GZI721007:GZI721029 HJE721007:HJE721029 HTA721007:HTA721029 ICW721007:ICW721029 IMS721007:IMS721029 IWO721007:IWO721029 JGK721007:JGK721029 JQG721007:JQG721029 KAC721007:KAC721029 KJY721007:KJY721029 KTU721007:KTU721029 LDQ721007:LDQ721029 LNM721007:LNM721029 LXI721007:LXI721029 MHE721007:MHE721029 MRA721007:MRA721029 NAW721007:NAW721029 NKS721007:NKS721029 NUO721007:NUO721029 OEK721007:OEK721029 OOG721007:OOG721029 OYC721007:OYC721029 PHY721007:PHY721029 PRU721007:PRU721029 QBQ721007:QBQ721029 QLM721007:QLM721029 QVI721007:QVI721029 RFE721007:RFE721029 RPA721007:RPA721029 RYW721007:RYW721029 SIS721007:SIS721029 SSO721007:SSO721029 TCK721007:TCK721029 TMG721007:TMG721029 TWC721007:TWC721029 UFY721007:UFY721029 UPU721007:UPU721029 UZQ721007:UZQ721029 VJM721007:VJM721029 VTI721007:VTI721029 WDE721007:WDE721029 WNA721007:WNA721029 WWW721007:WWW721029 KK786543:KK786565 UG786543:UG786565 AEC786543:AEC786565 ANY786543:ANY786565 AXU786543:AXU786565 BHQ786543:BHQ786565 BRM786543:BRM786565 CBI786543:CBI786565 CLE786543:CLE786565 CVA786543:CVA786565 DEW786543:DEW786565 DOS786543:DOS786565 DYO786543:DYO786565 EIK786543:EIK786565 ESG786543:ESG786565 FCC786543:FCC786565 FLY786543:FLY786565 FVU786543:FVU786565 GFQ786543:GFQ786565 GPM786543:GPM786565 GZI786543:GZI786565 HJE786543:HJE786565 HTA786543:HTA786565 ICW786543:ICW786565 IMS786543:IMS786565 IWO786543:IWO786565 JGK786543:JGK786565 JQG786543:JQG786565 KAC786543:KAC786565 KJY786543:KJY786565 KTU786543:KTU786565 LDQ786543:LDQ786565 LNM786543:LNM786565 LXI786543:LXI786565 MHE786543:MHE786565 MRA786543:MRA786565 NAW786543:NAW786565 NKS786543:NKS786565 NUO786543:NUO786565 OEK786543:OEK786565 OOG786543:OOG786565 OYC786543:OYC786565 PHY786543:PHY786565 PRU786543:PRU786565 QBQ786543:QBQ786565 QLM786543:QLM786565 QVI786543:QVI786565 RFE786543:RFE786565 RPA786543:RPA786565 RYW786543:RYW786565 SIS786543:SIS786565 SSO786543:SSO786565 TCK786543:TCK786565 TMG786543:TMG786565 TWC786543:TWC786565 UFY786543:UFY786565 UPU786543:UPU786565 UZQ786543:UZQ786565 VJM786543:VJM786565 VTI786543:VTI786565 WDE786543:WDE786565 WNA786543:WNA786565 WWW786543:WWW786565 KK852079:KK852101 UG852079:UG852101 AEC852079:AEC852101 ANY852079:ANY852101 AXU852079:AXU852101 BHQ852079:BHQ852101 BRM852079:BRM852101 CBI852079:CBI852101 CLE852079:CLE852101 CVA852079:CVA852101 DEW852079:DEW852101 DOS852079:DOS852101 DYO852079:DYO852101 EIK852079:EIK852101 ESG852079:ESG852101 FCC852079:FCC852101 FLY852079:FLY852101 FVU852079:FVU852101 GFQ852079:GFQ852101 GPM852079:GPM852101 GZI852079:GZI852101 HJE852079:HJE852101 HTA852079:HTA852101 ICW852079:ICW852101 IMS852079:IMS852101 IWO852079:IWO852101 JGK852079:JGK852101 JQG852079:JQG852101 KAC852079:KAC852101 KJY852079:KJY852101 KTU852079:KTU852101 LDQ852079:LDQ852101 LNM852079:LNM852101 LXI852079:LXI852101 MHE852079:MHE852101 MRA852079:MRA852101 NAW852079:NAW852101 NKS852079:NKS852101 NUO852079:NUO852101 OEK852079:OEK852101 OOG852079:OOG852101 OYC852079:OYC852101 PHY852079:PHY852101 PRU852079:PRU852101 QBQ852079:QBQ852101 QLM852079:QLM852101 QVI852079:QVI852101 RFE852079:RFE852101 RPA852079:RPA852101 RYW852079:RYW852101 SIS852079:SIS852101 SSO852079:SSO852101 TCK852079:TCK852101 TMG852079:TMG852101 TWC852079:TWC852101 UFY852079:UFY852101 UPU852079:UPU852101 UZQ852079:UZQ852101 VJM852079:VJM852101 VTI852079:VTI852101 WDE852079:WDE852101 WNA852079:WNA852101 WWW852079:WWW852101 KK917615:KK917637 UG917615:UG917637 AEC917615:AEC917637 ANY917615:ANY917637 AXU917615:AXU917637 BHQ917615:BHQ917637 BRM917615:BRM917637 CBI917615:CBI917637 CLE917615:CLE917637 CVA917615:CVA917637 DEW917615:DEW917637 DOS917615:DOS917637 DYO917615:DYO917637 EIK917615:EIK917637 ESG917615:ESG917637 FCC917615:FCC917637 FLY917615:FLY917637 FVU917615:FVU917637 GFQ917615:GFQ917637 GPM917615:GPM917637 GZI917615:GZI917637 HJE917615:HJE917637 HTA917615:HTA917637 ICW917615:ICW917637 IMS917615:IMS917637 IWO917615:IWO917637 JGK917615:JGK917637 JQG917615:JQG917637 KAC917615:KAC917637 KJY917615:KJY917637 KTU917615:KTU917637 LDQ917615:LDQ917637 LNM917615:LNM917637 LXI917615:LXI917637 MHE917615:MHE917637 MRA917615:MRA917637 NAW917615:NAW917637 NKS917615:NKS917637 NUO917615:NUO917637 OEK917615:OEK917637 OOG917615:OOG917637 OYC917615:OYC917637 PHY917615:PHY917637 PRU917615:PRU917637 QBQ917615:QBQ917637 QLM917615:QLM917637 QVI917615:QVI917637 RFE917615:RFE917637 RPA917615:RPA917637 RYW917615:RYW917637 SIS917615:SIS917637 SSO917615:SSO917637 TCK917615:TCK917637 TMG917615:TMG917637 TWC917615:TWC917637 UFY917615:UFY917637 UPU917615:UPU917637 UZQ917615:UZQ917637 VJM917615:VJM917637 VTI917615:VTI917637 WDE917615:WDE917637 WNA917615:WNA917637 WWW917615:WWW917637 KK983151:KK983173 UG983151:UG983173 AEC983151:AEC983173 ANY983151:ANY983173 AXU983151:AXU983173 BHQ983151:BHQ983173 BRM983151:BRM983173 CBI983151:CBI983173 CLE983151:CLE983173 CVA983151:CVA983173 DEW983151:DEW983173 DOS983151:DOS983173 DYO983151:DYO983173 EIK983151:EIK983173 ESG983151:ESG983173 FCC983151:FCC983173 FLY983151:FLY983173 FVU983151:FVU983173 GFQ983151:GFQ983173 GPM983151:GPM983173 GZI983151:GZI983173 HJE983151:HJE983173 HTA983151:HTA983173 ICW983151:ICW983173 IMS983151:IMS983173 IWO983151:IWO983173 JGK983151:JGK983173 JQG983151:JQG983173 KAC983151:KAC983173 KJY983151:KJY983173 KTU983151:KTU983173 LDQ983151:LDQ983173 LNM983151:LNM983173 LXI983151:LXI983173 MHE983151:MHE983173 MRA983151:MRA983173 NAW983151:NAW983173 NKS983151:NKS983173 NUO983151:NUO983173 OEK983151:OEK983173 OOG983151:OOG983173 OYC983151:OYC983173 PHY983151:PHY983173 PRU983151:PRU983173 QBQ983151:QBQ983173 QLM983151:QLM983173 QVI983151:QVI983173 RFE983151:RFE983173 RPA983151:RPA983173 RYW983151:RYW983173 SIS983151:SIS983173 SSO983151:SSO983173 TCK983151:TCK983173 TMG983151:TMG983173 TWC983151:TWC983173 UFY983151:UFY983173 UPU983151:UPU983173 UZQ983151:UZQ983173 VJM983151:VJM983173 VTI983151:VTI983173 WDE983151:WDE983173 WNA983151:WNA983173" xr:uid="{00000000-0002-0000-0C00-000000000000}">
      <formula1>$BW$7</formula1>
      <formula2>$BW$8</formula2>
    </dataValidation>
    <dataValidation type="list" allowBlank="1" showInputMessage="1" showErrorMessage="1" sqref="JR3 TN3:TQ3 ADJ3:ADM3 ANF3:ANI3 AXB3:AXE3 BGX3:BHA3 BQT3:BQW3 CAP3:CAS3 CKL3:CKO3 CUH3:CUK3 DED3:DEG3 DNZ3:DOC3 DXV3:DXY3 EHR3:EHU3 ERN3:ERQ3 FBJ3:FBM3 FLF3:FLI3 FVB3:FVE3 GEX3:GFA3 GOT3:GOW3 GYP3:GYS3 HIL3:HIO3 HSH3:HSK3 ICD3:ICG3 ILZ3:IMC3 IVV3:IVY3 JFR3:JFU3 JPN3:JPQ3 JZJ3:JZM3 KJF3:KJI3 KTB3:KTE3 LCX3:LDA3 LMT3:LMW3 LWP3:LWS3 MGL3:MGO3 MQH3:MQK3 NAD3:NAG3 NJZ3:NKC3 NTV3:NTY3 ODR3:ODU3 ONN3:ONQ3 OXJ3:OXM3 PHF3:PHI3 PRB3:PRE3 QAX3:QBA3 QKT3:QKW3 QUP3:QUS3 REL3:REO3 ROH3:ROK3 RYD3:RYG3 SHZ3:SIC3 SRV3:SRY3 TBR3:TBU3 TLN3:TLQ3 TVJ3:TVM3 UFF3:UFI3 UPB3:UPE3 UYX3:UZA3 VIT3:VIW3 VSP3:VSS3 WCL3:WCO3 WMH3:WMK3 WWD3:WWG3 D65541:G65541 JR65541:JU65541 TN65541:TQ65541 ADJ65541:ADM65541 ANF65541:ANI65541 AXB65541:AXE65541 BGX65541:BHA65541 BQT65541:BQW65541 CAP65541:CAS65541 CKL65541:CKO65541 CUH65541:CUK65541 DED65541:DEG65541 DNZ65541:DOC65541 DXV65541:DXY65541 EHR65541:EHU65541 ERN65541:ERQ65541 FBJ65541:FBM65541 FLF65541:FLI65541 FVB65541:FVE65541 GEX65541:GFA65541 GOT65541:GOW65541 GYP65541:GYS65541 HIL65541:HIO65541 HSH65541:HSK65541 ICD65541:ICG65541 ILZ65541:IMC65541 IVV65541:IVY65541 JFR65541:JFU65541 JPN65541:JPQ65541 JZJ65541:JZM65541 KJF65541:KJI65541 KTB65541:KTE65541 LCX65541:LDA65541 LMT65541:LMW65541 LWP65541:LWS65541 MGL65541:MGO65541 MQH65541:MQK65541 NAD65541:NAG65541 NJZ65541:NKC65541 NTV65541:NTY65541 ODR65541:ODU65541 ONN65541:ONQ65541 OXJ65541:OXM65541 PHF65541:PHI65541 PRB65541:PRE65541 QAX65541:QBA65541 QKT65541:QKW65541 QUP65541:QUS65541 REL65541:REO65541 ROH65541:ROK65541 RYD65541:RYG65541 SHZ65541:SIC65541 SRV65541:SRY65541 TBR65541:TBU65541 TLN65541:TLQ65541 TVJ65541:TVM65541 UFF65541:UFI65541 UPB65541:UPE65541 UYX65541:UZA65541 VIT65541:VIW65541 VSP65541:VSS65541 WCL65541:WCO65541 WMH65541:WMK65541 WWD65541:WWG65541 D131077:G131077 JR131077:JU131077 TN131077:TQ131077 ADJ131077:ADM131077 ANF131077:ANI131077 AXB131077:AXE131077 BGX131077:BHA131077 BQT131077:BQW131077 CAP131077:CAS131077 CKL131077:CKO131077 CUH131077:CUK131077 DED131077:DEG131077 DNZ131077:DOC131077 DXV131077:DXY131077 EHR131077:EHU131077 ERN131077:ERQ131077 FBJ131077:FBM131077 FLF131077:FLI131077 FVB131077:FVE131077 GEX131077:GFA131077 GOT131077:GOW131077 GYP131077:GYS131077 HIL131077:HIO131077 HSH131077:HSK131077 ICD131077:ICG131077 ILZ131077:IMC131077 IVV131077:IVY131077 JFR131077:JFU131077 JPN131077:JPQ131077 JZJ131077:JZM131077 KJF131077:KJI131077 KTB131077:KTE131077 LCX131077:LDA131077 LMT131077:LMW131077 LWP131077:LWS131077 MGL131077:MGO131077 MQH131077:MQK131077 NAD131077:NAG131077 NJZ131077:NKC131077 NTV131077:NTY131077 ODR131077:ODU131077 ONN131077:ONQ131077 OXJ131077:OXM131077 PHF131077:PHI131077 PRB131077:PRE131077 QAX131077:QBA131077 QKT131077:QKW131077 QUP131077:QUS131077 REL131077:REO131077 ROH131077:ROK131077 RYD131077:RYG131077 SHZ131077:SIC131077 SRV131077:SRY131077 TBR131077:TBU131077 TLN131077:TLQ131077 TVJ131077:TVM131077 UFF131077:UFI131077 UPB131077:UPE131077 UYX131077:UZA131077 VIT131077:VIW131077 VSP131077:VSS131077 WCL131077:WCO131077 WMH131077:WMK131077 WWD131077:WWG131077 D196613:G196613 JR196613:JU196613 TN196613:TQ196613 ADJ196613:ADM196613 ANF196613:ANI196613 AXB196613:AXE196613 BGX196613:BHA196613 BQT196613:BQW196613 CAP196613:CAS196613 CKL196613:CKO196613 CUH196613:CUK196613 DED196613:DEG196613 DNZ196613:DOC196613 DXV196613:DXY196613 EHR196613:EHU196613 ERN196613:ERQ196613 FBJ196613:FBM196613 FLF196613:FLI196613 FVB196613:FVE196613 GEX196613:GFA196613 GOT196613:GOW196613 GYP196613:GYS196613 HIL196613:HIO196613 HSH196613:HSK196613 ICD196613:ICG196613 ILZ196613:IMC196613 IVV196613:IVY196613 JFR196613:JFU196613 JPN196613:JPQ196613 JZJ196613:JZM196613 KJF196613:KJI196613 KTB196613:KTE196613 LCX196613:LDA196613 LMT196613:LMW196613 LWP196613:LWS196613 MGL196613:MGO196613 MQH196613:MQK196613 NAD196613:NAG196613 NJZ196613:NKC196613 NTV196613:NTY196613 ODR196613:ODU196613 ONN196613:ONQ196613 OXJ196613:OXM196613 PHF196613:PHI196613 PRB196613:PRE196613 QAX196613:QBA196613 QKT196613:QKW196613 QUP196613:QUS196613 REL196613:REO196613 ROH196613:ROK196613 RYD196613:RYG196613 SHZ196613:SIC196613 SRV196613:SRY196613 TBR196613:TBU196613 TLN196613:TLQ196613 TVJ196613:TVM196613 UFF196613:UFI196613 UPB196613:UPE196613 UYX196613:UZA196613 VIT196613:VIW196613 VSP196613:VSS196613 WCL196613:WCO196613 WMH196613:WMK196613 WWD196613:WWG196613 D262149:G262149 JR262149:JU262149 TN262149:TQ262149 ADJ262149:ADM262149 ANF262149:ANI262149 AXB262149:AXE262149 BGX262149:BHA262149 BQT262149:BQW262149 CAP262149:CAS262149 CKL262149:CKO262149 CUH262149:CUK262149 DED262149:DEG262149 DNZ262149:DOC262149 DXV262149:DXY262149 EHR262149:EHU262149 ERN262149:ERQ262149 FBJ262149:FBM262149 FLF262149:FLI262149 FVB262149:FVE262149 GEX262149:GFA262149 GOT262149:GOW262149 GYP262149:GYS262149 HIL262149:HIO262149 HSH262149:HSK262149 ICD262149:ICG262149 ILZ262149:IMC262149 IVV262149:IVY262149 JFR262149:JFU262149 JPN262149:JPQ262149 JZJ262149:JZM262149 KJF262149:KJI262149 KTB262149:KTE262149 LCX262149:LDA262149 LMT262149:LMW262149 LWP262149:LWS262149 MGL262149:MGO262149 MQH262149:MQK262149 NAD262149:NAG262149 NJZ262149:NKC262149 NTV262149:NTY262149 ODR262149:ODU262149 ONN262149:ONQ262149 OXJ262149:OXM262149 PHF262149:PHI262149 PRB262149:PRE262149 QAX262149:QBA262149 QKT262149:QKW262149 QUP262149:QUS262149 REL262149:REO262149 ROH262149:ROK262149 RYD262149:RYG262149 SHZ262149:SIC262149 SRV262149:SRY262149 TBR262149:TBU262149 TLN262149:TLQ262149 TVJ262149:TVM262149 UFF262149:UFI262149 UPB262149:UPE262149 UYX262149:UZA262149 VIT262149:VIW262149 VSP262149:VSS262149 WCL262149:WCO262149 WMH262149:WMK262149 WWD262149:WWG262149 D327685:G327685 JR327685:JU327685 TN327685:TQ327685 ADJ327685:ADM327685 ANF327685:ANI327685 AXB327685:AXE327685 BGX327685:BHA327685 BQT327685:BQW327685 CAP327685:CAS327685 CKL327685:CKO327685 CUH327685:CUK327685 DED327685:DEG327685 DNZ327685:DOC327685 DXV327685:DXY327685 EHR327685:EHU327685 ERN327685:ERQ327685 FBJ327685:FBM327685 FLF327685:FLI327685 FVB327685:FVE327685 GEX327685:GFA327685 GOT327685:GOW327685 GYP327685:GYS327685 HIL327685:HIO327685 HSH327685:HSK327685 ICD327685:ICG327685 ILZ327685:IMC327685 IVV327685:IVY327685 JFR327685:JFU327685 JPN327685:JPQ327685 JZJ327685:JZM327685 KJF327685:KJI327685 KTB327685:KTE327685 LCX327685:LDA327685 LMT327685:LMW327685 LWP327685:LWS327685 MGL327685:MGO327685 MQH327685:MQK327685 NAD327685:NAG327685 NJZ327685:NKC327685 NTV327685:NTY327685 ODR327685:ODU327685 ONN327685:ONQ327685 OXJ327685:OXM327685 PHF327685:PHI327685 PRB327685:PRE327685 QAX327685:QBA327685 QKT327685:QKW327685 QUP327685:QUS327685 REL327685:REO327685 ROH327685:ROK327685 RYD327685:RYG327685 SHZ327685:SIC327685 SRV327685:SRY327685 TBR327685:TBU327685 TLN327685:TLQ327685 TVJ327685:TVM327685 UFF327685:UFI327685 UPB327685:UPE327685 UYX327685:UZA327685 VIT327685:VIW327685 VSP327685:VSS327685 WCL327685:WCO327685 WMH327685:WMK327685 WWD327685:WWG327685 D393221:G393221 JR393221:JU393221 TN393221:TQ393221 ADJ393221:ADM393221 ANF393221:ANI393221 AXB393221:AXE393221 BGX393221:BHA393221 BQT393221:BQW393221 CAP393221:CAS393221 CKL393221:CKO393221 CUH393221:CUK393221 DED393221:DEG393221 DNZ393221:DOC393221 DXV393221:DXY393221 EHR393221:EHU393221 ERN393221:ERQ393221 FBJ393221:FBM393221 FLF393221:FLI393221 FVB393221:FVE393221 GEX393221:GFA393221 GOT393221:GOW393221 GYP393221:GYS393221 HIL393221:HIO393221 HSH393221:HSK393221 ICD393221:ICG393221 ILZ393221:IMC393221 IVV393221:IVY393221 JFR393221:JFU393221 JPN393221:JPQ393221 JZJ393221:JZM393221 KJF393221:KJI393221 KTB393221:KTE393221 LCX393221:LDA393221 LMT393221:LMW393221 LWP393221:LWS393221 MGL393221:MGO393221 MQH393221:MQK393221 NAD393221:NAG393221 NJZ393221:NKC393221 NTV393221:NTY393221 ODR393221:ODU393221 ONN393221:ONQ393221 OXJ393221:OXM393221 PHF393221:PHI393221 PRB393221:PRE393221 QAX393221:QBA393221 QKT393221:QKW393221 QUP393221:QUS393221 REL393221:REO393221 ROH393221:ROK393221 RYD393221:RYG393221 SHZ393221:SIC393221 SRV393221:SRY393221 TBR393221:TBU393221 TLN393221:TLQ393221 TVJ393221:TVM393221 UFF393221:UFI393221 UPB393221:UPE393221 UYX393221:UZA393221 VIT393221:VIW393221 VSP393221:VSS393221 WCL393221:WCO393221 WMH393221:WMK393221 WWD393221:WWG393221 D458757:G458757 JR458757:JU458757 TN458757:TQ458757 ADJ458757:ADM458757 ANF458757:ANI458757 AXB458757:AXE458757 BGX458757:BHA458757 BQT458757:BQW458757 CAP458757:CAS458757 CKL458757:CKO458757 CUH458757:CUK458757 DED458757:DEG458757 DNZ458757:DOC458757 DXV458757:DXY458757 EHR458757:EHU458757 ERN458757:ERQ458757 FBJ458757:FBM458757 FLF458757:FLI458757 FVB458757:FVE458757 GEX458757:GFA458757 GOT458757:GOW458757 GYP458757:GYS458757 HIL458757:HIO458757 HSH458757:HSK458757 ICD458757:ICG458757 ILZ458757:IMC458757 IVV458757:IVY458757 JFR458757:JFU458757 JPN458757:JPQ458757 JZJ458757:JZM458757 KJF458757:KJI458757 KTB458757:KTE458757 LCX458757:LDA458757 LMT458757:LMW458757 LWP458757:LWS458757 MGL458757:MGO458757 MQH458757:MQK458757 NAD458757:NAG458757 NJZ458757:NKC458757 NTV458757:NTY458757 ODR458757:ODU458757 ONN458757:ONQ458757 OXJ458757:OXM458757 PHF458757:PHI458757 PRB458757:PRE458757 QAX458757:QBA458757 QKT458757:QKW458757 QUP458757:QUS458757 REL458757:REO458757 ROH458757:ROK458757 RYD458757:RYG458757 SHZ458757:SIC458757 SRV458757:SRY458757 TBR458757:TBU458757 TLN458757:TLQ458757 TVJ458757:TVM458757 UFF458757:UFI458757 UPB458757:UPE458757 UYX458757:UZA458757 VIT458757:VIW458757 VSP458757:VSS458757 WCL458757:WCO458757 WMH458757:WMK458757 WWD458757:WWG458757 D524293:G524293 JR524293:JU524293 TN524293:TQ524293 ADJ524293:ADM524293 ANF524293:ANI524293 AXB524293:AXE524293 BGX524293:BHA524293 BQT524293:BQW524293 CAP524293:CAS524293 CKL524293:CKO524293 CUH524293:CUK524293 DED524293:DEG524293 DNZ524293:DOC524293 DXV524293:DXY524293 EHR524293:EHU524293 ERN524293:ERQ524293 FBJ524293:FBM524293 FLF524293:FLI524293 FVB524293:FVE524293 GEX524293:GFA524293 GOT524293:GOW524293 GYP524293:GYS524293 HIL524293:HIO524293 HSH524293:HSK524293 ICD524293:ICG524293 ILZ524293:IMC524293 IVV524293:IVY524293 JFR524293:JFU524293 JPN524293:JPQ524293 JZJ524293:JZM524293 KJF524293:KJI524293 KTB524293:KTE524293 LCX524293:LDA524293 LMT524293:LMW524293 LWP524293:LWS524293 MGL524293:MGO524293 MQH524293:MQK524293 NAD524293:NAG524293 NJZ524293:NKC524293 NTV524293:NTY524293 ODR524293:ODU524293 ONN524293:ONQ524293 OXJ524293:OXM524293 PHF524293:PHI524293 PRB524293:PRE524293 QAX524293:QBA524293 QKT524293:QKW524293 QUP524293:QUS524293 REL524293:REO524293 ROH524293:ROK524293 RYD524293:RYG524293 SHZ524293:SIC524293 SRV524293:SRY524293 TBR524293:TBU524293 TLN524293:TLQ524293 TVJ524293:TVM524293 UFF524293:UFI524293 UPB524293:UPE524293 UYX524293:UZA524293 VIT524293:VIW524293 VSP524293:VSS524293 WCL524293:WCO524293 WMH524293:WMK524293 WWD524293:WWG524293 D589829:G589829 JR589829:JU589829 TN589829:TQ589829 ADJ589829:ADM589829 ANF589829:ANI589829 AXB589829:AXE589829 BGX589829:BHA589829 BQT589829:BQW589829 CAP589829:CAS589829 CKL589829:CKO589829 CUH589829:CUK589829 DED589829:DEG589829 DNZ589829:DOC589829 DXV589829:DXY589829 EHR589829:EHU589829 ERN589829:ERQ589829 FBJ589829:FBM589829 FLF589829:FLI589829 FVB589829:FVE589829 GEX589829:GFA589829 GOT589829:GOW589829 GYP589829:GYS589829 HIL589829:HIO589829 HSH589829:HSK589829 ICD589829:ICG589829 ILZ589829:IMC589829 IVV589829:IVY589829 JFR589829:JFU589829 JPN589829:JPQ589829 JZJ589829:JZM589829 KJF589829:KJI589829 KTB589829:KTE589829 LCX589829:LDA589829 LMT589829:LMW589829 LWP589829:LWS589829 MGL589829:MGO589829 MQH589829:MQK589829 NAD589829:NAG589829 NJZ589829:NKC589829 NTV589829:NTY589829 ODR589829:ODU589829 ONN589829:ONQ589829 OXJ589829:OXM589829 PHF589829:PHI589829 PRB589829:PRE589829 QAX589829:QBA589829 QKT589829:QKW589829 QUP589829:QUS589829 REL589829:REO589829 ROH589829:ROK589829 RYD589829:RYG589829 SHZ589829:SIC589829 SRV589829:SRY589829 TBR589829:TBU589829 TLN589829:TLQ589829 TVJ589829:TVM589829 UFF589829:UFI589829 UPB589829:UPE589829 UYX589829:UZA589829 VIT589829:VIW589829 VSP589829:VSS589829 WCL589829:WCO589829 WMH589829:WMK589829 WWD589829:WWG589829 D655365:G655365 JR655365:JU655365 TN655365:TQ655365 ADJ655365:ADM655365 ANF655365:ANI655365 AXB655365:AXE655365 BGX655365:BHA655365 BQT655365:BQW655365 CAP655365:CAS655365 CKL655365:CKO655365 CUH655365:CUK655365 DED655365:DEG655365 DNZ655365:DOC655365 DXV655365:DXY655365 EHR655365:EHU655365 ERN655365:ERQ655365 FBJ655365:FBM655365 FLF655365:FLI655365 FVB655365:FVE655365 GEX655365:GFA655365 GOT655365:GOW655365 GYP655365:GYS655365 HIL655365:HIO655365 HSH655365:HSK655365 ICD655365:ICG655365 ILZ655365:IMC655365 IVV655365:IVY655365 JFR655365:JFU655365 JPN655365:JPQ655365 JZJ655365:JZM655365 KJF655365:KJI655365 KTB655365:KTE655365 LCX655365:LDA655365 LMT655365:LMW655365 LWP655365:LWS655365 MGL655365:MGO655365 MQH655365:MQK655365 NAD655365:NAG655365 NJZ655365:NKC655365 NTV655365:NTY655365 ODR655365:ODU655365 ONN655365:ONQ655365 OXJ655365:OXM655365 PHF655365:PHI655365 PRB655365:PRE655365 QAX655365:QBA655365 QKT655365:QKW655365 QUP655365:QUS655365 REL655365:REO655365 ROH655365:ROK655365 RYD655365:RYG655365 SHZ655365:SIC655365 SRV655365:SRY655365 TBR655365:TBU655365 TLN655365:TLQ655365 TVJ655365:TVM655365 UFF655365:UFI655365 UPB655365:UPE655365 UYX655365:UZA655365 VIT655365:VIW655365 VSP655365:VSS655365 WCL655365:WCO655365 WMH655365:WMK655365 WWD655365:WWG655365 D720901:G720901 JR720901:JU720901 TN720901:TQ720901 ADJ720901:ADM720901 ANF720901:ANI720901 AXB720901:AXE720901 BGX720901:BHA720901 BQT720901:BQW720901 CAP720901:CAS720901 CKL720901:CKO720901 CUH720901:CUK720901 DED720901:DEG720901 DNZ720901:DOC720901 DXV720901:DXY720901 EHR720901:EHU720901 ERN720901:ERQ720901 FBJ720901:FBM720901 FLF720901:FLI720901 FVB720901:FVE720901 GEX720901:GFA720901 GOT720901:GOW720901 GYP720901:GYS720901 HIL720901:HIO720901 HSH720901:HSK720901 ICD720901:ICG720901 ILZ720901:IMC720901 IVV720901:IVY720901 JFR720901:JFU720901 JPN720901:JPQ720901 JZJ720901:JZM720901 KJF720901:KJI720901 KTB720901:KTE720901 LCX720901:LDA720901 LMT720901:LMW720901 LWP720901:LWS720901 MGL720901:MGO720901 MQH720901:MQK720901 NAD720901:NAG720901 NJZ720901:NKC720901 NTV720901:NTY720901 ODR720901:ODU720901 ONN720901:ONQ720901 OXJ720901:OXM720901 PHF720901:PHI720901 PRB720901:PRE720901 QAX720901:QBA720901 QKT720901:QKW720901 QUP720901:QUS720901 REL720901:REO720901 ROH720901:ROK720901 RYD720901:RYG720901 SHZ720901:SIC720901 SRV720901:SRY720901 TBR720901:TBU720901 TLN720901:TLQ720901 TVJ720901:TVM720901 UFF720901:UFI720901 UPB720901:UPE720901 UYX720901:UZA720901 VIT720901:VIW720901 VSP720901:VSS720901 WCL720901:WCO720901 WMH720901:WMK720901 WWD720901:WWG720901 D786437:G786437 JR786437:JU786437 TN786437:TQ786437 ADJ786437:ADM786437 ANF786437:ANI786437 AXB786437:AXE786437 BGX786437:BHA786437 BQT786437:BQW786437 CAP786437:CAS786437 CKL786437:CKO786437 CUH786437:CUK786437 DED786437:DEG786437 DNZ786437:DOC786437 DXV786437:DXY786437 EHR786437:EHU786437 ERN786437:ERQ786437 FBJ786437:FBM786437 FLF786437:FLI786437 FVB786437:FVE786437 GEX786437:GFA786437 GOT786437:GOW786437 GYP786437:GYS786437 HIL786437:HIO786437 HSH786437:HSK786437 ICD786437:ICG786437 ILZ786437:IMC786437 IVV786437:IVY786437 JFR786437:JFU786437 JPN786437:JPQ786437 JZJ786437:JZM786437 KJF786437:KJI786437 KTB786437:KTE786437 LCX786437:LDA786437 LMT786437:LMW786437 LWP786437:LWS786437 MGL786437:MGO786437 MQH786437:MQK786437 NAD786437:NAG786437 NJZ786437:NKC786437 NTV786437:NTY786437 ODR786437:ODU786437 ONN786437:ONQ786437 OXJ786437:OXM786437 PHF786437:PHI786437 PRB786437:PRE786437 QAX786437:QBA786437 QKT786437:QKW786437 QUP786437:QUS786437 REL786437:REO786437 ROH786437:ROK786437 RYD786437:RYG786437 SHZ786437:SIC786437 SRV786437:SRY786437 TBR786437:TBU786437 TLN786437:TLQ786437 TVJ786437:TVM786437 UFF786437:UFI786437 UPB786437:UPE786437 UYX786437:UZA786437 VIT786437:VIW786437 VSP786437:VSS786437 WCL786437:WCO786437 WMH786437:WMK786437 WWD786437:WWG786437 D851973:G851973 JR851973:JU851973 TN851973:TQ851973 ADJ851973:ADM851973 ANF851973:ANI851973 AXB851973:AXE851973 BGX851973:BHA851973 BQT851973:BQW851973 CAP851973:CAS851973 CKL851973:CKO851973 CUH851973:CUK851973 DED851973:DEG851973 DNZ851973:DOC851973 DXV851973:DXY851973 EHR851973:EHU851973 ERN851973:ERQ851973 FBJ851973:FBM851973 FLF851973:FLI851973 FVB851973:FVE851973 GEX851973:GFA851973 GOT851973:GOW851973 GYP851973:GYS851973 HIL851973:HIO851973 HSH851973:HSK851973 ICD851973:ICG851973 ILZ851973:IMC851973 IVV851973:IVY851973 JFR851973:JFU851973 JPN851973:JPQ851973 JZJ851973:JZM851973 KJF851973:KJI851973 KTB851973:KTE851973 LCX851973:LDA851973 LMT851973:LMW851973 LWP851973:LWS851973 MGL851973:MGO851973 MQH851973:MQK851973 NAD851973:NAG851973 NJZ851973:NKC851973 NTV851973:NTY851973 ODR851973:ODU851973 ONN851973:ONQ851973 OXJ851973:OXM851973 PHF851973:PHI851973 PRB851973:PRE851973 QAX851973:QBA851973 QKT851973:QKW851973 QUP851973:QUS851973 REL851973:REO851973 ROH851973:ROK851973 RYD851973:RYG851973 SHZ851973:SIC851973 SRV851973:SRY851973 TBR851973:TBU851973 TLN851973:TLQ851973 TVJ851973:TVM851973 UFF851973:UFI851973 UPB851973:UPE851973 UYX851973:UZA851973 VIT851973:VIW851973 VSP851973:VSS851973 WCL851973:WCO851973 WMH851973:WMK851973 WWD851973:WWG851973 D917509:G917509 JR917509:JU917509 TN917509:TQ917509 ADJ917509:ADM917509 ANF917509:ANI917509 AXB917509:AXE917509 BGX917509:BHA917509 BQT917509:BQW917509 CAP917509:CAS917509 CKL917509:CKO917509 CUH917509:CUK917509 DED917509:DEG917509 DNZ917509:DOC917509 DXV917509:DXY917509 EHR917509:EHU917509 ERN917509:ERQ917509 FBJ917509:FBM917509 FLF917509:FLI917509 FVB917509:FVE917509 GEX917509:GFA917509 GOT917509:GOW917509 GYP917509:GYS917509 HIL917509:HIO917509 HSH917509:HSK917509 ICD917509:ICG917509 ILZ917509:IMC917509 IVV917509:IVY917509 JFR917509:JFU917509 JPN917509:JPQ917509 JZJ917509:JZM917509 KJF917509:KJI917509 KTB917509:KTE917509 LCX917509:LDA917509 LMT917509:LMW917509 LWP917509:LWS917509 MGL917509:MGO917509 MQH917509:MQK917509 NAD917509:NAG917509 NJZ917509:NKC917509 NTV917509:NTY917509 ODR917509:ODU917509 ONN917509:ONQ917509 OXJ917509:OXM917509 PHF917509:PHI917509 PRB917509:PRE917509 QAX917509:QBA917509 QKT917509:QKW917509 QUP917509:QUS917509 REL917509:REO917509 ROH917509:ROK917509 RYD917509:RYG917509 SHZ917509:SIC917509 SRV917509:SRY917509 TBR917509:TBU917509 TLN917509:TLQ917509 TVJ917509:TVM917509 UFF917509:UFI917509 UPB917509:UPE917509 UYX917509:UZA917509 VIT917509:VIW917509 VSP917509:VSS917509 WCL917509:WCO917509 WMH917509:WMK917509 WWD917509:WWG917509 D983045:G983045 JR983045:JU983045 TN983045:TQ983045 ADJ983045:ADM983045 ANF983045:ANI983045 AXB983045:AXE983045 BGX983045:BHA983045 BQT983045:BQW983045 CAP983045:CAS983045 CKL983045:CKO983045 CUH983045:CUK983045 DED983045:DEG983045 DNZ983045:DOC983045 DXV983045:DXY983045 EHR983045:EHU983045 ERN983045:ERQ983045 FBJ983045:FBM983045 FLF983045:FLI983045 FVB983045:FVE983045 GEX983045:GFA983045 GOT983045:GOW983045 GYP983045:GYS983045 HIL983045:HIO983045 HSH983045:HSK983045 ICD983045:ICG983045 ILZ983045:IMC983045 IVV983045:IVY983045 JFR983045:JFU983045 JPN983045:JPQ983045 JZJ983045:JZM983045 KJF983045:KJI983045 KTB983045:KTE983045 LCX983045:LDA983045 LMT983045:LMW983045 LWP983045:LWS983045 MGL983045:MGO983045 MQH983045:MQK983045 NAD983045:NAG983045 NJZ983045:NKC983045 NTV983045:NTY983045 ODR983045:ODU983045 ONN983045:ONQ983045 OXJ983045:OXM983045 PHF983045:PHI983045 PRB983045:PRE983045 QAX983045:QBA983045 QKT983045:QKW983045 QUP983045:QUS983045 REL983045:REO983045 ROH983045:ROK983045 RYD983045:RYG983045 SHZ983045:SIC983045 SRV983045:SRY983045 TBR983045:TBU983045 TLN983045:TLQ983045 TVJ983045:TVM983045 UFF983045:UFI983045 UPB983045:UPE983045 UYX983045:UZA983045 VIT983045:VIW983045 VSP983045:VSS983045 WCL983045:WCO983045 WMH983045:WMK983045 WWD983045:WWG983045" xr:uid="{00000000-0002-0000-0C00-000001000000}">
      <formula1>#REF!</formula1>
    </dataValidation>
  </dataValidations>
  <pageMargins left="0.97" right="0.51181102362204722" top="0.39370078740157483" bottom="3.937007874015748E-2" header="0.31496062992125984" footer="7.874015748031496E-2"/>
  <pageSetup scale="9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2000000}">
          <x14:formula1>
            <xm:f>Personal!$C$19:$C$132</xm:f>
          </x14:formula1>
          <xm:sqref>Q3:T3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249977111117893"/>
  </sheetPr>
  <dimension ref="A1:N2199"/>
  <sheetViews>
    <sheetView showGridLines="0" topLeftCell="A22" workbookViewId="0">
      <selection activeCell="C18" sqref="C18:E23"/>
    </sheetView>
  </sheetViews>
  <sheetFormatPr baseColWidth="10" defaultColWidth="0" defaultRowHeight="15" customHeight="1" zeroHeight="1"/>
  <cols>
    <col min="1" max="1" width="4.44140625" customWidth="1"/>
    <col min="2" max="2" width="3" customWidth="1"/>
    <col min="3" max="3" width="38.6640625" customWidth="1"/>
    <col min="4" max="4" width="14.33203125" customWidth="1"/>
    <col min="5" max="5" width="27.109375" customWidth="1"/>
    <col min="6" max="6" width="3" customWidth="1"/>
    <col min="7" max="7" width="9.33203125" customWidth="1"/>
    <col min="8" max="9" width="11.44140625" hidden="1" customWidth="1"/>
    <col min="10" max="14" width="0" hidden="1" customWidth="1"/>
    <col min="15" max="16384" width="11.44140625" hidden="1"/>
  </cols>
  <sheetData>
    <row r="1" spans="3:12" ht="14.4">
      <c r="G1" s="346"/>
    </row>
    <row r="2" spans="3:12" ht="14.4">
      <c r="G2" s="346"/>
    </row>
    <row r="3" spans="3:12" ht="14.4">
      <c r="G3" s="346"/>
    </row>
    <row r="4" spans="3:12" ht="14.4">
      <c r="G4" s="346"/>
    </row>
    <row r="5" spans="3:12" ht="14.4">
      <c r="G5" s="346"/>
    </row>
    <row r="6" spans="3:12" ht="14.4">
      <c r="G6" s="346"/>
    </row>
    <row r="7" spans="3:12" ht="14.4">
      <c r="H7" s="454">
        <f ca="1">TODAY()</f>
        <v>46256</v>
      </c>
    </row>
    <row r="8" spans="3:12" ht="14.4">
      <c r="E8" s="343" t="e">
        <f ca="1">CONCATENATE(H8,", ",DAY(H7),"  de  ",INDEX(K8:L19,MATCH(MONTH(H7),K8:K19,0),2),"  de ",YEAR(H7),".")</f>
        <v>#N/A</v>
      </c>
      <c r="H8" s="290" t="e">
        <f ca="1">INDEX(I8:J2196,MATCH(H7,I8:I2196,0),2)</f>
        <v>#N/A</v>
      </c>
      <c r="I8" s="259">
        <v>42005</v>
      </c>
      <c r="J8" t="s">
        <v>538</v>
      </c>
      <c r="K8" s="85">
        <v>1</v>
      </c>
      <c r="L8" s="85" t="s">
        <v>3</v>
      </c>
    </row>
    <row r="9" spans="3:12" ht="14.4">
      <c r="E9" s="345"/>
      <c r="I9" s="259">
        <v>42006</v>
      </c>
      <c r="J9" t="s">
        <v>539</v>
      </c>
      <c r="K9" s="85">
        <f>K8+1</f>
        <v>2</v>
      </c>
      <c r="L9" s="85" t="s">
        <v>4</v>
      </c>
    </row>
    <row r="10" spans="3:12" ht="14.4" hidden="1">
      <c r="I10" s="259">
        <v>42007</v>
      </c>
      <c r="J10" t="s">
        <v>540</v>
      </c>
      <c r="K10" s="85">
        <f t="shared" ref="K10:K19" si="0">K9+1</f>
        <v>3</v>
      </c>
      <c r="L10" s="85" t="s">
        <v>5</v>
      </c>
    </row>
    <row r="11" spans="3:12" ht="14.4" hidden="1">
      <c r="I11" s="259">
        <v>42008</v>
      </c>
      <c r="J11" t="s">
        <v>541</v>
      </c>
      <c r="K11" s="85">
        <f>K10+1</f>
        <v>4</v>
      </c>
      <c r="L11" s="85" t="s">
        <v>6</v>
      </c>
    </row>
    <row r="12" spans="3:12" ht="12.75" customHeight="1">
      <c r="C12" t="s">
        <v>838</v>
      </c>
      <c r="E12" s="344"/>
      <c r="I12" s="259">
        <v>42009</v>
      </c>
      <c r="J12" t="s">
        <v>542</v>
      </c>
      <c r="K12" s="85">
        <f t="shared" si="0"/>
        <v>5</v>
      </c>
      <c r="L12" s="85" t="s">
        <v>7</v>
      </c>
    </row>
    <row r="13" spans="3:12" ht="15.75" customHeight="1">
      <c r="C13" s="1583" t="s">
        <v>545</v>
      </c>
      <c r="D13" s="1583"/>
      <c r="I13" s="259">
        <v>42010</v>
      </c>
      <c r="J13" t="s">
        <v>543</v>
      </c>
      <c r="K13" s="85">
        <f t="shared" si="0"/>
        <v>6</v>
      </c>
      <c r="L13" s="85" t="s">
        <v>8</v>
      </c>
    </row>
    <row r="14" spans="3:12" ht="14.4">
      <c r="C14" t="s">
        <v>489</v>
      </c>
      <c r="I14" s="259">
        <v>42011</v>
      </c>
      <c r="J14" t="s">
        <v>544</v>
      </c>
      <c r="K14" s="85">
        <f t="shared" si="0"/>
        <v>7</v>
      </c>
      <c r="L14" s="85" t="s">
        <v>9</v>
      </c>
    </row>
    <row r="15" spans="3:12" ht="14.4">
      <c r="I15" s="259">
        <v>42012</v>
      </c>
      <c r="J15" t="s">
        <v>538</v>
      </c>
      <c r="K15" s="85">
        <f t="shared" si="0"/>
        <v>8</v>
      </c>
      <c r="L15" s="85" t="s">
        <v>10</v>
      </c>
    </row>
    <row r="16" spans="3:12" ht="14.4" hidden="1">
      <c r="I16" s="259">
        <v>42013</v>
      </c>
      <c r="J16" t="s">
        <v>539</v>
      </c>
      <c r="K16" s="85">
        <f t="shared" si="0"/>
        <v>9</v>
      </c>
      <c r="L16" s="85" t="s">
        <v>11</v>
      </c>
    </row>
    <row r="17" spans="2:12" ht="14.4">
      <c r="I17" s="259">
        <v>42014</v>
      </c>
      <c r="J17" t="s">
        <v>540</v>
      </c>
      <c r="K17" s="85">
        <f t="shared" si="0"/>
        <v>10</v>
      </c>
      <c r="L17" s="85" t="s">
        <v>12</v>
      </c>
    </row>
    <row r="18" spans="2:12" ht="15" customHeight="1">
      <c r="C18" s="1581" t="str">
        <f>CONCATENATE("            La  presente  tiene la  finalidad de suministrarle la documentación requerida  del  personal que labora en la empresa ",Personal!D3,"  para  la  OBRA: ",Personal!D9,", Contrato Nro. ",Personal!D10,", Con el objetivo de solicitarles los Carnets Contratista. ")</f>
        <v xml:space="preserve">            La  presente  tiene la  finalidad de suministrarle la documentación requerida  del  personal que labora en la empresa INVERSIONES Y CONSTRUCCIONES BALCES, C.A.  para  la  OBRA: "SERVICIO DE MANTENIMIENTO DE INSTRUMENTACION, PANELES DE CONTROL, MULTIPLES Y POZOS INYECTORES DE MACOLLAS DE PIGAS I, PERTENECIENTE A LA GERENCIA DE PLANTAS GAS Y AGUA", Contrato Nro. 4600057801, Con el objetivo de solicitarles los Carnets Contratista. </v>
      </c>
      <c r="D18" s="1581"/>
      <c r="E18" s="1581"/>
      <c r="I18" s="259">
        <v>42015</v>
      </c>
      <c r="J18" t="s">
        <v>541</v>
      </c>
      <c r="K18" s="85">
        <f t="shared" si="0"/>
        <v>11</v>
      </c>
      <c r="L18" s="85" t="s">
        <v>13</v>
      </c>
    </row>
    <row r="19" spans="2:12" ht="15" customHeight="1">
      <c r="C19" s="1581"/>
      <c r="D19" s="1581"/>
      <c r="E19" s="1581"/>
      <c r="I19" s="259">
        <v>42016</v>
      </c>
      <c r="J19" t="s">
        <v>542</v>
      </c>
      <c r="K19" s="85">
        <f t="shared" si="0"/>
        <v>12</v>
      </c>
      <c r="L19" s="85" t="s">
        <v>14</v>
      </c>
    </row>
    <row r="20" spans="2:12" ht="15" customHeight="1">
      <c r="C20" s="1581"/>
      <c r="D20" s="1581"/>
      <c r="E20" s="1581"/>
      <c r="I20" s="259">
        <v>42017</v>
      </c>
      <c r="J20" t="s">
        <v>543</v>
      </c>
    </row>
    <row r="21" spans="2:12" ht="33" customHeight="1">
      <c r="C21" s="1581"/>
      <c r="D21" s="1581"/>
      <c r="E21" s="1581"/>
      <c r="I21" s="259">
        <v>42018</v>
      </c>
      <c r="J21" t="s">
        <v>544</v>
      </c>
    </row>
    <row r="22" spans="2:12" ht="36.75" customHeight="1">
      <c r="C22" s="1581"/>
      <c r="D22" s="1581"/>
      <c r="E22" s="1581"/>
      <c r="I22" s="259">
        <v>42019</v>
      </c>
      <c r="J22" t="s">
        <v>538</v>
      </c>
    </row>
    <row r="23" spans="2:12" ht="41.25" customHeight="1">
      <c r="C23" s="1581"/>
      <c r="D23" s="1581"/>
      <c r="E23" s="1581"/>
      <c r="I23" s="259">
        <v>42020</v>
      </c>
      <c r="J23" t="s">
        <v>539</v>
      </c>
    </row>
    <row r="24" spans="2:12" ht="14.4">
      <c r="I24" s="259">
        <v>42021</v>
      </c>
      <c r="J24" t="s">
        <v>540</v>
      </c>
    </row>
    <row r="25" spans="2:12" ht="14.4">
      <c r="C25" s="1585" t="s">
        <v>243</v>
      </c>
      <c r="D25" s="1585"/>
      <c r="E25" s="1585"/>
      <c r="I25" s="259">
        <v>42022</v>
      </c>
      <c r="J25" t="s">
        <v>541</v>
      </c>
    </row>
    <row r="26" spans="2:12" ht="15" customHeight="1">
      <c r="C26" s="222" t="s">
        <v>18</v>
      </c>
      <c r="D26" s="223" t="s">
        <v>19</v>
      </c>
      <c r="E26" s="223" t="s">
        <v>21</v>
      </c>
      <c r="I26" s="259">
        <v>42023</v>
      </c>
      <c r="J26" t="s">
        <v>542</v>
      </c>
    </row>
    <row r="27" spans="2:12" ht="14.1" customHeight="1">
      <c r="B27" s="225">
        <v>1</v>
      </c>
      <c r="C27" s="15" t="s">
        <v>537</v>
      </c>
      <c r="D27" s="16">
        <f>IF(C27="","",INDEX(Personal!$C$19:$Q$35,MATCH(C27,Personal!$C$19:$C$32,0),2))</f>
        <v>10378102</v>
      </c>
      <c r="E27" s="216" t="str">
        <f>IF(C27="","",INDEX(Personal!$C$19:$Q$35,MATCH(C27,Personal!$C$19:$C$32,0),3))</f>
        <v>GERENTE ADMINISTRATIVO</v>
      </c>
      <c r="I27" s="259">
        <v>42024</v>
      </c>
      <c r="J27" t="s">
        <v>543</v>
      </c>
    </row>
    <row r="28" spans="2:12" ht="14.1" customHeight="1">
      <c r="B28" s="225">
        <f>B27+1</f>
        <v>2</v>
      </c>
      <c r="C28" s="15" t="s">
        <v>798</v>
      </c>
      <c r="D28" s="16">
        <f>IF(C28="","",INDEX(Personal!$C$19:$Q$35,MATCH(C28,Personal!$C$19:$C$32,0),2))</f>
        <v>11448017</v>
      </c>
      <c r="E28" s="216" t="str">
        <f>IF(C28="","",INDEX(Personal!$C$19:$Q$35,MATCH(C28,Personal!$C$19:$C$32,0),3))</f>
        <v>GERENTE DE PROYECTO</v>
      </c>
      <c r="I28" s="259">
        <v>42025</v>
      </c>
      <c r="J28" t="s">
        <v>544</v>
      </c>
    </row>
    <row r="29" spans="2:12" ht="14.1" customHeight="1">
      <c r="B29" s="225">
        <f t="shared" ref="B29:B37" si="1">B28+1</f>
        <v>3</v>
      </c>
      <c r="C29" s="15" t="s">
        <v>245</v>
      </c>
      <c r="D29" s="16">
        <f>IF(C29="","",INDEX(Personal!$C$19:$Q$35,MATCH(C29,Personal!$C$19:$C$32,0),2))</f>
        <v>14012933</v>
      </c>
      <c r="E29" s="216" t="str">
        <f>IF(C29="","",INDEX(Personal!$C$19:$Q$35,MATCH(C29,Personal!$C$19:$C$32,0),3))</f>
        <v>COORDINADORA SIHOA</v>
      </c>
      <c r="I29" s="259">
        <v>42026</v>
      </c>
      <c r="J29" t="s">
        <v>538</v>
      </c>
    </row>
    <row r="30" spans="2:12" ht="14.1" customHeight="1">
      <c r="B30" s="225">
        <f t="shared" si="1"/>
        <v>4</v>
      </c>
      <c r="C30" s="15" t="s">
        <v>802</v>
      </c>
      <c r="D30" s="16">
        <f>IF(C30="","",INDEX(Personal!$C$19:$Q$35,MATCH(C30,Personal!$C$19:$C$32,0),2))</f>
        <v>13589080</v>
      </c>
      <c r="E30" s="216" t="str">
        <f>IF(C30="","",INDEX(Personal!$C$19:$Q$35,MATCH(C30,Personal!$C$19:$C$32,0),3))</f>
        <v>ASIST. ADMINISTRATIVO</v>
      </c>
      <c r="I30" s="259">
        <v>42027</v>
      </c>
      <c r="J30" t="s">
        <v>539</v>
      </c>
    </row>
    <row r="31" spans="2:12" ht="14.1" customHeight="1">
      <c r="B31" s="225">
        <f t="shared" si="1"/>
        <v>5</v>
      </c>
      <c r="C31" s="15"/>
      <c r="D31" s="16" t="str">
        <f>IF(C31="","",INDEX(Personal!$C$19:$Q$35,MATCH(C31,Personal!$C$19:$C$32,0),2))</f>
        <v/>
      </c>
      <c r="E31" s="216" t="str">
        <f>IF(C31="","",INDEX(Personal!$C$19:$Q$35,MATCH(C31,Personal!$C$19:$C$32,0),3))</f>
        <v/>
      </c>
      <c r="I31" s="259">
        <v>42028</v>
      </c>
      <c r="J31" t="s">
        <v>540</v>
      </c>
    </row>
    <row r="32" spans="2:12" ht="14.1" customHeight="1">
      <c r="B32" s="225">
        <f t="shared" si="1"/>
        <v>6</v>
      </c>
      <c r="C32" s="15"/>
      <c r="D32" s="16" t="str">
        <f>IF(C32="","",INDEX(Personal!$C$19:$Q$35,MATCH(C32,Personal!$C$19:$C$32,0),2))</f>
        <v/>
      </c>
      <c r="E32" s="216" t="str">
        <f>IF(C32="","",INDEX(Personal!$C$19:$Q$35,MATCH(C32,Personal!$C$19:$C$32,0),3))</f>
        <v/>
      </c>
      <c r="I32" s="259">
        <v>42029</v>
      </c>
      <c r="J32" t="s">
        <v>541</v>
      </c>
    </row>
    <row r="33" spans="1:10" ht="14.1" customHeight="1">
      <c r="B33" s="225">
        <f t="shared" si="1"/>
        <v>7</v>
      </c>
      <c r="C33" s="15"/>
      <c r="D33" s="16" t="str">
        <f>IF(C33="","",INDEX(Personal!$C$19:$Q$35,MATCH(C33,Personal!$C$19:$C$32,0),2))</f>
        <v/>
      </c>
      <c r="E33" s="216" t="str">
        <f>IF(C33="","",INDEX(Personal!$C$19:$Q$35,MATCH(C33,Personal!$C$19:$C$32,0),3))</f>
        <v/>
      </c>
      <c r="I33" s="259">
        <v>42030</v>
      </c>
      <c r="J33" t="s">
        <v>542</v>
      </c>
    </row>
    <row r="34" spans="1:10" ht="14.1" customHeight="1">
      <c r="B34" s="225">
        <f t="shared" si="1"/>
        <v>8</v>
      </c>
      <c r="C34" s="15"/>
      <c r="D34" s="16" t="str">
        <f>IF(C34="","",INDEX(Personal!$C$19:$Q$35,MATCH(C34,Personal!$C$19:$C$32,0),2))</f>
        <v/>
      </c>
      <c r="E34" s="216" t="str">
        <f>IF(C34="","",INDEX(Personal!$C$19:$Q$35,MATCH(C34,Personal!$C$19:$C$32,0),3))</f>
        <v/>
      </c>
      <c r="I34" s="259">
        <v>42031</v>
      </c>
      <c r="J34" t="s">
        <v>543</v>
      </c>
    </row>
    <row r="35" spans="1:10" ht="14.1" customHeight="1">
      <c r="B35" s="225">
        <f t="shared" si="1"/>
        <v>9</v>
      </c>
      <c r="C35" s="15"/>
      <c r="D35" s="16" t="str">
        <f>IF(C35="","",INDEX(Personal!$C$19:$Q$35,MATCH(C35,Personal!$C$19:$C$32,0),2))</f>
        <v/>
      </c>
      <c r="E35" s="216" t="str">
        <f>IF(C35="","",INDEX(Personal!$C$19:$Q$35,MATCH(C35,Personal!$C$19:$C$32,0),3))</f>
        <v/>
      </c>
      <c r="I35" s="259">
        <v>42032</v>
      </c>
      <c r="J35" t="s">
        <v>544</v>
      </c>
    </row>
    <row r="36" spans="1:10" ht="14.1" customHeight="1">
      <c r="B36" s="225">
        <f t="shared" si="1"/>
        <v>10</v>
      </c>
      <c r="C36" s="15"/>
      <c r="D36" s="16" t="str">
        <f>IF(C36="","",INDEX(Personal!$C$19:$Q$35,MATCH(C36,Personal!$C$19:$C$32,0),2))</f>
        <v/>
      </c>
      <c r="E36" s="216" t="str">
        <f>IF(C36="","",INDEX(Personal!$C$19:$Q$35,MATCH(C36,Personal!$C$19:$C$32,0),3))</f>
        <v/>
      </c>
      <c r="I36" s="259">
        <v>42033</v>
      </c>
      <c r="J36" t="s">
        <v>538</v>
      </c>
    </row>
    <row r="37" spans="1:10" ht="14.1" customHeight="1">
      <c r="B37" s="225">
        <f t="shared" si="1"/>
        <v>11</v>
      </c>
      <c r="C37" s="15"/>
      <c r="D37" s="16" t="str">
        <f>IF(C37="","",INDEX(Personal!$C$19:$Q$35,MATCH(C37,Personal!$C$19:$C$32,0),2))</f>
        <v/>
      </c>
      <c r="E37" s="216" t="str">
        <f>IF(C37="","",INDEX(Personal!$C$19:$Q$35,MATCH(C37,Personal!$C$19:$C$32,0),3))</f>
        <v/>
      </c>
      <c r="I37" s="259">
        <v>42034</v>
      </c>
      <c r="J37" t="s">
        <v>539</v>
      </c>
    </row>
    <row r="38" spans="1:10" ht="14.4">
      <c r="I38" s="259">
        <v>42035</v>
      </c>
      <c r="J38" t="s">
        <v>540</v>
      </c>
    </row>
    <row r="39" spans="1:10" ht="14.4">
      <c r="I39" s="259">
        <v>42036</v>
      </c>
      <c r="J39" t="s">
        <v>541</v>
      </c>
    </row>
    <row r="40" spans="1:10" ht="18">
      <c r="C40" s="234" t="s">
        <v>490</v>
      </c>
      <c r="I40" s="259">
        <v>42037</v>
      </c>
      <c r="J40" t="s">
        <v>542</v>
      </c>
    </row>
    <row r="41" spans="1:10" ht="14.4">
      <c r="I41" s="259">
        <v>42038</v>
      </c>
      <c r="J41" t="s">
        <v>543</v>
      </c>
    </row>
    <row r="42" spans="1:10" ht="14.4">
      <c r="A42" s="235"/>
      <c r="B42" s="235"/>
      <c r="C42" s="235"/>
      <c r="D42" s="235"/>
      <c r="E42" s="235"/>
      <c r="I42" s="259">
        <v>42041</v>
      </c>
      <c r="J42" t="s">
        <v>539</v>
      </c>
    </row>
    <row r="43" spans="1:10" ht="14.4">
      <c r="C43" s="1579" t="s">
        <v>266</v>
      </c>
      <c r="D43" s="1579"/>
      <c r="E43" s="1579"/>
      <c r="I43" s="259">
        <v>42042</v>
      </c>
      <c r="J43" t="s">
        <v>540</v>
      </c>
    </row>
    <row r="44" spans="1:10" ht="14.4">
      <c r="C44" s="1579" t="s">
        <v>237</v>
      </c>
      <c r="D44" s="1579"/>
      <c r="E44" s="1579"/>
      <c r="I44" s="259">
        <v>42043</v>
      </c>
      <c r="J44" t="s">
        <v>541</v>
      </c>
    </row>
    <row r="45" spans="1:10" ht="14.4">
      <c r="C45" s="1579" t="s">
        <v>247</v>
      </c>
      <c r="D45" s="1579"/>
      <c r="E45" s="1579"/>
      <c r="I45" s="259">
        <v>42044</v>
      </c>
      <c r="J45" t="s">
        <v>542</v>
      </c>
    </row>
    <row r="46" spans="1:10" ht="14.4">
      <c r="I46" s="259">
        <v>42045</v>
      </c>
      <c r="J46" t="s">
        <v>543</v>
      </c>
    </row>
    <row r="47" spans="1:10" ht="14.4">
      <c r="I47" s="259">
        <v>42046</v>
      </c>
      <c r="J47" t="s">
        <v>544</v>
      </c>
    </row>
    <row r="48" spans="1:10" ht="14.4">
      <c r="I48" s="259">
        <v>42048</v>
      </c>
      <c r="J48" t="s">
        <v>539</v>
      </c>
    </row>
    <row r="49" spans="2:10" ht="14.4">
      <c r="B49" s="1574" t="str">
        <f>Personal!D5</f>
        <v>AV. LUIS DEL VALLE GARCIA C.C. "LA MANTUANA" 2D0. PISO OFIC. 03 MATURIN EDO. MONAGAS.</v>
      </c>
      <c r="C49" s="1574"/>
      <c r="D49" s="1574"/>
      <c r="E49" s="1574"/>
      <c r="I49" s="259">
        <v>42049</v>
      </c>
      <c r="J49" t="s">
        <v>540</v>
      </c>
    </row>
    <row r="50" spans="2:10" ht="14.4">
      <c r="I50" s="259">
        <v>42050</v>
      </c>
      <c r="J50" t="s">
        <v>541</v>
      </c>
    </row>
    <row r="51" spans="2:10" ht="14.4" hidden="1">
      <c r="I51" s="259">
        <v>42051</v>
      </c>
      <c r="J51" t="s">
        <v>542</v>
      </c>
    </row>
    <row r="52" spans="2:10" ht="14.4" hidden="1">
      <c r="I52" s="259">
        <v>42052</v>
      </c>
      <c r="J52" t="s">
        <v>543</v>
      </c>
    </row>
    <row r="53" spans="2:10" ht="14.4" hidden="1">
      <c r="I53" s="259">
        <v>42053</v>
      </c>
      <c r="J53" t="s">
        <v>544</v>
      </c>
    </row>
    <row r="54" spans="2:10" ht="14.4" hidden="1">
      <c r="I54" s="259">
        <v>42054</v>
      </c>
      <c r="J54" t="s">
        <v>538</v>
      </c>
    </row>
    <row r="55" spans="2:10" ht="14.4" hidden="1">
      <c r="I55" s="259">
        <v>42055</v>
      </c>
      <c r="J55" t="s">
        <v>539</v>
      </c>
    </row>
    <row r="56" spans="2:10" ht="14.4" hidden="1">
      <c r="I56" s="259">
        <v>42056</v>
      </c>
      <c r="J56" t="s">
        <v>540</v>
      </c>
    </row>
    <row r="57" spans="2:10" ht="14.4" hidden="1">
      <c r="I57" s="259">
        <v>42057</v>
      </c>
      <c r="J57" t="s">
        <v>541</v>
      </c>
    </row>
    <row r="58" spans="2:10" ht="14.4" hidden="1">
      <c r="I58" s="259">
        <v>42058</v>
      </c>
      <c r="J58" t="s">
        <v>542</v>
      </c>
    </row>
    <row r="59" spans="2:10" ht="14.4" hidden="1">
      <c r="I59" s="259">
        <v>42059</v>
      </c>
      <c r="J59" t="s">
        <v>543</v>
      </c>
    </row>
    <row r="60" spans="2:10" ht="14.4" hidden="1">
      <c r="I60" s="259">
        <v>42060</v>
      </c>
      <c r="J60" t="s">
        <v>544</v>
      </c>
    </row>
    <row r="61" spans="2:10" ht="14.4" hidden="1">
      <c r="I61" s="259">
        <v>42061</v>
      </c>
      <c r="J61" t="s">
        <v>538</v>
      </c>
    </row>
    <row r="62" spans="2:10" ht="14.4" hidden="1">
      <c r="I62" s="259">
        <v>42062</v>
      </c>
      <c r="J62" t="s">
        <v>539</v>
      </c>
    </row>
    <row r="63" spans="2:10" ht="14.4" hidden="1">
      <c r="I63" s="259">
        <v>42063</v>
      </c>
      <c r="J63" t="s">
        <v>540</v>
      </c>
    </row>
    <row r="64" spans="2:10" ht="14.4" hidden="1">
      <c r="I64" s="259">
        <v>42064</v>
      </c>
      <c r="J64" t="s">
        <v>541</v>
      </c>
    </row>
    <row r="65" spans="9:10" ht="14.4" hidden="1">
      <c r="I65" s="259">
        <v>42065</v>
      </c>
      <c r="J65" t="s">
        <v>542</v>
      </c>
    </row>
    <row r="66" spans="9:10" ht="14.4" hidden="1">
      <c r="I66" s="259">
        <v>42066</v>
      </c>
      <c r="J66" t="s">
        <v>543</v>
      </c>
    </row>
    <row r="67" spans="9:10" ht="14.4" hidden="1">
      <c r="I67" s="259">
        <v>42067</v>
      </c>
      <c r="J67" t="s">
        <v>544</v>
      </c>
    </row>
    <row r="68" spans="9:10" ht="14.4" hidden="1">
      <c r="I68" s="259">
        <v>42068</v>
      </c>
      <c r="J68" t="s">
        <v>538</v>
      </c>
    </row>
    <row r="69" spans="9:10" ht="14.4" hidden="1">
      <c r="I69" s="259">
        <v>42069</v>
      </c>
      <c r="J69" t="s">
        <v>539</v>
      </c>
    </row>
    <row r="70" spans="9:10" ht="14.4" hidden="1">
      <c r="I70" s="259">
        <v>42070</v>
      </c>
      <c r="J70" t="s">
        <v>540</v>
      </c>
    </row>
    <row r="71" spans="9:10" ht="14.4" hidden="1">
      <c r="I71" s="259">
        <v>42071</v>
      </c>
      <c r="J71" t="s">
        <v>541</v>
      </c>
    </row>
    <row r="72" spans="9:10" ht="14.4" hidden="1">
      <c r="I72" s="259">
        <v>42072</v>
      </c>
      <c r="J72" t="s">
        <v>542</v>
      </c>
    </row>
    <row r="73" spans="9:10" ht="14.4" hidden="1">
      <c r="I73" s="259">
        <v>42073</v>
      </c>
      <c r="J73" t="s">
        <v>543</v>
      </c>
    </row>
    <row r="74" spans="9:10" ht="14.4" hidden="1">
      <c r="I74" s="259">
        <v>42074</v>
      </c>
      <c r="J74" t="s">
        <v>544</v>
      </c>
    </row>
    <row r="75" spans="9:10" ht="14.4" hidden="1">
      <c r="I75" s="259">
        <v>42075</v>
      </c>
      <c r="J75" t="s">
        <v>538</v>
      </c>
    </row>
    <row r="76" spans="9:10" ht="14.4" hidden="1">
      <c r="I76" s="259">
        <v>42076</v>
      </c>
      <c r="J76" t="s">
        <v>539</v>
      </c>
    </row>
    <row r="77" spans="9:10" ht="14.4" hidden="1">
      <c r="I77" s="259">
        <v>42077</v>
      </c>
      <c r="J77" t="s">
        <v>540</v>
      </c>
    </row>
    <row r="78" spans="9:10" ht="14.4" hidden="1">
      <c r="I78" s="259">
        <v>42078</v>
      </c>
      <c r="J78" t="s">
        <v>541</v>
      </c>
    </row>
    <row r="79" spans="9:10" ht="14.4" hidden="1">
      <c r="I79" s="259">
        <v>42079</v>
      </c>
      <c r="J79" t="s">
        <v>542</v>
      </c>
    </row>
    <row r="80" spans="9:10" ht="14.4" hidden="1">
      <c r="I80" s="259">
        <v>42080</v>
      </c>
      <c r="J80" t="s">
        <v>543</v>
      </c>
    </row>
    <row r="81" spans="9:10" ht="14.4" hidden="1">
      <c r="I81" s="259">
        <v>42081</v>
      </c>
      <c r="J81" t="s">
        <v>544</v>
      </c>
    </row>
    <row r="82" spans="9:10" ht="14.4" hidden="1">
      <c r="I82" s="259">
        <v>42082</v>
      </c>
      <c r="J82" t="s">
        <v>538</v>
      </c>
    </row>
    <row r="83" spans="9:10" ht="14.4" hidden="1">
      <c r="I83" s="259">
        <v>42083</v>
      </c>
      <c r="J83" t="s">
        <v>539</v>
      </c>
    </row>
    <row r="84" spans="9:10" ht="14.4" hidden="1">
      <c r="I84" s="259">
        <v>42084</v>
      </c>
      <c r="J84" t="s">
        <v>540</v>
      </c>
    </row>
    <row r="85" spans="9:10" ht="14.4" hidden="1">
      <c r="I85" s="259">
        <v>42085</v>
      </c>
      <c r="J85" t="s">
        <v>541</v>
      </c>
    </row>
    <row r="86" spans="9:10" ht="14.4" hidden="1">
      <c r="I86" s="259">
        <v>42086</v>
      </c>
      <c r="J86" t="s">
        <v>542</v>
      </c>
    </row>
    <row r="87" spans="9:10" ht="14.4" hidden="1">
      <c r="I87" s="259">
        <v>42087</v>
      </c>
      <c r="J87" t="s">
        <v>543</v>
      </c>
    </row>
    <row r="88" spans="9:10" ht="14.4" hidden="1">
      <c r="I88" s="259">
        <v>42088</v>
      </c>
      <c r="J88" t="s">
        <v>544</v>
      </c>
    </row>
    <row r="89" spans="9:10" ht="14.4" hidden="1">
      <c r="I89" s="259">
        <v>42089</v>
      </c>
      <c r="J89" t="s">
        <v>538</v>
      </c>
    </row>
    <row r="90" spans="9:10" ht="14.4" hidden="1">
      <c r="I90" s="259">
        <v>42090</v>
      </c>
      <c r="J90" t="s">
        <v>539</v>
      </c>
    </row>
    <row r="91" spans="9:10" ht="14.4" hidden="1">
      <c r="I91" s="259">
        <v>42091</v>
      </c>
      <c r="J91" t="s">
        <v>540</v>
      </c>
    </row>
    <row r="92" spans="9:10" ht="14.4" hidden="1">
      <c r="I92" s="259">
        <v>42092</v>
      </c>
      <c r="J92" t="s">
        <v>541</v>
      </c>
    </row>
    <row r="93" spans="9:10" ht="14.4" hidden="1">
      <c r="I93" s="259">
        <v>42093</v>
      </c>
      <c r="J93" t="s">
        <v>542</v>
      </c>
    </row>
    <row r="94" spans="9:10" ht="14.4" hidden="1">
      <c r="I94" s="259">
        <v>42094</v>
      </c>
      <c r="J94" t="s">
        <v>543</v>
      </c>
    </row>
    <row r="95" spans="9:10" ht="14.4" hidden="1">
      <c r="I95" s="259">
        <v>42095</v>
      </c>
      <c r="J95" t="s">
        <v>544</v>
      </c>
    </row>
    <row r="96" spans="9:10" ht="14.4" hidden="1">
      <c r="I96" s="259">
        <v>42096</v>
      </c>
      <c r="J96" t="s">
        <v>538</v>
      </c>
    </row>
    <row r="97" spans="9:10" ht="14.4" hidden="1">
      <c r="I97" s="259">
        <v>42097</v>
      </c>
      <c r="J97" t="s">
        <v>539</v>
      </c>
    </row>
    <row r="98" spans="9:10" ht="14.4" hidden="1">
      <c r="I98" s="259">
        <v>42098</v>
      </c>
      <c r="J98" t="s">
        <v>540</v>
      </c>
    </row>
    <row r="99" spans="9:10" ht="14.4" hidden="1">
      <c r="I99" s="259">
        <v>42099</v>
      </c>
      <c r="J99" t="s">
        <v>541</v>
      </c>
    </row>
    <row r="100" spans="9:10" ht="14.4" hidden="1">
      <c r="I100" s="259">
        <v>42100</v>
      </c>
      <c r="J100" t="s">
        <v>542</v>
      </c>
    </row>
    <row r="101" spans="9:10" ht="14.4" hidden="1">
      <c r="I101" s="259">
        <v>42101</v>
      </c>
      <c r="J101" t="s">
        <v>543</v>
      </c>
    </row>
    <row r="102" spans="9:10" ht="14.4" hidden="1">
      <c r="I102" s="259">
        <v>42102</v>
      </c>
      <c r="J102" t="s">
        <v>544</v>
      </c>
    </row>
    <row r="103" spans="9:10" ht="14.4" hidden="1">
      <c r="I103" s="259">
        <v>42103</v>
      </c>
      <c r="J103" t="s">
        <v>538</v>
      </c>
    </row>
    <row r="104" spans="9:10" ht="14.4" hidden="1">
      <c r="I104" s="259">
        <v>42104</v>
      </c>
      <c r="J104" t="s">
        <v>539</v>
      </c>
    </row>
    <row r="105" spans="9:10" ht="14.4" hidden="1">
      <c r="I105" s="259">
        <v>42105</v>
      </c>
      <c r="J105" t="s">
        <v>540</v>
      </c>
    </row>
    <row r="106" spans="9:10" ht="14.4" hidden="1">
      <c r="I106" s="259">
        <v>42106</v>
      </c>
      <c r="J106" t="s">
        <v>541</v>
      </c>
    </row>
    <row r="107" spans="9:10" ht="14.4" hidden="1">
      <c r="I107" s="259">
        <v>42107</v>
      </c>
      <c r="J107" t="s">
        <v>542</v>
      </c>
    </row>
    <row r="108" spans="9:10" ht="14.4" hidden="1">
      <c r="I108" s="259">
        <v>42108</v>
      </c>
      <c r="J108" t="s">
        <v>543</v>
      </c>
    </row>
    <row r="109" spans="9:10" ht="14.4" hidden="1">
      <c r="I109" s="259">
        <v>42109</v>
      </c>
      <c r="J109" t="s">
        <v>544</v>
      </c>
    </row>
    <row r="110" spans="9:10" ht="14.4" hidden="1">
      <c r="I110" s="259">
        <v>42110</v>
      </c>
      <c r="J110" t="s">
        <v>538</v>
      </c>
    </row>
    <row r="111" spans="9:10" ht="14.4" hidden="1">
      <c r="I111" s="259">
        <v>42111</v>
      </c>
      <c r="J111" t="s">
        <v>539</v>
      </c>
    </row>
    <row r="112" spans="9:10" ht="14.4" hidden="1">
      <c r="I112" s="259">
        <v>42112</v>
      </c>
      <c r="J112" t="s">
        <v>540</v>
      </c>
    </row>
    <row r="113" spans="9:10" ht="14.4" hidden="1">
      <c r="I113" s="259">
        <v>42113</v>
      </c>
      <c r="J113" t="s">
        <v>541</v>
      </c>
    </row>
    <row r="114" spans="9:10" ht="14.4" hidden="1">
      <c r="I114" s="259">
        <v>42114</v>
      </c>
      <c r="J114" t="s">
        <v>542</v>
      </c>
    </row>
    <row r="115" spans="9:10" ht="14.4" hidden="1">
      <c r="I115" s="259">
        <v>42115</v>
      </c>
      <c r="J115" t="s">
        <v>543</v>
      </c>
    </row>
    <row r="116" spans="9:10" ht="14.4" hidden="1">
      <c r="I116" s="259">
        <v>42116</v>
      </c>
      <c r="J116" t="s">
        <v>544</v>
      </c>
    </row>
    <row r="117" spans="9:10" ht="14.4" hidden="1">
      <c r="I117" s="259">
        <v>42117</v>
      </c>
      <c r="J117" t="s">
        <v>538</v>
      </c>
    </row>
    <row r="118" spans="9:10" ht="14.4" hidden="1">
      <c r="I118" s="259">
        <v>42118</v>
      </c>
      <c r="J118" t="s">
        <v>539</v>
      </c>
    </row>
    <row r="119" spans="9:10" ht="14.4" hidden="1">
      <c r="I119" s="259">
        <v>42119</v>
      </c>
      <c r="J119" t="s">
        <v>540</v>
      </c>
    </row>
    <row r="120" spans="9:10" ht="14.4" hidden="1">
      <c r="I120" s="259">
        <v>42120</v>
      </c>
      <c r="J120" t="s">
        <v>541</v>
      </c>
    </row>
    <row r="121" spans="9:10" ht="14.4" hidden="1">
      <c r="I121" s="259">
        <v>42121</v>
      </c>
      <c r="J121" t="s">
        <v>542</v>
      </c>
    </row>
    <row r="122" spans="9:10" ht="14.4" hidden="1">
      <c r="I122" s="259">
        <v>42122</v>
      </c>
      <c r="J122" t="s">
        <v>543</v>
      </c>
    </row>
    <row r="123" spans="9:10" ht="14.4" hidden="1">
      <c r="I123" s="259">
        <v>42123</v>
      </c>
      <c r="J123" t="s">
        <v>544</v>
      </c>
    </row>
    <row r="124" spans="9:10" ht="14.4" hidden="1">
      <c r="I124" s="259">
        <v>42124</v>
      </c>
      <c r="J124" t="s">
        <v>538</v>
      </c>
    </row>
    <row r="125" spans="9:10" ht="14.4" hidden="1">
      <c r="I125" s="259">
        <v>42125</v>
      </c>
      <c r="J125" t="s">
        <v>539</v>
      </c>
    </row>
    <row r="126" spans="9:10" ht="14.4" hidden="1">
      <c r="I126" s="259">
        <v>42126</v>
      </c>
      <c r="J126" t="s">
        <v>540</v>
      </c>
    </row>
    <row r="127" spans="9:10" ht="14.4" hidden="1">
      <c r="I127" s="259">
        <v>42127</v>
      </c>
      <c r="J127" t="s">
        <v>541</v>
      </c>
    </row>
    <row r="128" spans="9:10" ht="14.4" hidden="1">
      <c r="I128" s="259">
        <v>42128</v>
      </c>
      <c r="J128" t="s">
        <v>542</v>
      </c>
    </row>
    <row r="129" spans="9:10" ht="14.4" hidden="1">
      <c r="I129" s="259">
        <v>42129</v>
      </c>
      <c r="J129" t="s">
        <v>543</v>
      </c>
    </row>
    <row r="130" spans="9:10" ht="14.4" hidden="1">
      <c r="I130" s="259">
        <v>42130</v>
      </c>
      <c r="J130" t="s">
        <v>544</v>
      </c>
    </row>
    <row r="131" spans="9:10" ht="14.4" hidden="1">
      <c r="I131" s="259">
        <v>42131</v>
      </c>
      <c r="J131" t="s">
        <v>538</v>
      </c>
    </row>
    <row r="132" spans="9:10" ht="14.4" hidden="1">
      <c r="I132" s="259">
        <v>42132</v>
      </c>
      <c r="J132" t="s">
        <v>539</v>
      </c>
    </row>
    <row r="133" spans="9:10" ht="14.4" hidden="1">
      <c r="I133" s="259">
        <v>42133</v>
      </c>
      <c r="J133" t="s">
        <v>540</v>
      </c>
    </row>
    <row r="134" spans="9:10" ht="14.4" hidden="1">
      <c r="I134" s="259">
        <v>42134</v>
      </c>
      <c r="J134" t="s">
        <v>541</v>
      </c>
    </row>
    <row r="135" spans="9:10" ht="14.4" hidden="1">
      <c r="I135" s="259">
        <v>42135</v>
      </c>
      <c r="J135" t="s">
        <v>542</v>
      </c>
    </row>
    <row r="136" spans="9:10" ht="14.4" hidden="1">
      <c r="I136" s="259">
        <v>42136</v>
      </c>
      <c r="J136" t="s">
        <v>543</v>
      </c>
    </row>
    <row r="137" spans="9:10" ht="14.4" hidden="1">
      <c r="I137" s="259">
        <v>42137</v>
      </c>
      <c r="J137" t="s">
        <v>544</v>
      </c>
    </row>
    <row r="138" spans="9:10" ht="14.4" hidden="1">
      <c r="I138" s="259">
        <v>42138</v>
      </c>
      <c r="J138" t="s">
        <v>538</v>
      </c>
    </row>
    <row r="139" spans="9:10" ht="14.4" hidden="1">
      <c r="I139" s="259">
        <v>42139</v>
      </c>
      <c r="J139" t="s">
        <v>539</v>
      </c>
    </row>
    <row r="140" spans="9:10" ht="14.4" hidden="1">
      <c r="I140" s="259">
        <v>42140</v>
      </c>
      <c r="J140" t="s">
        <v>540</v>
      </c>
    </row>
    <row r="141" spans="9:10" ht="14.4" hidden="1">
      <c r="I141" s="259">
        <v>42141</v>
      </c>
      <c r="J141" t="s">
        <v>541</v>
      </c>
    </row>
    <row r="142" spans="9:10" ht="14.4" hidden="1">
      <c r="I142" s="259">
        <v>42142</v>
      </c>
      <c r="J142" t="s">
        <v>542</v>
      </c>
    </row>
    <row r="143" spans="9:10" ht="14.4" hidden="1">
      <c r="I143" s="259">
        <v>42143</v>
      </c>
      <c r="J143" t="s">
        <v>543</v>
      </c>
    </row>
    <row r="144" spans="9:10" ht="14.4" hidden="1">
      <c r="I144" s="259">
        <v>42144</v>
      </c>
      <c r="J144" t="s">
        <v>544</v>
      </c>
    </row>
    <row r="145" spans="9:10" ht="14.4" hidden="1">
      <c r="I145" s="259">
        <v>42145</v>
      </c>
      <c r="J145" t="s">
        <v>538</v>
      </c>
    </row>
    <row r="146" spans="9:10" ht="14.4" hidden="1">
      <c r="I146" s="259">
        <v>42146</v>
      </c>
      <c r="J146" t="s">
        <v>539</v>
      </c>
    </row>
    <row r="147" spans="9:10" ht="14.4" hidden="1">
      <c r="I147" s="259">
        <v>42147</v>
      </c>
      <c r="J147" t="s">
        <v>540</v>
      </c>
    </row>
    <row r="148" spans="9:10" ht="14.4" hidden="1">
      <c r="I148" s="259">
        <v>42148</v>
      </c>
      <c r="J148" t="s">
        <v>541</v>
      </c>
    </row>
    <row r="149" spans="9:10" ht="14.4" hidden="1">
      <c r="I149" s="259">
        <v>42149</v>
      </c>
      <c r="J149" t="s">
        <v>542</v>
      </c>
    </row>
    <row r="150" spans="9:10" ht="14.4" hidden="1">
      <c r="I150" s="259">
        <v>42150</v>
      </c>
      <c r="J150" t="s">
        <v>543</v>
      </c>
    </row>
    <row r="151" spans="9:10" ht="14.4" hidden="1">
      <c r="I151" s="259">
        <v>42151</v>
      </c>
      <c r="J151" t="s">
        <v>544</v>
      </c>
    </row>
    <row r="152" spans="9:10" ht="14.4" hidden="1">
      <c r="I152" s="259">
        <v>42152</v>
      </c>
      <c r="J152" t="s">
        <v>538</v>
      </c>
    </row>
    <row r="153" spans="9:10" ht="14.4" hidden="1">
      <c r="I153" s="259">
        <v>42153</v>
      </c>
      <c r="J153" t="s">
        <v>539</v>
      </c>
    </row>
    <row r="154" spans="9:10" ht="14.4" hidden="1">
      <c r="I154" s="259">
        <v>42154</v>
      </c>
      <c r="J154" t="s">
        <v>540</v>
      </c>
    </row>
    <row r="155" spans="9:10" ht="14.4" hidden="1">
      <c r="I155" s="259">
        <v>42155</v>
      </c>
      <c r="J155" t="s">
        <v>541</v>
      </c>
    </row>
    <row r="156" spans="9:10" ht="14.4" hidden="1">
      <c r="I156" s="259">
        <v>42156</v>
      </c>
      <c r="J156" t="s">
        <v>542</v>
      </c>
    </row>
    <row r="157" spans="9:10" ht="14.4" hidden="1">
      <c r="I157" s="259">
        <v>42157</v>
      </c>
      <c r="J157" t="s">
        <v>543</v>
      </c>
    </row>
    <row r="158" spans="9:10" ht="14.4" hidden="1">
      <c r="I158" s="259">
        <v>42158</v>
      </c>
      <c r="J158" t="s">
        <v>544</v>
      </c>
    </row>
    <row r="159" spans="9:10" ht="14.4" hidden="1">
      <c r="I159" s="259">
        <v>42159</v>
      </c>
      <c r="J159" t="s">
        <v>538</v>
      </c>
    </row>
    <row r="160" spans="9:10" ht="14.4" hidden="1">
      <c r="I160" s="259">
        <v>42160</v>
      </c>
      <c r="J160" t="s">
        <v>539</v>
      </c>
    </row>
    <row r="161" spans="9:10" ht="14.4" hidden="1">
      <c r="I161" s="259">
        <v>42161</v>
      </c>
      <c r="J161" t="s">
        <v>540</v>
      </c>
    </row>
    <row r="162" spans="9:10" ht="14.4" hidden="1">
      <c r="I162" s="259">
        <v>42162</v>
      </c>
      <c r="J162" t="s">
        <v>541</v>
      </c>
    </row>
    <row r="163" spans="9:10" ht="14.4" hidden="1">
      <c r="I163" s="259">
        <v>42163</v>
      </c>
      <c r="J163" t="s">
        <v>542</v>
      </c>
    </row>
    <row r="164" spans="9:10" ht="14.4" hidden="1">
      <c r="I164" s="259">
        <v>42164</v>
      </c>
      <c r="J164" t="s">
        <v>543</v>
      </c>
    </row>
    <row r="165" spans="9:10" ht="14.4" hidden="1">
      <c r="I165" s="259">
        <v>42165</v>
      </c>
      <c r="J165" t="s">
        <v>544</v>
      </c>
    </row>
    <row r="166" spans="9:10" ht="14.4" hidden="1">
      <c r="I166" s="259">
        <v>42166</v>
      </c>
      <c r="J166" t="s">
        <v>538</v>
      </c>
    </row>
    <row r="167" spans="9:10" ht="14.4" hidden="1">
      <c r="I167" s="259">
        <v>42167</v>
      </c>
      <c r="J167" t="s">
        <v>539</v>
      </c>
    </row>
    <row r="168" spans="9:10" ht="14.4" hidden="1">
      <c r="I168" s="259">
        <v>42168</v>
      </c>
      <c r="J168" t="s">
        <v>540</v>
      </c>
    </row>
    <row r="169" spans="9:10" ht="14.4" hidden="1">
      <c r="I169" s="259">
        <v>42169</v>
      </c>
      <c r="J169" t="s">
        <v>541</v>
      </c>
    </row>
    <row r="170" spans="9:10" ht="14.4" hidden="1">
      <c r="I170" s="259">
        <v>42170</v>
      </c>
      <c r="J170" t="s">
        <v>542</v>
      </c>
    </row>
    <row r="171" spans="9:10" ht="14.4" hidden="1">
      <c r="I171" s="259">
        <v>42171</v>
      </c>
      <c r="J171" t="s">
        <v>543</v>
      </c>
    </row>
    <row r="172" spans="9:10" ht="14.4" hidden="1">
      <c r="I172" s="259">
        <v>42172</v>
      </c>
      <c r="J172" t="s">
        <v>544</v>
      </c>
    </row>
    <row r="173" spans="9:10" ht="14.4" hidden="1">
      <c r="I173" s="259">
        <v>42173</v>
      </c>
      <c r="J173" t="s">
        <v>538</v>
      </c>
    </row>
    <row r="174" spans="9:10" ht="14.4" hidden="1">
      <c r="I174" s="259">
        <v>42174</v>
      </c>
      <c r="J174" t="s">
        <v>539</v>
      </c>
    </row>
    <row r="175" spans="9:10" ht="14.4" hidden="1">
      <c r="I175" s="259">
        <v>42175</v>
      </c>
      <c r="J175" t="s">
        <v>540</v>
      </c>
    </row>
    <row r="176" spans="9:10" ht="14.4" hidden="1">
      <c r="I176" s="259">
        <v>42176</v>
      </c>
      <c r="J176" t="s">
        <v>541</v>
      </c>
    </row>
    <row r="177" spans="9:10" ht="14.4" hidden="1">
      <c r="I177" s="259">
        <v>42177</v>
      </c>
      <c r="J177" t="s">
        <v>542</v>
      </c>
    </row>
    <row r="178" spans="9:10" ht="14.4" hidden="1">
      <c r="I178" s="259">
        <v>42178</v>
      </c>
      <c r="J178" t="s">
        <v>543</v>
      </c>
    </row>
    <row r="179" spans="9:10" ht="14.4" hidden="1">
      <c r="I179" s="259">
        <v>42179</v>
      </c>
      <c r="J179" t="s">
        <v>544</v>
      </c>
    </row>
    <row r="180" spans="9:10" ht="14.4" hidden="1">
      <c r="I180" s="259">
        <v>42180</v>
      </c>
      <c r="J180" t="s">
        <v>538</v>
      </c>
    </row>
    <row r="181" spans="9:10" ht="14.4" hidden="1">
      <c r="I181" s="259">
        <v>42181</v>
      </c>
      <c r="J181" t="s">
        <v>539</v>
      </c>
    </row>
    <row r="182" spans="9:10" ht="14.4" hidden="1">
      <c r="I182" s="259">
        <v>42182</v>
      </c>
      <c r="J182" t="s">
        <v>540</v>
      </c>
    </row>
    <row r="183" spans="9:10" ht="14.4" hidden="1">
      <c r="I183" s="259">
        <v>42183</v>
      </c>
      <c r="J183" t="s">
        <v>541</v>
      </c>
    </row>
    <row r="184" spans="9:10" ht="14.4" hidden="1">
      <c r="I184" s="259">
        <v>42184</v>
      </c>
      <c r="J184" t="s">
        <v>542</v>
      </c>
    </row>
    <row r="185" spans="9:10" ht="14.4" hidden="1">
      <c r="I185" s="259">
        <v>42185</v>
      </c>
      <c r="J185" t="s">
        <v>543</v>
      </c>
    </row>
    <row r="186" spans="9:10" ht="14.4" hidden="1">
      <c r="I186" s="259">
        <v>42186</v>
      </c>
      <c r="J186" t="s">
        <v>544</v>
      </c>
    </row>
    <row r="187" spans="9:10" ht="14.4" hidden="1">
      <c r="I187" s="259">
        <v>42187</v>
      </c>
      <c r="J187" t="s">
        <v>538</v>
      </c>
    </row>
    <row r="188" spans="9:10" ht="14.4" hidden="1">
      <c r="I188" s="259">
        <v>42188</v>
      </c>
      <c r="J188" t="s">
        <v>539</v>
      </c>
    </row>
    <row r="189" spans="9:10" ht="14.4" hidden="1">
      <c r="I189" s="259">
        <v>42189</v>
      </c>
      <c r="J189" t="s">
        <v>540</v>
      </c>
    </row>
    <row r="190" spans="9:10" ht="14.4" hidden="1">
      <c r="I190" s="259">
        <v>42190</v>
      </c>
      <c r="J190" t="s">
        <v>541</v>
      </c>
    </row>
    <row r="191" spans="9:10" ht="14.4" hidden="1">
      <c r="I191" s="259">
        <v>42191</v>
      </c>
      <c r="J191" t="s">
        <v>542</v>
      </c>
    </row>
    <row r="192" spans="9:10" ht="14.4" hidden="1">
      <c r="I192" s="259">
        <v>42192</v>
      </c>
      <c r="J192" t="s">
        <v>543</v>
      </c>
    </row>
    <row r="193" spans="9:10" ht="14.4" hidden="1">
      <c r="I193" s="259">
        <v>42193</v>
      </c>
      <c r="J193" t="s">
        <v>544</v>
      </c>
    </row>
    <row r="194" spans="9:10" ht="14.4" hidden="1">
      <c r="I194" s="259">
        <v>42194</v>
      </c>
      <c r="J194" t="s">
        <v>538</v>
      </c>
    </row>
    <row r="195" spans="9:10" ht="14.4" hidden="1">
      <c r="I195" s="259">
        <v>42195</v>
      </c>
      <c r="J195" t="s">
        <v>539</v>
      </c>
    </row>
    <row r="196" spans="9:10" ht="14.4" hidden="1">
      <c r="I196" s="259">
        <v>42196</v>
      </c>
      <c r="J196" t="s">
        <v>540</v>
      </c>
    </row>
    <row r="197" spans="9:10" ht="14.4" hidden="1">
      <c r="I197" s="259">
        <v>42197</v>
      </c>
      <c r="J197" t="s">
        <v>541</v>
      </c>
    </row>
    <row r="198" spans="9:10" ht="14.4" hidden="1">
      <c r="I198" s="259">
        <v>42198</v>
      </c>
      <c r="J198" t="s">
        <v>542</v>
      </c>
    </row>
    <row r="199" spans="9:10" ht="14.4" hidden="1">
      <c r="I199" s="259">
        <v>42199</v>
      </c>
      <c r="J199" t="s">
        <v>543</v>
      </c>
    </row>
    <row r="200" spans="9:10" ht="14.4" hidden="1">
      <c r="I200" s="259">
        <v>42200</v>
      </c>
      <c r="J200" t="s">
        <v>544</v>
      </c>
    </row>
    <row r="201" spans="9:10" ht="14.4" hidden="1">
      <c r="I201" s="259">
        <v>42201</v>
      </c>
      <c r="J201" t="s">
        <v>538</v>
      </c>
    </row>
    <row r="202" spans="9:10" ht="14.4" hidden="1">
      <c r="I202" s="259">
        <v>42202</v>
      </c>
      <c r="J202" t="s">
        <v>539</v>
      </c>
    </row>
    <row r="203" spans="9:10" ht="14.4" hidden="1">
      <c r="I203" s="259">
        <v>42203</v>
      </c>
      <c r="J203" t="s">
        <v>540</v>
      </c>
    </row>
    <row r="204" spans="9:10" ht="14.4" hidden="1">
      <c r="I204" s="259">
        <v>42204</v>
      </c>
      <c r="J204" t="s">
        <v>541</v>
      </c>
    </row>
    <row r="205" spans="9:10" ht="14.4" hidden="1">
      <c r="I205" s="259">
        <v>42205</v>
      </c>
      <c r="J205" t="s">
        <v>542</v>
      </c>
    </row>
    <row r="206" spans="9:10" ht="14.4" hidden="1">
      <c r="I206" s="259">
        <v>42206</v>
      </c>
      <c r="J206" t="s">
        <v>543</v>
      </c>
    </row>
    <row r="207" spans="9:10" ht="14.4" hidden="1">
      <c r="I207" s="259">
        <v>42207</v>
      </c>
      <c r="J207" t="s">
        <v>544</v>
      </c>
    </row>
    <row r="208" spans="9:10" ht="14.4" hidden="1">
      <c r="I208" s="259">
        <v>42208</v>
      </c>
      <c r="J208" t="s">
        <v>538</v>
      </c>
    </row>
    <row r="209" spans="9:10" ht="14.4" hidden="1">
      <c r="I209" s="259">
        <v>42209</v>
      </c>
      <c r="J209" t="s">
        <v>539</v>
      </c>
    </row>
    <row r="210" spans="9:10" ht="14.4" hidden="1">
      <c r="I210" s="259">
        <v>42210</v>
      </c>
      <c r="J210" t="s">
        <v>540</v>
      </c>
    </row>
    <row r="211" spans="9:10" ht="14.4" hidden="1">
      <c r="I211" s="259">
        <v>42211</v>
      </c>
      <c r="J211" t="s">
        <v>541</v>
      </c>
    </row>
    <row r="212" spans="9:10" ht="14.4" hidden="1">
      <c r="I212" s="259">
        <v>42212</v>
      </c>
      <c r="J212" t="s">
        <v>542</v>
      </c>
    </row>
    <row r="213" spans="9:10" ht="14.4" hidden="1">
      <c r="I213" s="259">
        <v>42213</v>
      </c>
      <c r="J213" t="s">
        <v>543</v>
      </c>
    </row>
    <row r="214" spans="9:10" ht="14.4" hidden="1">
      <c r="I214" s="259">
        <v>42214</v>
      </c>
      <c r="J214" t="s">
        <v>544</v>
      </c>
    </row>
    <row r="215" spans="9:10" ht="14.4" hidden="1">
      <c r="I215" s="259">
        <v>42215</v>
      </c>
      <c r="J215" t="s">
        <v>538</v>
      </c>
    </row>
    <row r="216" spans="9:10" ht="14.4" hidden="1">
      <c r="I216" s="259">
        <v>42216</v>
      </c>
      <c r="J216" t="s">
        <v>539</v>
      </c>
    </row>
    <row r="217" spans="9:10" ht="14.4" hidden="1">
      <c r="I217" s="259">
        <v>42217</v>
      </c>
      <c r="J217" t="s">
        <v>540</v>
      </c>
    </row>
    <row r="218" spans="9:10" ht="14.4" hidden="1">
      <c r="I218" s="259">
        <v>42218</v>
      </c>
      <c r="J218" t="s">
        <v>541</v>
      </c>
    </row>
    <row r="219" spans="9:10" ht="14.4" hidden="1">
      <c r="I219" s="259">
        <v>42219</v>
      </c>
      <c r="J219" t="s">
        <v>542</v>
      </c>
    </row>
    <row r="220" spans="9:10" ht="14.4" hidden="1">
      <c r="I220" s="259">
        <v>42220</v>
      </c>
      <c r="J220" t="s">
        <v>543</v>
      </c>
    </row>
    <row r="221" spans="9:10" ht="14.4" hidden="1">
      <c r="I221" s="259">
        <v>42221</v>
      </c>
      <c r="J221" t="s">
        <v>544</v>
      </c>
    </row>
    <row r="222" spans="9:10" ht="14.4" hidden="1">
      <c r="I222" s="259">
        <v>42222</v>
      </c>
      <c r="J222" t="s">
        <v>538</v>
      </c>
    </row>
    <row r="223" spans="9:10" ht="14.4" hidden="1">
      <c r="I223" s="259">
        <v>42223</v>
      </c>
      <c r="J223" t="s">
        <v>539</v>
      </c>
    </row>
    <row r="224" spans="9:10" ht="14.4" hidden="1">
      <c r="I224" s="259">
        <v>42224</v>
      </c>
      <c r="J224" t="s">
        <v>540</v>
      </c>
    </row>
    <row r="225" spans="9:10" ht="14.4" hidden="1">
      <c r="I225" s="259">
        <v>42225</v>
      </c>
      <c r="J225" t="s">
        <v>541</v>
      </c>
    </row>
    <row r="226" spans="9:10" ht="14.4" hidden="1">
      <c r="I226" s="259">
        <v>42226</v>
      </c>
      <c r="J226" t="s">
        <v>542</v>
      </c>
    </row>
    <row r="227" spans="9:10" ht="14.4" hidden="1">
      <c r="I227" s="259">
        <v>42227</v>
      </c>
      <c r="J227" t="s">
        <v>543</v>
      </c>
    </row>
    <row r="228" spans="9:10" ht="14.4" hidden="1">
      <c r="I228" s="259">
        <v>42228</v>
      </c>
      <c r="J228" t="s">
        <v>544</v>
      </c>
    </row>
    <row r="229" spans="9:10" ht="14.4" hidden="1">
      <c r="I229" s="259">
        <v>42229</v>
      </c>
      <c r="J229" t="s">
        <v>538</v>
      </c>
    </row>
    <row r="230" spans="9:10" ht="14.4" hidden="1">
      <c r="I230" s="259">
        <v>42230</v>
      </c>
      <c r="J230" t="s">
        <v>539</v>
      </c>
    </row>
    <row r="231" spans="9:10" ht="14.4" hidden="1">
      <c r="I231" s="259">
        <v>42231</v>
      </c>
      <c r="J231" t="s">
        <v>540</v>
      </c>
    </row>
    <row r="232" spans="9:10" ht="14.4" hidden="1">
      <c r="I232" s="259">
        <v>42232</v>
      </c>
      <c r="J232" t="s">
        <v>541</v>
      </c>
    </row>
    <row r="233" spans="9:10" ht="14.4" hidden="1">
      <c r="I233" s="259">
        <v>42233</v>
      </c>
      <c r="J233" t="s">
        <v>542</v>
      </c>
    </row>
    <row r="234" spans="9:10" ht="14.4" hidden="1">
      <c r="I234" s="259">
        <v>42234</v>
      </c>
      <c r="J234" t="s">
        <v>543</v>
      </c>
    </row>
    <row r="235" spans="9:10" ht="14.4" hidden="1">
      <c r="I235" s="259">
        <v>42235</v>
      </c>
      <c r="J235" t="s">
        <v>544</v>
      </c>
    </row>
    <row r="236" spans="9:10" ht="14.4" hidden="1">
      <c r="I236" s="259">
        <v>42236</v>
      </c>
      <c r="J236" t="s">
        <v>538</v>
      </c>
    </row>
    <row r="237" spans="9:10" ht="14.4" hidden="1">
      <c r="I237" s="259">
        <v>42237</v>
      </c>
      <c r="J237" t="s">
        <v>539</v>
      </c>
    </row>
    <row r="238" spans="9:10" ht="14.4" hidden="1">
      <c r="I238" s="259">
        <v>42238</v>
      </c>
      <c r="J238" t="s">
        <v>540</v>
      </c>
    </row>
    <row r="239" spans="9:10" ht="14.4" hidden="1">
      <c r="I239" s="259">
        <v>42239</v>
      </c>
      <c r="J239" t="s">
        <v>541</v>
      </c>
    </row>
    <row r="240" spans="9:10" ht="14.4" hidden="1">
      <c r="I240" s="259">
        <v>42240</v>
      </c>
      <c r="J240" t="s">
        <v>542</v>
      </c>
    </row>
    <row r="241" spans="9:10" ht="14.4" hidden="1">
      <c r="I241" s="259">
        <v>42241</v>
      </c>
      <c r="J241" t="s">
        <v>543</v>
      </c>
    </row>
    <row r="242" spans="9:10" ht="14.4" hidden="1">
      <c r="I242" s="259">
        <v>42242</v>
      </c>
      <c r="J242" t="s">
        <v>544</v>
      </c>
    </row>
    <row r="243" spans="9:10" ht="14.4" hidden="1">
      <c r="I243" s="259">
        <v>42243</v>
      </c>
      <c r="J243" t="s">
        <v>538</v>
      </c>
    </row>
    <row r="244" spans="9:10" ht="14.4" hidden="1">
      <c r="I244" s="259">
        <v>42244</v>
      </c>
      <c r="J244" t="s">
        <v>539</v>
      </c>
    </row>
    <row r="245" spans="9:10" ht="14.4" hidden="1">
      <c r="I245" s="259">
        <v>42245</v>
      </c>
      <c r="J245" t="s">
        <v>540</v>
      </c>
    </row>
    <row r="246" spans="9:10" ht="14.4" hidden="1">
      <c r="I246" s="259">
        <v>42246</v>
      </c>
      <c r="J246" t="s">
        <v>541</v>
      </c>
    </row>
    <row r="247" spans="9:10" ht="14.4" hidden="1">
      <c r="I247" s="259">
        <v>42247</v>
      </c>
      <c r="J247" t="s">
        <v>542</v>
      </c>
    </row>
    <row r="248" spans="9:10" ht="14.4" hidden="1">
      <c r="I248" s="259">
        <v>42248</v>
      </c>
      <c r="J248" t="s">
        <v>543</v>
      </c>
    </row>
    <row r="249" spans="9:10" ht="14.4" hidden="1">
      <c r="I249" s="259">
        <v>42249</v>
      </c>
      <c r="J249" t="s">
        <v>544</v>
      </c>
    </row>
    <row r="250" spans="9:10" ht="14.4" hidden="1">
      <c r="I250" s="259">
        <v>42250</v>
      </c>
      <c r="J250" t="s">
        <v>538</v>
      </c>
    </row>
    <row r="251" spans="9:10" ht="14.4" hidden="1">
      <c r="I251" s="259">
        <v>42251</v>
      </c>
      <c r="J251" t="s">
        <v>539</v>
      </c>
    </row>
    <row r="252" spans="9:10" ht="14.4" hidden="1">
      <c r="I252" s="259">
        <v>42252</v>
      </c>
      <c r="J252" t="s">
        <v>540</v>
      </c>
    </row>
    <row r="253" spans="9:10" ht="14.4" hidden="1">
      <c r="I253" s="259">
        <v>42253</v>
      </c>
      <c r="J253" t="s">
        <v>541</v>
      </c>
    </row>
    <row r="254" spans="9:10" ht="14.4" hidden="1">
      <c r="I254" s="259">
        <v>42254</v>
      </c>
      <c r="J254" t="s">
        <v>542</v>
      </c>
    </row>
    <row r="255" spans="9:10" ht="14.4" hidden="1">
      <c r="I255" s="259">
        <v>42255</v>
      </c>
      <c r="J255" t="s">
        <v>543</v>
      </c>
    </row>
    <row r="256" spans="9:10" ht="14.4" hidden="1">
      <c r="I256" s="259">
        <v>42256</v>
      </c>
      <c r="J256" t="s">
        <v>544</v>
      </c>
    </row>
    <row r="257" spans="9:10" ht="14.4" hidden="1">
      <c r="I257" s="259">
        <v>42257</v>
      </c>
      <c r="J257" t="s">
        <v>538</v>
      </c>
    </row>
    <row r="258" spans="9:10" ht="14.4" hidden="1">
      <c r="I258" s="259">
        <v>42258</v>
      </c>
      <c r="J258" t="s">
        <v>539</v>
      </c>
    </row>
    <row r="259" spans="9:10" ht="14.4" hidden="1">
      <c r="I259" s="259">
        <v>42259</v>
      </c>
      <c r="J259" t="s">
        <v>540</v>
      </c>
    </row>
    <row r="260" spans="9:10" ht="14.4" hidden="1">
      <c r="I260" s="259">
        <v>42260</v>
      </c>
      <c r="J260" t="s">
        <v>541</v>
      </c>
    </row>
    <row r="261" spans="9:10" ht="14.4" hidden="1">
      <c r="I261" s="259">
        <v>42261</v>
      </c>
      <c r="J261" t="s">
        <v>542</v>
      </c>
    </row>
    <row r="262" spans="9:10" ht="14.4" hidden="1">
      <c r="I262" s="259">
        <v>42262</v>
      </c>
      <c r="J262" t="s">
        <v>543</v>
      </c>
    </row>
    <row r="263" spans="9:10" ht="14.4" hidden="1">
      <c r="I263" s="259">
        <v>42263</v>
      </c>
      <c r="J263" t="s">
        <v>544</v>
      </c>
    </row>
    <row r="264" spans="9:10" ht="14.4" hidden="1">
      <c r="I264" s="259">
        <v>42264</v>
      </c>
      <c r="J264" t="s">
        <v>538</v>
      </c>
    </row>
    <row r="265" spans="9:10" ht="14.4" hidden="1">
      <c r="I265" s="259">
        <v>42265</v>
      </c>
      <c r="J265" t="s">
        <v>539</v>
      </c>
    </row>
    <row r="266" spans="9:10" ht="14.4" hidden="1">
      <c r="I266" s="259">
        <v>42266</v>
      </c>
      <c r="J266" t="s">
        <v>540</v>
      </c>
    </row>
    <row r="267" spans="9:10" ht="14.4" hidden="1">
      <c r="I267" s="259">
        <v>42267</v>
      </c>
      <c r="J267" t="s">
        <v>541</v>
      </c>
    </row>
    <row r="268" spans="9:10" ht="14.4" hidden="1">
      <c r="I268" s="259">
        <v>42268</v>
      </c>
      <c r="J268" t="s">
        <v>542</v>
      </c>
    </row>
    <row r="269" spans="9:10" ht="14.4" hidden="1">
      <c r="I269" s="259">
        <v>42269</v>
      </c>
      <c r="J269" t="s">
        <v>543</v>
      </c>
    </row>
    <row r="270" spans="9:10" ht="14.4" hidden="1">
      <c r="I270" s="259">
        <v>42270</v>
      </c>
      <c r="J270" t="s">
        <v>544</v>
      </c>
    </row>
    <row r="271" spans="9:10" ht="14.4" hidden="1">
      <c r="I271" s="259">
        <v>42271</v>
      </c>
      <c r="J271" t="s">
        <v>538</v>
      </c>
    </row>
    <row r="272" spans="9:10" ht="14.4" hidden="1">
      <c r="I272" s="259">
        <v>42272</v>
      </c>
      <c r="J272" t="s">
        <v>539</v>
      </c>
    </row>
    <row r="273" spans="9:10" ht="14.4" hidden="1">
      <c r="I273" s="259">
        <v>42273</v>
      </c>
      <c r="J273" t="s">
        <v>540</v>
      </c>
    </row>
    <row r="274" spans="9:10" ht="14.4" hidden="1">
      <c r="I274" s="259">
        <v>42274</v>
      </c>
      <c r="J274" t="s">
        <v>541</v>
      </c>
    </row>
    <row r="275" spans="9:10" ht="14.4" hidden="1">
      <c r="I275" s="259">
        <v>42275</v>
      </c>
      <c r="J275" t="s">
        <v>542</v>
      </c>
    </row>
    <row r="276" spans="9:10" ht="14.4" hidden="1">
      <c r="I276" s="259">
        <v>42276</v>
      </c>
      <c r="J276" t="s">
        <v>543</v>
      </c>
    </row>
    <row r="277" spans="9:10" ht="14.4" hidden="1">
      <c r="I277" s="259">
        <v>42277</v>
      </c>
      <c r="J277" t="s">
        <v>544</v>
      </c>
    </row>
    <row r="278" spans="9:10" ht="14.4" hidden="1">
      <c r="I278" s="259">
        <v>42278</v>
      </c>
      <c r="J278" t="s">
        <v>538</v>
      </c>
    </row>
    <row r="279" spans="9:10" ht="14.4" hidden="1">
      <c r="I279" s="259">
        <v>42279</v>
      </c>
      <c r="J279" t="s">
        <v>539</v>
      </c>
    </row>
    <row r="280" spans="9:10" ht="14.4" hidden="1">
      <c r="I280" s="259">
        <v>42280</v>
      </c>
      <c r="J280" t="s">
        <v>540</v>
      </c>
    </row>
    <row r="281" spans="9:10" ht="14.4" hidden="1">
      <c r="I281" s="259">
        <v>42281</v>
      </c>
      <c r="J281" t="s">
        <v>541</v>
      </c>
    </row>
    <row r="282" spans="9:10" ht="14.4" hidden="1">
      <c r="I282" s="259">
        <v>42282</v>
      </c>
      <c r="J282" t="s">
        <v>542</v>
      </c>
    </row>
    <row r="283" spans="9:10" ht="14.4" hidden="1">
      <c r="I283" s="259">
        <v>42283</v>
      </c>
      <c r="J283" t="s">
        <v>543</v>
      </c>
    </row>
    <row r="284" spans="9:10" ht="14.4" hidden="1">
      <c r="I284" s="259">
        <v>42284</v>
      </c>
      <c r="J284" t="s">
        <v>544</v>
      </c>
    </row>
    <row r="285" spans="9:10" ht="14.4" hidden="1">
      <c r="I285" s="259">
        <v>42285</v>
      </c>
      <c r="J285" t="s">
        <v>538</v>
      </c>
    </row>
    <row r="286" spans="9:10" ht="14.4" hidden="1">
      <c r="I286" s="259">
        <v>42286</v>
      </c>
      <c r="J286" t="s">
        <v>539</v>
      </c>
    </row>
    <row r="287" spans="9:10" ht="14.4" hidden="1">
      <c r="I287" s="259">
        <v>42287</v>
      </c>
      <c r="J287" t="s">
        <v>540</v>
      </c>
    </row>
    <row r="288" spans="9:10" ht="14.4" hidden="1">
      <c r="I288" s="259">
        <v>42288</v>
      </c>
      <c r="J288" t="s">
        <v>541</v>
      </c>
    </row>
    <row r="289" spans="9:10" ht="14.4" hidden="1">
      <c r="I289" s="259">
        <v>42289</v>
      </c>
      <c r="J289" t="s">
        <v>542</v>
      </c>
    </row>
    <row r="290" spans="9:10" ht="14.4" hidden="1">
      <c r="I290" s="259">
        <v>42290</v>
      </c>
      <c r="J290" t="s">
        <v>543</v>
      </c>
    </row>
    <row r="291" spans="9:10" ht="14.4" hidden="1">
      <c r="I291" s="259">
        <v>42291</v>
      </c>
      <c r="J291" t="s">
        <v>544</v>
      </c>
    </row>
    <row r="292" spans="9:10" ht="14.4" hidden="1">
      <c r="I292" s="259">
        <v>42292</v>
      </c>
      <c r="J292" t="s">
        <v>538</v>
      </c>
    </row>
    <row r="293" spans="9:10" ht="14.4" hidden="1">
      <c r="I293" s="259">
        <v>42293</v>
      </c>
      <c r="J293" t="s">
        <v>539</v>
      </c>
    </row>
    <row r="294" spans="9:10" ht="14.4" hidden="1">
      <c r="I294" s="259">
        <v>42294</v>
      </c>
      <c r="J294" t="s">
        <v>540</v>
      </c>
    </row>
    <row r="295" spans="9:10" ht="14.4" hidden="1">
      <c r="I295" s="259">
        <v>42295</v>
      </c>
      <c r="J295" t="s">
        <v>541</v>
      </c>
    </row>
    <row r="296" spans="9:10" ht="14.4" hidden="1">
      <c r="I296" s="259">
        <v>42296</v>
      </c>
      <c r="J296" t="s">
        <v>542</v>
      </c>
    </row>
    <row r="297" spans="9:10" ht="14.4" hidden="1">
      <c r="I297" s="259">
        <v>42297</v>
      </c>
      <c r="J297" t="s">
        <v>543</v>
      </c>
    </row>
    <row r="298" spans="9:10" ht="14.4" hidden="1">
      <c r="I298" s="259">
        <v>42298</v>
      </c>
      <c r="J298" t="s">
        <v>544</v>
      </c>
    </row>
    <row r="299" spans="9:10" ht="14.4" hidden="1">
      <c r="I299" s="259">
        <v>42299</v>
      </c>
      <c r="J299" t="s">
        <v>538</v>
      </c>
    </row>
    <row r="300" spans="9:10" ht="14.4" hidden="1">
      <c r="I300" s="259">
        <v>42300</v>
      </c>
      <c r="J300" t="s">
        <v>539</v>
      </c>
    </row>
    <row r="301" spans="9:10" ht="14.4" hidden="1">
      <c r="I301" s="259">
        <v>42301</v>
      </c>
      <c r="J301" t="s">
        <v>540</v>
      </c>
    </row>
    <row r="302" spans="9:10" ht="14.4" hidden="1">
      <c r="I302" s="259">
        <v>42302</v>
      </c>
      <c r="J302" t="s">
        <v>541</v>
      </c>
    </row>
    <row r="303" spans="9:10" ht="14.4" hidden="1">
      <c r="I303" s="259">
        <v>42303</v>
      </c>
      <c r="J303" t="s">
        <v>542</v>
      </c>
    </row>
    <row r="304" spans="9:10" ht="14.4" hidden="1">
      <c r="I304" s="259">
        <v>42304</v>
      </c>
      <c r="J304" t="s">
        <v>543</v>
      </c>
    </row>
    <row r="305" spans="9:10" ht="14.4" hidden="1">
      <c r="I305" s="259">
        <v>42305</v>
      </c>
      <c r="J305" t="s">
        <v>544</v>
      </c>
    </row>
    <row r="306" spans="9:10" ht="14.4" hidden="1">
      <c r="I306" s="259">
        <v>42306</v>
      </c>
      <c r="J306" t="s">
        <v>538</v>
      </c>
    </row>
    <row r="307" spans="9:10" ht="14.4" hidden="1">
      <c r="I307" s="259">
        <v>42307</v>
      </c>
      <c r="J307" t="s">
        <v>539</v>
      </c>
    </row>
    <row r="308" spans="9:10" ht="14.4" hidden="1">
      <c r="I308" s="259">
        <v>42308</v>
      </c>
      <c r="J308" t="s">
        <v>540</v>
      </c>
    </row>
    <row r="309" spans="9:10" ht="14.4" hidden="1">
      <c r="I309" s="259">
        <v>42309</v>
      </c>
      <c r="J309" t="s">
        <v>541</v>
      </c>
    </row>
    <row r="310" spans="9:10" ht="14.4" hidden="1">
      <c r="I310" s="259">
        <v>42310</v>
      </c>
      <c r="J310" t="s">
        <v>542</v>
      </c>
    </row>
    <row r="311" spans="9:10" ht="14.4" hidden="1">
      <c r="I311" s="259">
        <v>42311</v>
      </c>
      <c r="J311" t="s">
        <v>543</v>
      </c>
    </row>
    <row r="312" spans="9:10" ht="14.4" hidden="1">
      <c r="I312" s="259">
        <v>42312</v>
      </c>
      <c r="J312" t="s">
        <v>544</v>
      </c>
    </row>
    <row r="313" spans="9:10" ht="14.4" hidden="1">
      <c r="I313" s="259">
        <v>42313</v>
      </c>
      <c r="J313" t="s">
        <v>538</v>
      </c>
    </row>
    <row r="314" spans="9:10" ht="14.4" hidden="1">
      <c r="I314" s="259">
        <v>42314</v>
      </c>
      <c r="J314" t="s">
        <v>539</v>
      </c>
    </row>
    <row r="315" spans="9:10" ht="14.4" hidden="1">
      <c r="I315" s="259">
        <v>42315</v>
      </c>
      <c r="J315" t="s">
        <v>540</v>
      </c>
    </row>
    <row r="316" spans="9:10" ht="14.4" hidden="1">
      <c r="I316" s="259">
        <v>42316</v>
      </c>
      <c r="J316" t="s">
        <v>541</v>
      </c>
    </row>
    <row r="317" spans="9:10" ht="14.4" hidden="1">
      <c r="I317" s="259">
        <v>42317</v>
      </c>
      <c r="J317" t="s">
        <v>542</v>
      </c>
    </row>
    <row r="318" spans="9:10" ht="14.4" hidden="1">
      <c r="I318" s="259">
        <v>42318</v>
      </c>
      <c r="J318" t="s">
        <v>543</v>
      </c>
    </row>
    <row r="319" spans="9:10" ht="14.4" hidden="1">
      <c r="I319" s="259">
        <v>42319</v>
      </c>
      <c r="J319" t="s">
        <v>544</v>
      </c>
    </row>
    <row r="320" spans="9:10" ht="14.4" hidden="1">
      <c r="I320" s="259">
        <v>42320</v>
      </c>
      <c r="J320" t="s">
        <v>538</v>
      </c>
    </row>
    <row r="321" spans="9:10" ht="14.4" hidden="1">
      <c r="I321" s="259">
        <v>42321</v>
      </c>
      <c r="J321" t="s">
        <v>539</v>
      </c>
    </row>
    <row r="322" spans="9:10" ht="14.4" hidden="1">
      <c r="I322" s="259">
        <v>42322</v>
      </c>
      <c r="J322" t="s">
        <v>540</v>
      </c>
    </row>
    <row r="323" spans="9:10" ht="14.4" hidden="1">
      <c r="I323" s="259">
        <v>42323</v>
      </c>
      <c r="J323" t="s">
        <v>541</v>
      </c>
    </row>
    <row r="324" spans="9:10" ht="14.4" hidden="1">
      <c r="I324" s="259">
        <v>42324</v>
      </c>
      <c r="J324" t="s">
        <v>542</v>
      </c>
    </row>
    <row r="325" spans="9:10" ht="14.4" hidden="1">
      <c r="I325" s="259">
        <v>42325</v>
      </c>
      <c r="J325" t="s">
        <v>543</v>
      </c>
    </row>
    <row r="326" spans="9:10" ht="14.4" hidden="1">
      <c r="I326" s="259">
        <v>42326</v>
      </c>
      <c r="J326" t="s">
        <v>544</v>
      </c>
    </row>
    <row r="327" spans="9:10" ht="14.4" hidden="1">
      <c r="I327" s="259">
        <v>42327</v>
      </c>
      <c r="J327" t="s">
        <v>538</v>
      </c>
    </row>
    <row r="328" spans="9:10" ht="14.4" hidden="1">
      <c r="I328" s="259">
        <v>42328</v>
      </c>
      <c r="J328" t="s">
        <v>539</v>
      </c>
    </row>
    <row r="329" spans="9:10" ht="14.4" hidden="1">
      <c r="I329" s="259">
        <v>42329</v>
      </c>
      <c r="J329" t="s">
        <v>540</v>
      </c>
    </row>
    <row r="330" spans="9:10" ht="14.4" hidden="1">
      <c r="I330" s="259">
        <v>42330</v>
      </c>
      <c r="J330" t="s">
        <v>541</v>
      </c>
    </row>
    <row r="331" spans="9:10" ht="14.4" hidden="1">
      <c r="I331" s="259">
        <v>42331</v>
      </c>
      <c r="J331" t="s">
        <v>542</v>
      </c>
    </row>
    <row r="332" spans="9:10" ht="14.4" hidden="1">
      <c r="I332" s="259">
        <v>42332</v>
      </c>
      <c r="J332" t="s">
        <v>543</v>
      </c>
    </row>
    <row r="333" spans="9:10" ht="14.4" hidden="1">
      <c r="I333" s="259">
        <v>42333</v>
      </c>
      <c r="J333" t="s">
        <v>544</v>
      </c>
    </row>
    <row r="334" spans="9:10" ht="14.4" hidden="1">
      <c r="I334" s="259">
        <v>42334</v>
      </c>
      <c r="J334" t="s">
        <v>538</v>
      </c>
    </row>
    <row r="335" spans="9:10" ht="14.4" hidden="1">
      <c r="I335" s="259">
        <v>42335</v>
      </c>
      <c r="J335" t="s">
        <v>539</v>
      </c>
    </row>
    <row r="336" spans="9:10" ht="14.4" hidden="1">
      <c r="I336" s="259">
        <v>42336</v>
      </c>
      <c r="J336" t="s">
        <v>540</v>
      </c>
    </row>
    <row r="337" spans="9:10" ht="14.4" hidden="1">
      <c r="I337" s="259">
        <v>42337</v>
      </c>
      <c r="J337" t="s">
        <v>541</v>
      </c>
    </row>
    <row r="338" spans="9:10" ht="14.4" hidden="1">
      <c r="I338" s="259">
        <v>42338</v>
      </c>
      <c r="J338" t="s">
        <v>542</v>
      </c>
    </row>
    <row r="339" spans="9:10" ht="14.4" hidden="1">
      <c r="I339" s="259">
        <v>42339</v>
      </c>
      <c r="J339" t="s">
        <v>543</v>
      </c>
    </row>
    <row r="340" spans="9:10" ht="14.4" hidden="1">
      <c r="I340" s="259">
        <v>42340</v>
      </c>
      <c r="J340" t="s">
        <v>544</v>
      </c>
    </row>
    <row r="341" spans="9:10" ht="14.4" hidden="1">
      <c r="I341" s="259">
        <v>42341</v>
      </c>
      <c r="J341" t="s">
        <v>538</v>
      </c>
    </row>
    <row r="342" spans="9:10" ht="14.4" hidden="1">
      <c r="I342" s="259">
        <v>42342</v>
      </c>
      <c r="J342" t="s">
        <v>539</v>
      </c>
    </row>
    <row r="343" spans="9:10" ht="14.4" hidden="1">
      <c r="I343" s="259">
        <v>42343</v>
      </c>
      <c r="J343" t="s">
        <v>540</v>
      </c>
    </row>
    <row r="344" spans="9:10" ht="14.4" hidden="1">
      <c r="I344" s="259">
        <v>42344</v>
      </c>
      <c r="J344" t="s">
        <v>541</v>
      </c>
    </row>
    <row r="345" spans="9:10" ht="14.4" hidden="1">
      <c r="I345" s="259">
        <v>42345</v>
      </c>
      <c r="J345" t="s">
        <v>542</v>
      </c>
    </row>
    <row r="346" spans="9:10" ht="14.4" hidden="1">
      <c r="I346" s="259">
        <v>42346</v>
      </c>
      <c r="J346" t="s">
        <v>543</v>
      </c>
    </row>
    <row r="347" spans="9:10" ht="14.4" hidden="1">
      <c r="I347" s="259">
        <v>42347</v>
      </c>
      <c r="J347" t="s">
        <v>544</v>
      </c>
    </row>
    <row r="348" spans="9:10" ht="14.4" hidden="1">
      <c r="I348" s="259">
        <v>42348</v>
      </c>
      <c r="J348" t="s">
        <v>538</v>
      </c>
    </row>
    <row r="349" spans="9:10" ht="14.4" hidden="1">
      <c r="I349" s="259">
        <v>42349</v>
      </c>
      <c r="J349" t="s">
        <v>539</v>
      </c>
    </row>
    <row r="350" spans="9:10" ht="14.4" hidden="1">
      <c r="I350" s="259">
        <v>42350</v>
      </c>
      <c r="J350" t="s">
        <v>540</v>
      </c>
    </row>
    <row r="351" spans="9:10" ht="14.4" hidden="1">
      <c r="I351" s="259">
        <v>42351</v>
      </c>
      <c r="J351" t="s">
        <v>541</v>
      </c>
    </row>
    <row r="352" spans="9:10" ht="14.4" hidden="1">
      <c r="I352" s="259">
        <v>42352</v>
      </c>
      <c r="J352" t="s">
        <v>542</v>
      </c>
    </row>
    <row r="353" spans="9:10" ht="14.4" hidden="1">
      <c r="I353" s="259">
        <v>42353</v>
      </c>
      <c r="J353" t="s">
        <v>543</v>
      </c>
    </row>
    <row r="354" spans="9:10" ht="14.4" hidden="1">
      <c r="I354" s="259">
        <v>42354</v>
      </c>
      <c r="J354" t="s">
        <v>544</v>
      </c>
    </row>
    <row r="355" spans="9:10" ht="14.4" hidden="1">
      <c r="I355" s="259">
        <v>42355</v>
      </c>
      <c r="J355" t="s">
        <v>538</v>
      </c>
    </row>
    <row r="356" spans="9:10" ht="14.4" hidden="1">
      <c r="I356" s="259">
        <v>42356</v>
      </c>
      <c r="J356" t="s">
        <v>539</v>
      </c>
    </row>
    <row r="357" spans="9:10" ht="14.4" hidden="1">
      <c r="I357" s="259">
        <v>42357</v>
      </c>
      <c r="J357" t="s">
        <v>540</v>
      </c>
    </row>
    <row r="358" spans="9:10" ht="14.4" hidden="1">
      <c r="I358" s="259">
        <v>42358</v>
      </c>
      <c r="J358" t="s">
        <v>541</v>
      </c>
    </row>
    <row r="359" spans="9:10" ht="14.4" hidden="1">
      <c r="I359" s="259">
        <v>42359</v>
      </c>
      <c r="J359" t="s">
        <v>542</v>
      </c>
    </row>
    <row r="360" spans="9:10" ht="14.4" hidden="1">
      <c r="I360" s="259">
        <v>42360</v>
      </c>
      <c r="J360" t="s">
        <v>543</v>
      </c>
    </row>
    <row r="361" spans="9:10" ht="14.4" hidden="1">
      <c r="I361" s="259">
        <v>42361</v>
      </c>
      <c r="J361" t="s">
        <v>544</v>
      </c>
    </row>
    <row r="362" spans="9:10" ht="14.4" hidden="1">
      <c r="I362" s="259">
        <v>42362</v>
      </c>
      <c r="J362" t="s">
        <v>538</v>
      </c>
    </row>
    <row r="363" spans="9:10" ht="14.4" hidden="1">
      <c r="I363" s="259">
        <v>42363</v>
      </c>
      <c r="J363" t="s">
        <v>539</v>
      </c>
    </row>
    <row r="364" spans="9:10" ht="14.4" hidden="1">
      <c r="I364" s="259">
        <v>42364</v>
      </c>
      <c r="J364" t="s">
        <v>540</v>
      </c>
    </row>
    <row r="365" spans="9:10" ht="14.4" hidden="1">
      <c r="I365" s="259">
        <v>42365</v>
      </c>
      <c r="J365" t="s">
        <v>541</v>
      </c>
    </row>
    <row r="366" spans="9:10" ht="14.4" hidden="1">
      <c r="I366" s="259">
        <v>42366</v>
      </c>
      <c r="J366" t="s">
        <v>542</v>
      </c>
    </row>
    <row r="367" spans="9:10" ht="14.4" hidden="1">
      <c r="I367" s="259">
        <v>42367</v>
      </c>
      <c r="J367" t="s">
        <v>543</v>
      </c>
    </row>
    <row r="368" spans="9:10" ht="14.4" hidden="1">
      <c r="I368" s="259">
        <v>42368</v>
      </c>
      <c r="J368" t="s">
        <v>544</v>
      </c>
    </row>
    <row r="369" spans="9:10" ht="14.4" hidden="1">
      <c r="I369" s="259">
        <v>42369</v>
      </c>
      <c r="J369" t="s">
        <v>538</v>
      </c>
    </row>
    <row r="370" spans="9:10" ht="14.4" hidden="1">
      <c r="I370" s="259">
        <v>42370</v>
      </c>
      <c r="J370" t="s">
        <v>539</v>
      </c>
    </row>
    <row r="371" spans="9:10" ht="14.4" hidden="1">
      <c r="I371" s="259">
        <v>42371</v>
      </c>
      <c r="J371" t="s">
        <v>540</v>
      </c>
    </row>
    <row r="372" spans="9:10" ht="14.4" hidden="1">
      <c r="I372" s="259">
        <v>42372</v>
      </c>
      <c r="J372" t="s">
        <v>541</v>
      </c>
    </row>
    <row r="373" spans="9:10" ht="14.4" hidden="1">
      <c r="I373" s="259">
        <v>42373</v>
      </c>
      <c r="J373" t="s">
        <v>542</v>
      </c>
    </row>
    <row r="374" spans="9:10" ht="14.4" hidden="1">
      <c r="I374" s="259">
        <v>42374</v>
      </c>
      <c r="J374" t="s">
        <v>543</v>
      </c>
    </row>
    <row r="375" spans="9:10" ht="14.4" hidden="1">
      <c r="I375" s="259">
        <v>42375</v>
      </c>
      <c r="J375" t="s">
        <v>544</v>
      </c>
    </row>
    <row r="376" spans="9:10" ht="14.4" hidden="1">
      <c r="I376" s="259">
        <v>42376</v>
      </c>
      <c r="J376" t="s">
        <v>538</v>
      </c>
    </row>
    <row r="377" spans="9:10" ht="14.4" hidden="1">
      <c r="I377" s="259">
        <v>42377</v>
      </c>
      <c r="J377" t="s">
        <v>539</v>
      </c>
    </row>
    <row r="378" spans="9:10" ht="14.4" hidden="1">
      <c r="I378" s="259">
        <v>42378</v>
      </c>
      <c r="J378" t="s">
        <v>540</v>
      </c>
    </row>
    <row r="379" spans="9:10" ht="14.4" hidden="1">
      <c r="I379" s="259">
        <v>42379</v>
      </c>
      <c r="J379" t="s">
        <v>541</v>
      </c>
    </row>
    <row r="380" spans="9:10" ht="14.4" hidden="1">
      <c r="I380" s="259">
        <v>42380</v>
      </c>
      <c r="J380" t="s">
        <v>542</v>
      </c>
    </row>
    <row r="381" spans="9:10" ht="14.4" hidden="1">
      <c r="I381" s="259">
        <v>42381</v>
      </c>
      <c r="J381" t="s">
        <v>543</v>
      </c>
    </row>
    <row r="382" spans="9:10" ht="14.4" hidden="1">
      <c r="I382" s="259">
        <v>42382</v>
      </c>
      <c r="J382" t="s">
        <v>544</v>
      </c>
    </row>
    <row r="383" spans="9:10" ht="14.4" hidden="1">
      <c r="I383" s="259">
        <v>42383</v>
      </c>
      <c r="J383" t="s">
        <v>538</v>
      </c>
    </row>
    <row r="384" spans="9:10" ht="14.4" hidden="1">
      <c r="I384" s="259">
        <v>42384</v>
      </c>
      <c r="J384" t="s">
        <v>539</v>
      </c>
    </row>
    <row r="385" spans="9:10" ht="14.4" hidden="1">
      <c r="I385" s="259">
        <v>42385</v>
      </c>
      <c r="J385" t="s">
        <v>540</v>
      </c>
    </row>
    <row r="386" spans="9:10" ht="14.4" hidden="1">
      <c r="I386" s="259">
        <v>42386</v>
      </c>
      <c r="J386" t="s">
        <v>541</v>
      </c>
    </row>
    <row r="387" spans="9:10" ht="14.4" hidden="1">
      <c r="I387" s="259">
        <v>42387</v>
      </c>
      <c r="J387" t="s">
        <v>542</v>
      </c>
    </row>
    <row r="388" spans="9:10" ht="14.4" hidden="1">
      <c r="I388" s="259">
        <v>42388</v>
      </c>
      <c r="J388" t="s">
        <v>543</v>
      </c>
    </row>
    <row r="389" spans="9:10" ht="14.4" hidden="1">
      <c r="I389" s="259">
        <v>42389</v>
      </c>
      <c r="J389" t="s">
        <v>544</v>
      </c>
    </row>
    <row r="390" spans="9:10" ht="14.4" hidden="1">
      <c r="I390" s="259">
        <v>42390</v>
      </c>
      <c r="J390" t="s">
        <v>538</v>
      </c>
    </row>
    <row r="391" spans="9:10" ht="14.4" hidden="1">
      <c r="I391" s="259">
        <v>42391</v>
      </c>
      <c r="J391" t="s">
        <v>539</v>
      </c>
    </row>
    <row r="392" spans="9:10" ht="14.4" hidden="1">
      <c r="I392" s="259">
        <v>42392</v>
      </c>
      <c r="J392" t="s">
        <v>540</v>
      </c>
    </row>
    <row r="393" spans="9:10" ht="14.4" hidden="1">
      <c r="I393" s="259">
        <v>42393</v>
      </c>
      <c r="J393" t="s">
        <v>541</v>
      </c>
    </row>
    <row r="394" spans="9:10" ht="14.4" hidden="1">
      <c r="I394" s="259">
        <v>42394</v>
      </c>
      <c r="J394" t="s">
        <v>542</v>
      </c>
    </row>
    <row r="395" spans="9:10" ht="14.4" hidden="1">
      <c r="I395" s="259">
        <v>42395</v>
      </c>
      <c r="J395" t="s">
        <v>543</v>
      </c>
    </row>
    <row r="396" spans="9:10" ht="14.4" hidden="1">
      <c r="I396" s="259">
        <v>42396</v>
      </c>
      <c r="J396" t="s">
        <v>544</v>
      </c>
    </row>
    <row r="397" spans="9:10" ht="14.4" hidden="1">
      <c r="I397" s="259">
        <v>42397</v>
      </c>
      <c r="J397" t="s">
        <v>538</v>
      </c>
    </row>
    <row r="398" spans="9:10" ht="14.4" hidden="1">
      <c r="I398" s="259">
        <v>42398</v>
      </c>
      <c r="J398" t="s">
        <v>539</v>
      </c>
    </row>
    <row r="399" spans="9:10" ht="14.4" hidden="1">
      <c r="I399" s="259">
        <v>42399</v>
      </c>
      <c r="J399" t="s">
        <v>540</v>
      </c>
    </row>
    <row r="400" spans="9:10" ht="14.4" hidden="1">
      <c r="I400" s="259">
        <v>42400</v>
      </c>
      <c r="J400" t="s">
        <v>541</v>
      </c>
    </row>
    <row r="401" spans="9:10" ht="14.4" hidden="1">
      <c r="I401" s="259">
        <v>42401</v>
      </c>
      <c r="J401" t="s">
        <v>542</v>
      </c>
    </row>
    <row r="402" spans="9:10" ht="14.4" hidden="1">
      <c r="I402" s="259">
        <v>42402</v>
      </c>
      <c r="J402" t="s">
        <v>543</v>
      </c>
    </row>
    <row r="403" spans="9:10" ht="14.4" hidden="1">
      <c r="I403" s="259">
        <v>42403</v>
      </c>
      <c r="J403" t="s">
        <v>544</v>
      </c>
    </row>
    <row r="404" spans="9:10" ht="14.4" hidden="1">
      <c r="I404" s="259">
        <v>42404</v>
      </c>
      <c r="J404" t="s">
        <v>538</v>
      </c>
    </row>
    <row r="405" spans="9:10" ht="14.4" hidden="1">
      <c r="I405" s="259">
        <v>42405</v>
      </c>
      <c r="J405" t="s">
        <v>539</v>
      </c>
    </row>
    <row r="406" spans="9:10" ht="14.4" hidden="1">
      <c r="I406" s="259">
        <v>42406</v>
      </c>
      <c r="J406" t="s">
        <v>540</v>
      </c>
    </row>
    <row r="407" spans="9:10" ht="14.4" hidden="1">
      <c r="I407" s="259">
        <v>42407</v>
      </c>
      <c r="J407" t="s">
        <v>541</v>
      </c>
    </row>
    <row r="408" spans="9:10" ht="14.4" hidden="1">
      <c r="I408" s="259">
        <v>42408</v>
      </c>
      <c r="J408" t="s">
        <v>542</v>
      </c>
    </row>
    <row r="409" spans="9:10" ht="14.4" hidden="1">
      <c r="I409" s="259">
        <v>42409</v>
      </c>
      <c r="J409" t="s">
        <v>543</v>
      </c>
    </row>
    <row r="410" spans="9:10" ht="14.4" hidden="1">
      <c r="I410" s="259">
        <v>42410</v>
      </c>
      <c r="J410" t="s">
        <v>544</v>
      </c>
    </row>
    <row r="411" spans="9:10" ht="14.4" hidden="1">
      <c r="I411" s="259">
        <v>42411</v>
      </c>
      <c r="J411" t="s">
        <v>538</v>
      </c>
    </row>
    <row r="412" spans="9:10" ht="14.4" hidden="1">
      <c r="I412" s="259">
        <v>42412</v>
      </c>
      <c r="J412" t="s">
        <v>539</v>
      </c>
    </row>
    <row r="413" spans="9:10" ht="14.4" hidden="1">
      <c r="I413" s="259">
        <v>42413</v>
      </c>
      <c r="J413" t="s">
        <v>540</v>
      </c>
    </row>
    <row r="414" spans="9:10" ht="14.4" hidden="1">
      <c r="I414" s="259">
        <v>42414</v>
      </c>
      <c r="J414" t="s">
        <v>541</v>
      </c>
    </row>
    <row r="415" spans="9:10" ht="14.4" hidden="1">
      <c r="I415" s="259">
        <v>42415</v>
      </c>
      <c r="J415" t="s">
        <v>542</v>
      </c>
    </row>
    <row r="416" spans="9:10" ht="14.4" hidden="1">
      <c r="I416" s="259">
        <v>42416</v>
      </c>
      <c r="J416" t="s">
        <v>543</v>
      </c>
    </row>
    <row r="417" spans="9:10" ht="14.4" hidden="1">
      <c r="I417" s="259">
        <v>42417</v>
      </c>
      <c r="J417" t="s">
        <v>544</v>
      </c>
    </row>
    <row r="418" spans="9:10" ht="14.4" hidden="1">
      <c r="I418" s="259">
        <v>42418</v>
      </c>
      <c r="J418" t="s">
        <v>538</v>
      </c>
    </row>
    <row r="419" spans="9:10" ht="14.4" hidden="1">
      <c r="I419" s="259">
        <v>42419</v>
      </c>
      <c r="J419" t="s">
        <v>539</v>
      </c>
    </row>
    <row r="420" spans="9:10" ht="14.4" hidden="1">
      <c r="I420" s="259">
        <v>42420</v>
      </c>
      <c r="J420" t="s">
        <v>540</v>
      </c>
    </row>
    <row r="421" spans="9:10" ht="14.4" hidden="1">
      <c r="I421" s="259">
        <v>42421</v>
      </c>
      <c r="J421" t="s">
        <v>541</v>
      </c>
    </row>
    <row r="422" spans="9:10" ht="14.4" hidden="1">
      <c r="I422" s="259">
        <v>42422</v>
      </c>
      <c r="J422" t="s">
        <v>542</v>
      </c>
    </row>
    <row r="423" spans="9:10" ht="14.4" hidden="1">
      <c r="I423" s="259">
        <v>42423</v>
      </c>
      <c r="J423" t="s">
        <v>543</v>
      </c>
    </row>
    <row r="424" spans="9:10" ht="14.4" hidden="1">
      <c r="I424" s="259">
        <v>42424</v>
      </c>
      <c r="J424" t="s">
        <v>544</v>
      </c>
    </row>
    <row r="425" spans="9:10" ht="14.4" hidden="1">
      <c r="I425" s="259">
        <v>42425</v>
      </c>
      <c r="J425" t="s">
        <v>538</v>
      </c>
    </row>
    <row r="426" spans="9:10" ht="14.4" hidden="1">
      <c r="I426" s="259">
        <v>42426</v>
      </c>
      <c r="J426" t="s">
        <v>539</v>
      </c>
    </row>
    <row r="427" spans="9:10" ht="14.4" hidden="1">
      <c r="I427" s="259">
        <v>42427</v>
      </c>
      <c r="J427" t="s">
        <v>540</v>
      </c>
    </row>
    <row r="428" spans="9:10" ht="14.4" hidden="1">
      <c r="I428" s="259">
        <v>42428</v>
      </c>
      <c r="J428" t="s">
        <v>541</v>
      </c>
    </row>
    <row r="429" spans="9:10" ht="14.4" hidden="1">
      <c r="I429" s="259">
        <v>42429</v>
      </c>
      <c r="J429" t="s">
        <v>542</v>
      </c>
    </row>
    <row r="430" spans="9:10" ht="14.4" hidden="1">
      <c r="I430" s="259">
        <v>42430</v>
      </c>
      <c r="J430" t="s">
        <v>543</v>
      </c>
    </row>
    <row r="431" spans="9:10" ht="14.4" hidden="1">
      <c r="I431" s="259">
        <v>42431</v>
      </c>
      <c r="J431" t="s">
        <v>544</v>
      </c>
    </row>
    <row r="432" spans="9:10" ht="14.4" hidden="1">
      <c r="I432" s="259">
        <v>42432</v>
      </c>
      <c r="J432" t="s">
        <v>538</v>
      </c>
    </row>
    <row r="433" spans="9:10" ht="14.4" hidden="1">
      <c r="I433" s="259">
        <v>42433</v>
      </c>
      <c r="J433" t="s">
        <v>539</v>
      </c>
    </row>
    <row r="434" spans="9:10" ht="14.4" hidden="1">
      <c r="I434" s="259">
        <v>42434</v>
      </c>
      <c r="J434" t="s">
        <v>540</v>
      </c>
    </row>
    <row r="435" spans="9:10" ht="14.4" hidden="1">
      <c r="I435" s="259">
        <v>42435</v>
      </c>
      <c r="J435" t="s">
        <v>541</v>
      </c>
    </row>
    <row r="436" spans="9:10" ht="14.4" hidden="1">
      <c r="I436" s="259">
        <v>42436</v>
      </c>
      <c r="J436" t="s">
        <v>542</v>
      </c>
    </row>
    <row r="437" spans="9:10" ht="14.4" hidden="1">
      <c r="I437" s="259">
        <v>42437</v>
      </c>
      <c r="J437" t="s">
        <v>543</v>
      </c>
    </row>
    <row r="438" spans="9:10" ht="14.4" hidden="1">
      <c r="I438" s="259">
        <v>42438</v>
      </c>
      <c r="J438" t="s">
        <v>544</v>
      </c>
    </row>
    <row r="439" spans="9:10" ht="14.4" hidden="1">
      <c r="I439" s="259">
        <v>42439</v>
      </c>
      <c r="J439" t="s">
        <v>538</v>
      </c>
    </row>
    <row r="440" spans="9:10" ht="14.4" hidden="1">
      <c r="I440" s="259">
        <v>42440</v>
      </c>
      <c r="J440" t="s">
        <v>539</v>
      </c>
    </row>
    <row r="441" spans="9:10" ht="14.4" hidden="1">
      <c r="I441" s="259">
        <v>42441</v>
      </c>
      <c r="J441" t="s">
        <v>540</v>
      </c>
    </row>
    <row r="442" spans="9:10" ht="14.4" hidden="1">
      <c r="I442" s="259">
        <v>42442</v>
      </c>
      <c r="J442" t="s">
        <v>541</v>
      </c>
    </row>
    <row r="443" spans="9:10" ht="14.4" hidden="1">
      <c r="I443" s="259">
        <v>42443</v>
      </c>
      <c r="J443" t="s">
        <v>542</v>
      </c>
    </row>
    <row r="444" spans="9:10" ht="14.4" hidden="1">
      <c r="I444" s="259">
        <v>42444</v>
      </c>
      <c r="J444" t="s">
        <v>543</v>
      </c>
    </row>
    <row r="445" spans="9:10" ht="14.4" hidden="1">
      <c r="I445" s="259">
        <v>42445</v>
      </c>
      <c r="J445" t="s">
        <v>544</v>
      </c>
    </row>
    <row r="446" spans="9:10" ht="14.4" hidden="1">
      <c r="I446" s="259">
        <v>42446</v>
      </c>
      <c r="J446" t="s">
        <v>538</v>
      </c>
    </row>
    <row r="447" spans="9:10" ht="14.4" hidden="1">
      <c r="I447" s="259">
        <v>42447</v>
      </c>
      <c r="J447" t="s">
        <v>539</v>
      </c>
    </row>
    <row r="448" spans="9:10" ht="14.4" hidden="1">
      <c r="I448" s="259">
        <v>42448</v>
      </c>
      <c r="J448" t="s">
        <v>540</v>
      </c>
    </row>
    <row r="449" spans="9:10" ht="14.4" hidden="1">
      <c r="I449" s="259">
        <v>42449</v>
      </c>
      <c r="J449" t="s">
        <v>541</v>
      </c>
    </row>
    <row r="450" spans="9:10" ht="14.4" hidden="1">
      <c r="I450" s="259">
        <v>42450</v>
      </c>
      <c r="J450" t="s">
        <v>542</v>
      </c>
    </row>
    <row r="451" spans="9:10" ht="14.4" hidden="1">
      <c r="I451" s="259">
        <v>42451</v>
      </c>
      <c r="J451" t="s">
        <v>543</v>
      </c>
    </row>
    <row r="452" spans="9:10" ht="14.4" hidden="1">
      <c r="I452" s="259">
        <v>42452</v>
      </c>
      <c r="J452" t="s">
        <v>544</v>
      </c>
    </row>
    <row r="453" spans="9:10" ht="14.4" hidden="1">
      <c r="I453" s="259">
        <v>42453</v>
      </c>
      <c r="J453" t="s">
        <v>538</v>
      </c>
    </row>
    <row r="454" spans="9:10" ht="14.4" hidden="1">
      <c r="I454" s="259">
        <v>42454</v>
      </c>
      <c r="J454" t="s">
        <v>539</v>
      </c>
    </row>
    <row r="455" spans="9:10" ht="14.4" hidden="1">
      <c r="I455" s="259">
        <v>42455</v>
      </c>
      <c r="J455" t="s">
        <v>540</v>
      </c>
    </row>
    <row r="456" spans="9:10" ht="14.4" hidden="1">
      <c r="I456" s="259">
        <v>42456</v>
      </c>
      <c r="J456" t="s">
        <v>541</v>
      </c>
    </row>
    <row r="457" spans="9:10" ht="14.4" hidden="1">
      <c r="I457" s="259">
        <v>42457</v>
      </c>
      <c r="J457" t="s">
        <v>542</v>
      </c>
    </row>
    <row r="458" spans="9:10" ht="14.4" hidden="1">
      <c r="I458" s="259">
        <v>42458</v>
      </c>
      <c r="J458" t="s">
        <v>543</v>
      </c>
    </row>
    <row r="459" spans="9:10" ht="14.4" hidden="1">
      <c r="I459" s="259">
        <v>42459</v>
      </c>
      <c r="J459" t="s">
        <v>544</v>
      </c>
    </row>
    <row r="460" spans="9:10" ht="14.4" hidden="1">
      <c r="I460" s="259">
        <v>42460</v>
      </c>
      <c r="J460" t="s">
        <v>538</v>
      </c>
    </row>
    <row r="461" spans="9:10" ht="14.4" hidden="1">
      <c r="I461" s="259">
        <v>42461</v>
      </c>
      <c r="J461" t="s">
        <v>539</v>
      </c>
    </row>
    <row r="462" spans="9:10" ht="14.4" hidden="1">
      <c r="I462" s="259">
        <v>42462</v>
      </c>
      <c r="J462" t="s">
        <v>540</v>
      </c>
    </row>
    <row r="463" spans="9:10" ht="14.4" hidden="1">
      <c r="I463" s="259">
        <v>42463</v>
      </c>
      <c r="J463" t="s">
        <v>541</v>
      </c>
    </row>
    <row r="464" spans="9:10" ht="14.4" hidden="1">
      <c r="I464" s="259">
        <v>42464</v>
      </c>
      <c r="J464" t="s">
        <v>542</v>
      </c>
    </row>
    <row r="465" spans="9:10" ht="14.4" hidden="1">
      <c r="I465" s="259">
        <v>42465</v>
      </c>
      <c r="J465" t="s">
        <v>543</v>
      </c>
    </row>
    <row r="466" spans="9:10" ht="14.4" hidden="1">
      <c r="I466" s="259">
        <v>42466</v>
      </c>
      <c r="J466" t="s">
        <v>544</v>
      </c>
    </row>
    <row r="467" spans="9:10" ht="14.4" hidden="1">
      <c r="I467" s="259">
        <v>42467</v>
      </c>
      <c r="J467" t="s">
        <v>538</v>
      </c>
    </row>
    <row r="468" spans="9:10" ht="14.4" hidden="1">
      <c r="I468" s="259">
        <v>42468</v>
      </c>
      <c r="J468" t="s">
        <v>539</v>
      </c>
    </row>
    <row r="469" spans="9:10" ht="14.4" hidden="1">
      <c r="I469" s="259">
        <v>42469</v>
      </c>
      <c r="J469" t="s">
        <v>540</v>
      </c>
    </row>
    <row r="470" spans="9:10" ht="14.4" hidden="1">
      <c r="I470" s="259">
        <v>42470</v>
      </c>
      <c r="J470" t="s">
        <v>541</v>
      </c>
    </row>
    <row r="471" spans="9:10" ht="14.4" hidden="1">
      <c r="I471" s="259">
        <v>42471</v>
      </c>
      <c r="J471" t="s">
        <v>542</v>
      </c>
    </row>
    <row r="472" spans="9:10" ht="14.4" hidden="1">
      <c r="I472" s="259">
        <v>42472</v>
      </c>
      <c r="J472" t="s">
        <v>543</v>
      </c>
    </row>
    <row r="473" spans="9:10" ht="14.4" hidden="1">
      <c r="I473" s="259">
        <v>42473</v>
      </c>
      <c r="J473" t="s">
        <v>544</v>
      </c>
    </row>
    <row r="474" spans="9:10" ht="14.4" hidden="1">
      <c r="I474" s="259">
        <v>42474</v>
      </c>
      <c r="J474" t="s">
        <v>538</v>
      </c>
    </row>
    <row r="475" spans="9:10" ht="14.4" hidden="1">
      <c r="I475" s="259">
        <v>42475</v>
      </c>
      <c r="J475" t="s">
        <v>539</v>
      </c>
    </row>
    <row r="476" spans="9:10" ht="14.4" hidden="1">
      <c r="I476" s="259">
        <v>42476</v>
      </c>
      <c r="J476" t="s">
        <v>540</v>
      </c>
    </row>
    <row r="477" spans="9:10" ht="14.4" hidden="1">
      <c r="I477" s="259">
        <v>42477</v>
      </c>
      <c r="J477" t="s">
        <v>541</v>
      </c>
    </row>
    <row r="478" spans="9:10" ht="14.4" hidden="1">
      <c r="I478" s="259">
        <v>42478</v>
      </c>
      <c r="J478" t="s">
        <v>542</v>
      </c>
    </row>
    <row r="479" spans="9:10" ht="14.4" hidden="1">
      <c r="I479" s="259">
        <v>42479</v>
      </c>
      <c r="J479" t="s">
        <v>543</v>
      </c>
    </row>
    <row r="480" spans="9:10" ht="14.4" hidden="1">
      <c r="I480" s="259">
        <v>42480</v>
      </c>
      <c r="J480" t="s">
        <v>544</v>
      </c>
    </row>
    <row r="481" spans="9:10" ht="14.4" hidden="1">
      <c r="I481" s="259">
        <v>42481</v>
      </c>
      <c r="J481" t="s">
        <v>538</v>
      </c>
    </row>
    <row r="482" spans="9:10" ht="14.4" hidden="1">
      <c r="I482" s="259">
        <v>42482</v>
      </c>
      <c r="J482" t="s">
        <v>539</v>
      </c>
    </row>
    <row r="483" spans="9:10" ht="14.4" hidden="1">
      <c r="I483" s="259">
        <v>42483</v>
      </c>
      <c r="J483" t="s">
        <v>540</v>
      </c>
    </row>
    <row r="484" spans="9:10" ht="14.4" hidden="1">
      <c r="I484" s="259">
        <v>42484</v>
      </c>
      <c r="J484" t="s">
        <v>541</v>
      </c>
    </row>
    <row r="485" spans="9:10" ht="14.4" hidden="1">
      <c r="I485" s="259">
        <v>42485</v>
      </c>
      <c r="J485" t="s">
        <v>542</v>
      </c>
    </row>
    <row r="486" spans="9:10" ht="14.4" hidden="1">
      <c r="I486" s="259">
        <v>42486</v>
      </c>
      <c r="J486" t="s">
        <v>543</v>
      </c>
    </row>
    <row r="487" spans="9:10" ht="14.4" hidden="1">
      <c r="I487" s="259">
        <v>42487</v>
      </c>
      <c r="J487" t="s">
        <v>544</v>
      </c>
    </row>
    <row r="488" spans="9:10" ht="14.4" hidden="1">
      <c r="I488" s="259">
        <v>42488</v>
      </c>
      <c r="J488" t="s">
        <v>538</v>
      </c>
    </row>
    <row r="489" spans="9:10" ht="14.4" hidden="1">
      <c r="I489" s="259">
        <v>42489</v>
      </c>
      <c r="J489" t="s">
        <v>539</v>
      </c>
    </row>
    <row r="490" spans="9:10" ht="14.4" hidden="1">
      <c r="I490" s="259">
        <v>42490</v>
      </c>
      <c r="J490" t="s">
        <v>540</v>
      </c>
    </row>
    <row r="491" spans="9:10" ht="14.4" hidden="1">
      <c r="I491" s="259">
        <v>42491</v>
      </c>
      <c r="J491" t="s">
        <v>541</v>
      </c>
    </row>
    <row r="492" spans="9:10" ht="14.4" hidden="1">
      <c r="I492" s="259">
        <v>42492</v>
      </c>
      <c r="J492" t="s">
        <v>542</v>
      </c>
    </row>
    <row r="493" spans="9:10" ht="14.4" hidden="1">
      <c r="I493" s="259">
        <v>42493</v>
      </c>
      <c r="J493" t="s">
        <v>543</v>
      </c>
    </row>
    <row r="494" spans="9:10" ht="14.4" hidden="1">
      <c r="I494" s="259">
        <v>42494</v>
      </c>
      <c r="J494" t="s">
        <v>544</v>
      </c>
    </row>
    <row r="495" spans="9:10" ht="14.4" hidden="1">
      <c r="I495" s="259">
        <v>42495</v>
      </c>
      <c r="J495" t="s">
        <v>538</v>
      </c>
    </row>
    <row r="496" spans="9:10" ht="14.4" hidden="1">
      <c r="I496" s="259">
        <v>42496</v>
      </c>
      <c r="J496" t="s">
        <v>539</v>
      </c>
    </row>
    <row r="497" spans="9:10" ht="14.4" hidden="1">
      <c r="I497" s="259">
        <v>42497</v>
      </c>
      <c r="J497" t="s">
        <v>540</v>
      </c>
    </row>
    <row r="498" spans="9:10" ht="14.4" hidden="1">
      <c r="I498" s="259">
        <v>42498</v>
      </c>
      <c r="J498" t="s">
        <v>541</v>
      </c>
    </row>
    <row r="499" spans="9:10" ht="14.4" hidden="1">
      <c r="I499" s="259">
        <v>42499</v>
      </c>
      <c r="J499" t="s">
        <v>542</v>
      </c>
    </row>
    <row r="500" spans="9:10" ht="14.4" hidden="1">
      <c r="I500" s="259">
        <v>42500</v>
      </c>
      <c r="J500" t="s">
        <v>543</v>
      </c>
    </row>
    <row r="501" spans="9:10" ht="14.4" hidden="1">
      <c r="I501" s="259">
        <v>42501</v>
      </c>
      <c r="J501" t="s">
        <v>544</v>
      </c>
    </row>
    <row r="502" spans="9:10" ht="14.4" hidden="1">
      <c r="I502" s="259">
        <v>42502</v>
      </c>
      <c r="J502" t="s">
        <v>538</v>
      </c>
    </row>
    <row r="503" spans="9:10" ht="14.4" hidden="1">
      <c r="I503" s="259">
        <v>42503</v>
      </c>
      <c r="J503" t="s">
        <v>539</v>
      </c>
    </row>
    <row r="504" spans="9:10" ht="14.4" hidden="1">
      <c r="I504" s="259">
        <v>42504</v>
      </c>
      <c r="J504" t="s">
        <v>540</v>
      </c>
    </row>
    <row r="505" spans="9:10" ht="14.4" hidden="1">
      <c r="I505" s="259">
        <v>42505</v>
      </c>
      <c r="J505" t="s">
        <v>541</v>
      </c>
    </row>
    <row r="506" spans="9:10" ht="14.4" hidden="1">
      <c r="I506" s="259">
        <v>42506</v>
      </c>
      <c r="J506" t="s">
        <v>542</v>
      </c>
    </row>
    <row r="507" spans="9:10" ht="14.4" hidden="1">
      <c r="I507" s="259">
        <v>42507</v>
      </c>
      <c r="J507" t="s">
        <v>543</v>
      </c>
    </row>
    <row r="508" spans="9:10" ht="14.4" hidden="1">
      <c r="I508" s="259">
        <v>42508</v>
      </c>
      <c r="J508" t="s">
        <v>544</v>
      </c>
    </row>
    <row r="509" spans="9:10" ht="14.4" hidden="1">
      <c r="I509" s="259">
        <v>42509</v>
      </c>
      <c r="J509" t="s">
        <v>538</v>
      </c>
    </row>
    <row r="510" spans="9:10" ht="14.4" hidden="1">
      <c r="I510" s="259">
        <v>42510</v>
      </c>
      <c r="J510" t="s">
        <v>539</v>
      </c>
    </row>
    <row r="511" spans="9:10" ht="14.4" hidden="1">
      <c r="I511" s="259">
        <v>42511</v>
      </c>
      <c r="J511" t="s">
        <v>540</v>
      </c>
    </row>
    <row r="512" spans="9:10" ht="14.4" hidden="1">
      <c r="I512" s="259">
        <v>42512</v>
      </c>
      <c r="J512" t="s">
        <v>541</v>
      </c>
    </row>
    <row r="513" spans="9:10" ht="14.4" hidden="1">
      <c r="I513" s="259">
        <v>42513</v>
      </c>
      <c r="J513" t="s">
        <v>542</v>
      </c>
    </row>
    <row r="514" spans="9:10" ht="14.4" hidden="1">
      <c r="I514" s="259">
        <v>42514</v>
      </c>
      <c r="J514" t="s">
        <v>543</v>
      </c>
    </row>
    <row r="515" spans="9:10" ht="14.4" hidden="1">
      <c r="I515" s="259">
        <v>42515</v>
      </c>
      <c r="J515" t="s">
        <v>544</v>
      </c>
    </row>
    <row r="516" spans="9:10" ht="14.4" hidden="1">
      <c r="I516" s="259">
        <v>42516</v>
      </c>
      <c r="J516" t="s">
        <v>538</v>
      </c>
    </row>
    <row r="517" spans="9:10" ht="14.4" hidden="1">
      <c r="I517" s="259">
        <v>42517</v>
      </c>
      <c r="J517" t="s">
        <v>539</v>
      </c>
    </row>
    <row r="518" spans="9:10" ht="14.4" hidden="1">
      <c r="I518" s="259">
        <v>42518</v>
      </c>
      <c r="J518" t="s">
        <v>540</v>
      </c>
    </row>
    <row r="519" spans="9:10" ht="14.4" hidden="1">
      <c r="I519" s="259">
        <v>42519</v>
      </c>
      <c r="J519" t="s">
        <v>541</v>
      </c>
    </row>
    <row r="520" spans="9:10" ht="14.4" hidden="1">
      <c r="I520" s="259">
        <v>42520</v>
      </c>
      <c r="J520" t="s">
        <v>542</v>
      </c>
    </row>
    <row r="521" spans="9:10" ht="14.4" hidden="1">
      <c r="I521" s="259">
        <v>42521</v>
      </c>
      <c r="J521" t="s">
        <v>543</v>
      </c>
    </row>
    <row r="522" spans="9:10" ht="14.4" hidden="1">
      <c r="I522" s="259">
        <v>42522</v>
      </c>
      <c r="J522" t="s">
        <v>544</v>
      </c>
    </row>
    <row r="523" spans="9:10" ht="14.4" hidden="1">
      <c r="I523" s="259">
        <v>42523</v>
      </c>
      <c r="J523" t="s">
        <v>538</v>
      </c>
    </row>
    <row r="524" spans="9:10" ht="14.4" hidden="1">
      <c r="I524" s="259">
        <v>42524</v>
      </c>
      <c r="J524" t="s">
        <v>539</v>
      </c>
    </row>
    <row r="525" spans="9:10" ht="14.4" hidden="1">
      <c r="I525" s="259">
        <v>42525</v>
      </c>
      <c r="J525" t="s">
        <v>540</v>
      </c>
    </row>
    <row r="526" spans="9:10" ht="14.4" hidden="1">
      <c r="I526" s="259">
        <v>42526</v>
      </c>
      <c r="J526" t="s">
        <v>541</v>
      </c>
    </row>
    <row r="527" spans="9:10" ht="14.4" hidden="1">
      <c r="I527" s="259">
        <v>42527</v>
      </c>
      <c r="J527" t="s">
        <v>542</v>
      </c>
    </row>
    <row r="528" spans="9:10" ht="14.4" hidden="1">
      <c r="I528" s="259">
        <v>42528</v>
      </c>
      <c r="J528" t="s">
        <v>543</v>
      </c>
    </row>
    <row r="529" spans="9:10" ht="14.4" hidden="1">
      <c r="I529" s="259">
        <v>42529</v>
      </c>
      <c r="J529" t="s">
        <v>544</v>
      </c>
    </row>
    <row r="530" spans="9:10" ht="14.4" hidden="1">
      <c r="I530" s="259">
        <v>42530</v>
      </c>
      <c r="J530" t="s">
        <v>538</v>
      </c>
    </row>
    <row r="531" spans="9:10" ht="14.4" hidden="1">
      <c r="I531" s="259">
        <v>42531</v>
      </c>
      <c r="J531" t="s">
        <v>539</v>
      </c>
    </row>
    <row r="532" spans="9:10" ht="14.4" hidden="1">
      <c r="I532" s="259">
        <v>42532</v>
      </c>
      <c r="J532" t="s">
        <v>540</v>
      </c>
    </row>
    <row r="533" spans="9:10" ht="14.4" hidden="1">
      <c r="I533" s="259">
        <v>42533</v>
      </c>
      <c r="J533" t="s">
        <v>541</v>
      </c>
    </row>
    <row r="534" spans="9:10" ht="14.4" hidden="1">
      <c r="I534" s="259">
        <v>42534</v>
      </c>
      <c r="J534" t="s">
        <v>542</v>
      </c>
    </row>
    <row r="535" spans="9:10" ht="14.4" hidden="1">
      <c r="I535" s="259">
        <v>42535</v>
      </c>
      <c r="J535" t="s">
        <v>543</v>
      </c>
    </row>
    <row r="536" spans="9:10" ht="14.4" hidden="1">
      <c r="I536" s="259">
        <v>42536</v>
      </c>
      <c r="J536" t="s">
        <v>544</v>
      </c>
    </row>
    <row r="537" spans="9:10" ht="14.4" hidden="1">
      <c r="I537" s="259">
        <v>42537</v>
      </c>
      <c r="J537" t="s">
        <v>538</v>
      </c>
    </row>
    <row r="538" spans="9:10" ht="14.4" hidden="1">
      <c r="I538" s="259">
        <v>42538</v>
      </c>
      <c r="J538" t="s">
        <v>539</v>
      </c>
    </row>
    <row r="539" spans="9:10" ht="14.4" hidden="1">
      <c r="I539" s="259">
        <v>42539</v>
      </c>
      <c r="J539" t="s">
        <v>540</v>
      </c>
    </row>
    <row r="540" spans="9:10" ht="14.4" hidden="1">
      <c r="I540" s="259">
        <v>42540</v>
      </c>
      <c r="J540" t="s">
        <v>541</v>
      </c>
    </row>
    <row r="541" spans="9:10" ht="14.4" hidden="1">
      <c r="I541" s="259">
        <v>42541</v>
      </c>
      <c r="J541" t="s">
        <v>542</v>
      </c>
    </row>
    <row r="542" spans="9:10" ht="14.4" hidden="1">
      <c r="I542" s="259">
        <v>42542</v>
      </c>
      <c r="J542" t="s">
        <v>543</v>
      </c>
    </row>
    <row r="543" spans="9:10" ht="14.4" hidden="1">
      <c r="I543" s="259">
        <v>42543</v>
      </c>
      <c r="J543" t="s">
        <v>544</v>
      </c>
    </row>
    <row r="544" spans="9:10" ht="14.4" hidden="1">
      <c r="I544" s="259">
        <v>42544</v>
      </c>
      <c r="J544" t="s">
        <v>538</v>
      </c>
    </row>
    <row r="545" spans="9:10" ht="14.4" hidden="1">
      <c r="I545" s="259">
        <v>42545</v>
      </c>
      <c r="J545" t="s">
        <v>539</v>
      </c>
    </row>
    <row r="546" spans="9:10" ht="14.4" hidden="1">
      <c r="I546" s="259">
        <v>42546</v>
      </c>
      <c r="J546" t="s">
        <v>540</v>
      </c>
    </row>
    <row r="547" spans="9:10" ht="14.4" hidden="1">
      <c r="I547" s="259">
        <v>42547</v>
      </c>
      <c r="J547" t="s">
        <v>541</v>
      </c>
    </row>
    <row r="548" spans="9:10" ht="14.4" hidden="1">
      <c r="I548" s="259">
        <v>42548</v>
      </c>
      <c r="J548" t="s">
        <v>542</v>
      </c>
    </row>
    <row r="549" spans="9:10" ht="14.4" hidden="1">
      <c r="I549" s="259">
        <v>42549</v>
      </c>
      <c r="J549" t="s">
        <v>543</v>
      </c>
    </row>
    <row r="550" spans="9:10" ht="14.4" hidden="1">
      <c r="I550" s="259">
        <v>42550</v>
      </c>
      <c r="J550" t="s">
        <v>544</v>
      </c>
    </row>
    <row r="551" spans="9:10" ht="14.4" hidden="1">
      <c r="I551" s="259">
        <v>42551</v>
      </c>
      <c r="J551" t="s">
        <v>538</v>
      </c>
    </row>
    <row r="552" spans="9:10" ht="14.4" hidden="1">
      <c r="I552" s="259">
        <v>42552</v>
      </c>
      <c r="J552" t="s">
        <v>539</v>
      </c>
    </row>
    <row r="553" spans="9:10" ht="14.4" hidden="1">
      <c r="I553" s="259">
        <v>42553</v>
      </c>
      <c r="J553" t="s">
        <v>540</v>
      </c>
    </row>
    <row r="554" spans="9:10" ht="14.4" hidden="1">
      <c r="I554" s="259">
        <v>42554</v>
      </c>
      <c r="J554" t="s">
        <v>541</v>
      </c>
    </row>
    <row r="555" spans="9:10" ht="14.4" hidden="1">
      <c r="I555" s="259">
        <v>42555</v>
      </c>
      <c r="J555" t="s">
        <v>542</v>
      </c>
    </row>
    <row r="556" spans="9:10" ht="14.4" hidden="1">
      <c r="I556" s="259">
        <v>42556</v>
      </c>
      <c r="J556" t="s">
        <v>543</v>
      </c>
    </row>
    <row r="557" spans="9:10" ht="14.4" hidden="1">
      <c r="I557" s="259">
        <v>42557</v>
      </c>
      <c r="J557" t="s">
        <v>544</v>
      </c>
    </row>
    <row r="558" spans="9:10" ht="14.4" hidden="1">
      <c r="I558" s="259">
        <v>42558</v>
      </c>
      <c r="J558" t="s">
        <v>538</v>
      </c>
    </row>
    <row r="559" spans="9:10" ht="14.4" hidden="1">
      <c r="I559" s="259">
        <v>42559</v>
      </c>
      <c r="J559" t="s">
        <v>539</v>
      </c>
    </row>
    <row r="560" spans="9:10" ht="14.4" hidden="1">
      <c r="I560" s="259">
        <v>42560</v>
      </c>
      <c r="J560" t="s">
        <v>540</v>
      </c>
    </row>
    <row r="561" spans="9:10" ht="14.4" hidden="1">
      <c r="I561" s="259">
        <v>42561</v>
      </c>
      <c r="J561" t="s">
        <v>541</v>
      </c>
    </row>
    <row r="562" spans="9:10" ht="14.4" hidden="1">
      <c r="I562" s="259">
        <v>42562</v>
      </c>
      <c r="J562" t="s">
        <v>542</v>
      </c>
    </row>
    <row r="563" spans="9:10" ht="14.4" hidden="1">
      <c r="I563" s="259">
        <v>42563</v>
      </c>
      <c r="J563" t="s">
        <v>543</v>
      </c>
    </row>
    <row r="564" spans="9:10" ht="14.4" hidden="1">
      <c r="I564" s="259">
        <v>42564</v>
      </c>
      <c r="J564" t="s">
        <v>544</v>
      </c>
    </row>
    <row r="565" spans="9:10" ht="14.4" hidden="1">
      <c r="I565" s="259">
        <v>42565</v>
      </c>
      <c r="J565" t="s">
        <v>538</v>
      </c>
    </row>
    <row r="566" spans="9:10" ht="14.4" hidden="1">
      <c r="I566" s="259">
        <v>42566</v>
      </c>
      <c r="J566" t="s">
        <v>539</v>
      </c>
    </row>
    <row r="567" spans="9:10" ht="14.4" hidden="1">
      <c r="I567" s="259">
        <v>42567</v>
      </c>
      <c r="J567" t="s">
        <v>540</v>
      </c>
    </row>
    <row r="568" spans="9:10" ht="14.4" hidden="1">
      <c r="I568" s="259">
        <v>42568</v>
      </c>
      <c r="J568" t="s">
        <v>541</v>
      </c>
    </row>
    <row r="569" spans="9:10" ht="14.4" hidden="1">
      <c r="I569" s="259">
        <v>42569</v>
      </c>
      <c r="J569" t="s">
        <v>542</v>
      </c>
    </row>
    <row r="570" spans="9:10" ht="14.4" hidden="1">
      <c r="I570" s="259">
        <v>42570</v>
      </c>
      <c r="J570" t="s">
        <v>543</v>
      </c>
    </row>
    <row r="571" spans="9:10" ht="14.4" hidden="1">
      <c r="I571" s="259">
        <v>42571</v>
      </c>
      <c r="J571" t="s">
        <v>544</v>
      </c>
    </row>
    <row r="572" spans="9:10" ht="14.4" hidden="1">
      <c r="I572" s="259">
        <v>42572</v>
      </c>
      <c r="J572" t="s">
        <v>538</v>
      </c>
    </row>
    <row r="573" spans="9:10" ht="14.4" hidden="1">
      <c r="I573" s="259">
        <v>42573</v>
      </c>
      <c r="J573" t="s">
        <v>539</v>
      </c>
    </row>
    <row r="574" spans="9:10" ht="14.4" hidden="1">
      <c r="I574" s="259">
        <v>42574</v>
      </c>
      <c r="J574" t="s">
        <v>540</v>
      </c>
    </row>
    <row r="575" spans="9:10" ht="14.4" hidden="1">
      <c r="I575" s="259">
        <v>42575</v>
      </c>
      <c r="J575" t="s">
        <v>541</v>
      </c>
    </row>
    <row r="576" spans="9:10" ht="14.4" hidden="1">
      <c r="I576" s="259">
        <v>42576</v>
      </c>
      <c r="J576" t="s">
        <v>542</v>
      </c>
    </row>
    <row r="577" spans="9:10" ht="14.4" hidden="1">
      <c r="I577" s="259">
        <v>42577</v>
      </c>
      <c r="J577" t="s">
        <v>543</v>
      </c>
    </row>
    <row r="578" spans="9:10" ht="14.4" hidden="1">
      <c r="I578" s="259">
        <v>42578</v>
      </c>
      <c r="J578" t="s">
        <v>544</v>
      </c>
    </row>
    <row r="579" spans="9:10" ht="14.4" hidden="1">
      <c r="I579" s="259">
        <v>42579</v>
      </c>
      <c r="J579" t="s">
        <v>538</v>
      </c>
    </row>
    <row r="580" spans="9:10" ht="14.4" hidden="1">
      <c r="I580" s="259">
        <v>42580</v>
      </c>
      <c r="J580" t="s">
        <v>539</v>
      </c>
    </row>
    <row r="581" spans="9:10" ht="14.4" hidden="1">
      <c r="I581" s="259">
        <v>42581</v>
      </c>
      <c r="J581" t="s">
        <v>540</v>
      </c>
    </row>
    <row r="582" spans="9:10" ht="14.4" hidden="1">
      <c r="I582" s="259">
        <v>42582</v>
      </c>
      <c r="J582" t="s">
        <v>541</v>
      </c>
    </row>
    <row r="583" spans="9:10" ht="14.4" hidden="1">
      <c r="I583" s="259">
        <v>42583</v>
      </c>
      <c r="J583" t="s">
        <v>542</v>
      </c>
    </row>
    <row r="584" spans="9:10" ht="14.4" hidden="1">
      <c r="I584" s="259">
        <v>42584</v>
      </c>
      <c r="J584" t="s">
        <v>543</v>
      </c>
    </row>
    <row r="585" spans="9:10" ht="14.4" hidden="1">
      <c r="I585" s="259">
        <v>42585</v>
      </c>
      <c r="J585" t="s">
        <v>544</v>
      </c>
    </row>
    <row r="586" spans="9:10" ht="14.4" hidden="1">
      <c r="I586" s="259">
        <v>42586</v>
      </c>
      <c r="J586" t="s">
        <v>538</v>
      </c>
    </row>
    <row r="587" spans="9:10" ht="14.4" hidden="1">
      <c r="I587" s="259">
        <v>42587</v>
      </c>
      <c r="J587" t="s">
        <v>539</v>
      </c>
    </row>
    <row r="588" spans="9:10" ht="14.4" hidden="1">
      <c r="I588" s="259">
        <v>42588</v>
      </c>
      <c r="J588" t="s">
        <v>540</v>
      </c>
    </row>
    <row r="589" spans="9:10" ht="14.4" hidden="1">
      <c r="I589" s="259">
        <v>42589</v>
      </c>
      <c r="J589" t="s">
        <v>541</v>
      </c>
    </row>
    <row r="590" spans="9:10" ht="14.4" hidden="1">
      <c r="I590" s="259">
        <v>42590</v>
      </c>
      <c r="J590" t="s">
        <v>542</v>
      </c>
    </row>
    <row r="591" spans="9:10" ht="14.4" hidden="1">
      <c r="I591" s="259">
        <v>42591</v>
      </c>
      <c r="J591" t="s">
        <v>543</v>
      </c>
    </row>
    <row r="592" spans="9:10" ht="14.4" hidden="1">
      <c r="I592" s="259">
        <v>42592</v>
      </c>
      <c r="J592" t="s">
        <v>544</v>
      </c>
    </row>
    <row r="593" spans="9:10" ht="14.4" hidden="1">
      <c r="I593" s="259">
        <v>42593</v>
      </c>
      <c r="J593" t="s">
        <v>538</v>
      </c>
    </row>
    <row r="594" spans="9:10" ht="14.4" hidden="1">
      <c r="I594" s="259">
        <v>42594</v>
      </c>
      <c r="J594" t="s">
        <v>539</v>
      </c>
    </row>
    <row r="595" spans="9:10" ht="14.4" hidden="1">
      <c r="I595" s="259">
        <v>42595</v>
      </c>
      <c r="J595" t="s">
        <v>540</v>
      </c>
    </row>
    <row r="596" spans="9:10" ht="14.4" hidden="1">
      <c r="I596" s="259">
        <v>42596</v>
      </c>
      <c r="J596" t="s">
        <v>541</v>
      </c>
    </row>
    <row r="597" spans="9:10" ht="14.4" hidden="1">
      <c r="I597" s="259">
        <v>42597</v>
      </c>
      <c r="J597" t="s">
        <v>542</v>
      </c>
    </row>
    <row r="598" spans="9:10" ht="14.4" hidden="1">
      <c r="I598" s="259">
        <v>42598</v>
      </c>
      <c r="J598" t="s">
        <v>543</v>
      </c>
    </row>
    <row r="599" spans="9:10" ht="14.4" hidden="1">
      <c r="I599" s="259">
        <v>42599</v>
      </c>
      <c r="J599" t="s">
        <v>544</v>
      </c>
    </row>
    <row r="600" spans="9:10" ht="14.4" hidden="1">
      <c r="I600" s="259">
        <v>42600</v>
      </c>
      <c r="J600" t="s">
        <v>538</v>
      </c>
    </row>
    <row r="601" spans="9:10" ht="14.4" hidden="1">
      <c r="I601" s="259">
        <v>42601</v>
      </c>
      <c r="J601" t="s">
        <v>539</v>
      </c>
    </row>
    <row r="602" spans="9:10" ht="14.4" hidden="1">
      <c r="I602" s="259">
        <v>42602</v>
      </c>
      <c r="J602" t="s">
        <v>540</v>
      </c>
    </row>
    <row r="603" spans="9:10" ht="14.4" hidden="1">
      <c r="I603" s="259">
        <v>42603</v>
      </c>
      <c r="J603" t="s">
        <v>541</v>
      </c>
    </row>
    <row r="604" spans="9:10" ht="14.4" hidden="1">
      <c r="I604" s="259">
        <v>42604</v>
      </c>
      <c r="J604" t="s">
        <v>542</v>
      </c>
    </row>
    <row r="605" spans="9:10" ht="14.4" hidden="1">
      <c r="I605" s="259">
        <v>42605</v>
      </c>
      <c r="J605" t="s">
        <v>543</v>
      </c>
    </row>
    <row r="606" spans="9:10" ht="14.4" hidden="1">
      <c r="I606" s="259">
        <v>42606</v>
      </c>
      <c r="J606" t="s">
        <v>544</v>
      </c>
    </row>
    <row r="607" spans="9:10" ht="14.4" hidden="1">
      <c r="I607" s="259">
        <v>42607</v>
      </c>
      <c r="J607" t="s">
        <v>538</v>
      </c>
    </row>
    <row r="608" spans="9:10" ht="14.4" hidden="1">
      <c r="I608" s="259">
        <v>42608</v>
      </c>
      <c r="J608" t="s">
        <v>539</v>
      </c>
    </row>
    <row r="609" spans="9:10" ht="14.4" hidden="1">
      <c r="I609" s="259">
        <v>42609</v>
      </c>
      <c r="J609" t="s">
        <v>540</v>
      </c>
    </row>
    <row r="610" spans="9:10" ht="14.4" hidden="1">
      <c r="I610" s="259">
        <v>42610</v>
      </c>
      <c r="J610" t="s">
        <v>541</v>
      </c>
    </row>
    <row r="611" spans="9:10" ht="14.4" hidden="1">
      <c r="I611" s="259">
        <v>42611</v>
      </c>
      <c r="J611" t="s">
        <v>542</v>
      </c>
    </row>
    <row r="612" spans="9:10" ht="14.4" hidden="1">
      <c r="I612" s="259">
        <v>42612</v>
      </c>
      <c r="J612" t="s">
        <v>543</v>
      </c>
    </row>
    <row r="613" spans="9:10" ht="14.4" hidden="1">
      <c r="I613" s="259">
        <v>42613</v>
      </c>
      <c r="J613" t="s">
        <v>544</v>
      </c>
    </row>
    <row r="614" spans="9:10" ht="14.4" hidden="1">
      <c r="I614" s="259">
        <v>42614</v>
      </c>
      <c r="J614" t="s">
        <v>538</v>
      </c>
    </row>
    <row r="615" spans="9:10" ht="14.4" hidden="1">
      <c r="I615" s="259">
        <v>42615</v>
      </c>
      <c r="J615" t="s">
        <v>539</v>
      </c>
    </row>
    <row r="616" spans="9:10" ht="14.4" hidden="1">
      <c r="I616" s="259">
        <v>42616</v>
      </c>
      <c r="J616" t="s">
        <v>540</v>
      </c>
    </row>
    <row r="617" spans="9:10" ht="14.4" hidden="1">
      <c r="I617" s="259">
        <v>42617</v>
      </c>
      <c r="J617" t="s">
        <v>541</v>
      </c>
    </row>
    <row r="618" spans="9:10" ht="14.4" hidden="1">
      <c r="I618" s="259">
        <v>42618</v>
      </c>
      <c r="J618" t="s">
        <v>542</v>
      </c>
    </row>
    <row r="619" spans="9:10" ht="14.4" hidden="1">
      <c r="I619" s="259">
        <v>42619</v>
      </c>
      <c r="J619" t="s">
        <v>543</v>
      </c>
    </row>
    <row r="620" spans="9:10" ht="14.4" hidden="1">
      <c r="I620" s="259">
        <v>42620</v>
      </c>
      <c r="J620" t="s">
        <v>544</v>
      </c>
    </row>
    <row r="621" spans="9:10" ht="14.4" hidden="1">
      <c r="I621" s="259">
        <v>42621</v>
      </c>
      <c r="J621" t="s">
        <v>538</v>
      </c>
    </row>
    <row r="622" spans="9:10" ht="14.4" hidden="1">
      <c r="I622" s="259">
        <v>42622</v>
      </c>
      <c r="J622" t="s">
        <v>539</v>
      </c>
    </row>
    <row r="623" spans="9:10" ht="14.4" hidden="1">
      <c r="I623" s="259">
        <v>42623</v>
      </c>
      <c r="J623" t="s">
        <v>540</v>
      </c>
    </row>
    <row r="624" spans="9:10" ht="14.4" hidden="1">
      <c r="I624" s="259">
        <v>42624</v>
      </c>
      <c r="J624" t="s">
        <v>541</v>
      </c>
    </row>
    <row r="625" spans="9:10" ht="14.4" hidden="1">
      <c r="I625" s="259">
        <v>42625</v>
      </c>
      <c r="J625" t="s">
        <v>542</v>
      </c>
    </row>
    <row r="626" spans="9:10" ht="14.4" hidden="1">
      <c r="I626" s="259">
        <v>42626</v>
      </c>
      <c r="J626" t="s">
        <v>543</v>
      </c>
    </row>
    <row r="627" spans="9:10" ht="14.4" hidden="1">
      <c r="I627" s="259">
        <v>42627</v>
      </c>
      <c r="J627" t="s">
        <v>544</v>
      </c>
    </row>
    <row r="628" spans="9:10" ht="14.4" hidden="1">
      <c r="I628" s="259">
        <v>42628</v>
      </c>
      <c r="J628" t="s">
        <v>538</v>
      </c>
    </row>
    <row r="629" spans="9:10" ht="14.4" hidden="1">
      <c r="I629" s="259">
        <v>42629</v>
      </c>
      <c r="J629" t="s">
        <v>539</v>
      </c>
    </row>
    <row r="630" spans="9:10" ht="14.4" hidden="1">
      <c r="I630" s="259">
        <v>42630</v>
      </c>
      <c r="J630" t="s">
        <v>540</v>
      </c>
    </row>
    <row r="631" spans="9:10" ht="14.4" hidden="1">
      <c r="I631" s="259">
        <v>42631</v>
      </c>
      <c r="J631" t="s">
        <v>541</v>
      </c>
    </row>
    <row r="632" spans="9:10" ht="14.4" hidden="1">
      <c r="I632" s="259">
        <v>42632</v>
      </c>
      <c r="J632" t="s">
        <v>542</v>
      </c>
    </row>
    <row r="633" spans="9:10" ht="14.4" hidden="1">
      <c r="I633" s="259">
        <v>42633</v>
      </c>
      <c r="J633" t="s">
        <v>543</v>
      </c>
    </row>
    <row r="634" spans="9:10" ht="14.4" hidden="1">
      <c r="I634" s="259">
        <v>42634</v>
      </c>
      <c r="J634" t="s">
        <v>544</v>
      </c>
    </row>
    <row r="635" spans="9:10" ht="14.4" hidden="1">
      <c r="I635" s="259">
        <v>42635</v>
      </c>
      <c r="J635" t="s">
        <v>538</v>
      </c>
    </row>
    <row r="636" spans="9:10" ht="14.4" hidden="1">
      <c r="I636" s="259">
        <v>42636</v>
      </c>
      <c r="J636" t="s">
        <v>539</v>
      </c>
    </row>
    <row r="637" spans="9:10" ht="14.4" hidden="1">
      <c r="I637" s="259">
        <v>42637</v>
      </c>
      <c r="J637" t="s">
        <v>540</v>
      </c>
    </row>
    <row r="638" spans="9:10" ht="14.4" hidden="1">
      <c r="I638" s="259">
        <v>42638</v>
      </c>
      <c r="J638" t="s">
        <v>541</v>
      </c>
    </row>
    <row r="639" spans="9:10" ht="14.4" hidden="1">
      <c r="I639" s="259">
        <v>42639</v>
      </c>
      <c r="J639" t="s">
        <v>542</v>
      </c>
    </row>
    <row r="640" spans="9:10" ht="14.4" hidden="1">
      <c r="I640" s="259">
        <v>42640</v>
      </c>
      <c r="J640" t="s">
        <v>543</v>
      </c>
    </row>
    <row r="641" spans="9:10" ht="14.4" hidden="1">
      <c r="I641" s="259">
        <v>42641</v>
      </c>
      <c r="J641" t="s">
        <v>544</v>
      </c>
    </row>
    <row r="642" spans="9:10" ht="14.4" hidden="1">
      <c r="I642" s="259">
        <v>42642</v>
      </c>
      <c r="J642" t="s">
        <v>538</v>
      </c>
    </row>
    <row r="643" spans="9:10" ht="14.4" hidden="1">
      <c r="I643" s="259">
        <v>42643</v>
      </c>
      <c r="J643" t="s">
        <v>539</v>
      </c>
    </row>
    <row r="644" spans="9:10" ht="14.4" hidden="1">
      <c r="I644" s="259">
        <v>42644</v>
      </c>
      <c r="J644" t="s">
        <v>540</v>
      </c>
    </row>
    <row r="645" spans="9:10" ht="14.4" hidden="1">
      <c r="I645" s="259">
        <v>42645</v>
      </c>
      <c r="J645" t="s">
        <v>541</v>
      </c>
    </row>
    <row r="646" spans="9:10" ht="14.4" hidden="1">
      <c r="I646" s="259">
        <v>42646</v>
      </c>
      <c r="J646" t="s">
        <v>542</v>
      </c>
    </row>
    <row r="647" spans="9:10" ht="14.4" hidden="1">
      <c r="I647" s="259">
        <v>42647</v>
      </c>
      <c r="J647" t="s">
        <v>543</v>
      </c>
    </row>
    <row r="648" spans="9:10" ht="14.4" hidden="1">
      <c r="I648" s="259">
        <v>42648</v>
      </c>
      <c r="J648" t="s">
        <v>544</v>
      </c>
    </row>
    <row r="649" spans="9:10" ht="14.4" hidden="1">
      <c r="I649" s="259">
        <v>42649</v>
      </c>
      <c r="J649" t="s">
        <v>538</v>
      </c>
    </row>
    <row r="650" spans="9:10" ht="14.4" hidden="1">
      <c r="I650" s="259">
        <v>42650</v>
      </c>
      <c r="J650" t="s">
        <v>539</v>
      </c>
    </row>
    <row r="651" spans="9:10" ht="14.4" hidden="1">
      <c r="I651" s="259">
        <v>42651</v>
      </c>
      <c r="J651" t="s">
        <v>540</v>
      </c>
    </row>
    <row r="652" spans="9:10" ht="14.4" hidden="1">
      <c r="I652" s="259">
        <v>42652</v>
      </c>
      <c r="J652" t="s">
        <v>541</v>
      </c>
    </row>
    <row r="653" spans="9:10" ht="14.4" hidden="1">
      <c r="I653" s="259">
        <v>42653</v>
      </c>
      <c r="J653" t="s">
        <v>542</v>
      </c>
    </row>
    <row r="654" spans="9:10" ht="14.4" hidden="1">
      <c r="I654" s="259">
        <v>42654</v>
      </c>
      <c r="J654" t="s">
        <v>543</v>
      </c>
    </row>
    <row r="655" spans="9:10" ht="14.4" hidden="1">
      <c r="I655" s="259">
        <v>42655</v>
      </c>
      <c r="J655" t="s">
        <v>544</v>
      </c>
    </row>
    <row r="656" spans="9:10" ht="14.4" hidden="1">
      <c r="I656" s="259">
        <v>42656</v>
      </c>
      <c r="J656" t="s">
        <v>538</v>
      </c>
    </row>
    <row r="657" spans="9:10" ht="14.4" hidden="1">
      <c r="I657" s="259">
        <v>42657</v>
      </c>
      <c r="J657" t="s">
        <v>539</v>
      </c>
    </row>
    <row r="658" spans="9:10" ht="14.4" hidden="1">
      <c r="I658" s="259">
        <v>42658</v>
      </c>
      <c r="J658" t="s">
        <v>540</v>
      </c>
    </row>
    <row r="659" spans="9:10" ht="14.4" hidden="1">
      <c r="I659" s="259">
        <v>42659</v>
      </c>
      <c r="J659" t="s">
        <v>541</v>
      </c>
    </row>
    <row r="660" spans="9:10" ht="14.4" hidden="1">
      <c r="I660" s="259">
        <v>42660</v>
      </c>
      <c r="J660" t="s">
        <v>542</v>
      </c>
    </row>
    <row r="661" spans="9:10" ht="14.4" hidden="1">
      <c r="I661" s="259">
        <v>42661</v>
      </c>
      <c r="J661" t="s">
        <v>543</v>
      </c>
    </row>
    <row r="662" spans="9:10" ht="14.4" hidden="1">
      <c r="I662" s="259">
        <v>42662</v>
      </c>
      <c r="J662" t="s">
        <v>544</v>
      </c>
    </row>
    <row r="663" spans="9:10" ht="14.4" hidden="1">
      <c r="I663" s="259">
        <v>42663</v>
      </c>
      <c r="J663" t="s">
        <v>538</v>
      </c>
    </row>
    <row r="664" spans="9:10" ht="14.4" hidden="1">
      <c r="I664" s="259">
        <v>42664</v>
      </c>
      <c r="J664" t="s">
        <v>539</v>
      </c>
    </row>
    <row r="665" spans="9:10" ht="14.4" hidden="1">
      <c r="I665" s="259">
        <v>42665</v>
      </c>
      <c r="J665" t="s">
        <v>540</v>
      </c>
    </row>
    <row r="666" spans="9:10" ht="14.4" hidden="1">
      <c r="I666" s="259">
        <v>42666</v>
      </c>
      <c r="J666" t="s">
        <v>541</v>
      </c>
    </row>
    <row r="667" spans="9:10" ht="14.4" hidden="1">
      <c r="I667" s="259">
        <v>42667</v>
      </c>
      <c r="J667" t="s">
        <v>542</v>
      </c>
    </row>
    <row r="668" spans="9:10" ht="14.4" hidden="1">
      <c r="I668" s="259">
        <v>42668</v>
      </c>
      <c r="J668" t="s">
        <v>543</v>
      </c>
    </row>
    <row r="669" spans="9:10" ht="14.4" hidden="1">
      <c r="I669" s="259">
        <v>42669</v>
      </c>
      <c r="J669" t="s">
        <v>544</v>
      </c>
    </row>
    <row r="670" spans="9:10" ht="14.4" hidden="1">
      <c r="I670" s="259">
        <v>42670</v>
      </c>
      <c r="J670" t="s">
        <v>538</v>
      </c>
    </row>
    <row r="671" spans="9:10" ht="14.4" hidden="1">
      <c r="I671" s="259">
        <v>42671</v>
      </c>
      <c r="J671" t="s">
        <v>539</v>
      </c>
    </row>
    <row r="672" spans="9:10" ht="14.4" hidden="1">
      <c r="I672" s="259">
        <v>42672</v>
      </c>
      <c r="J672" t="s">
        <v>540</v>
      </c>
    </row>
    <row r="673" spans="9:10" ht="14.4" hidden="1">
      <c r="I673" s="259">
        <v>42673</v>
      </c>
      <c r="J673" t="s">
        <v>541</v>
      </c>
    </row>
    <row r="674" spans="9:10" ht="14.4" hidden="1">
      <c r="I674" s="259">
        <v>42674</v>
      </c>
      <c r="J674" t="s">
        <v>542</v>
      </c>
    </row>
    <row r="675" spans="9:10" ht="14.4" hidden="1">
      <c r="I675" s="259">
        <v>42675</v>
      </c>
      <c r="J675" t="s">
        <v>543</v>
      </c>
    </row>
    <row r="676" spans="9:10" ht="14.4" hidden="1">
      <c r="I676" s="259">
        <v>42676</v>
      </c>
      <c r="J676" t="s">
        <v>544</v>
      </c>
    </row>
    <row r="677" spans="9:10" ht="14.4" hidden="1">
      <c r="I677" s="259">
        <v>42677</v>
      </c>
      <c r="J677" t="s">
        <v>538</v>
      </c>
    </row>
    <row r="678" spans="9:10" ht="14.4" hidden="1">
      <c r="I678" s="259">
        <v>42678</v>
      </c>
      <c r="J678" t="s">
        <v>539</v>
      </c>
    </row>
    <row r="679" spans="9:10" ht="14.4" hidden="1">
      <c r="I679" s="259">
        <v>42679</v>
      </c>
      <c r="J679" t="s">
        <v>540</v>
      </c>
    </row>
    <row r="680" spans="9:10" ht="14.4" hidden="1">
      <c r="I680" s="259">
        <v>42680</v>
      </c>
      <c r="J680" t="s">
        <v>541</v>
      </c>
    </row>
    <row r="681" spans="9:10" ht="14.4" hidden="1">
      <c r="I681" s="259">
        <v>42681</v>
      </c>
      <c r="J681" t="s">
        <v>542</v>
      </c>
    </row>
    <row r="682" spans="9:10" ht="14.4" hidden="1">
      <c r="I682" s="259">
        <v>42682</v>
      </c>
      <c r="J682" t="s">
        <v>543</v>
      </c>
    </row>
    <row r="683" spans="9:10" ht="14.4" hidden="1">
      <c r="I683" s="259">
        <v>42683</v>
      </c>
      <c r="J683" t="s">
        <v>544</v>
      </c>
    </row>
    <row r="684" spans="9:10" ht="14.4" hidden="1">
      <c r="I684" s="259">
        <v>42684</v>
      </c>
      <c r="J684" t="s">
        <v>538</v>
      </c>
    </row>
    <row r="685" spans="9:10" ht="14.4" hidden="1">
      <c r="I685" s="259">
        <v>42685</v>
      </c>
      <c r="J685" t="s">
        <v>539</v>
      </c>
    </row>
    <row r="686" spans="9:10" ht="14.4" hidden="1">
      <c r="I686" s="259">
        <v>42686</v>
      </c>
      <c r="J686" t="s">
        <v>540</v>
      </c>
    </row>
    <row r="687" spans="9:10" ht="14.4" hidden="1">
      <c r="I687" s="259">
        <v>42687</v>
      </c>
      <c r="J687" t="s">
        <v>541</v>
      </c>
    </row>
    <row r="688" spans="9:10" ht="14.4" hidden="1">
      <c r="I688" s="259">
        <v>42688</v>
      </c>
      <c r="J688" t="s">
        <v>542</v>
      </c>
    </row>
    <row r="689" spans="9:10" ht="14.4" hidden="1">
      <c r="I689" s="259">
        <v>42689</v>
      </c>
      <c r="J689" t="s">
        <v>543</v>
      </c>
    </row>
    <row r="690" spans="9:10" ht="14.4" hidden="1">
      <c r="I690" s="259">
        <v>42690</v>
      </c>
      <c r="J690" t="s">
        <v>544</v>
      </c>
    </row>
    <row r="691" spans="9:10" ht="14.4" hidden="1">
      <c r="I691" s="259">
        <v>42691</v>
      </c>
      <c r="J691" t="s">
        <v>538</v>
      </c>
    </row>
    <row r="692" spans="9:10" ht="14.4" hidden="1">
      <c r="I692" s="259">
        <v>42692</v>
      </c>
      <c r="J692" t="s">
        <v>539</v>
      </c>
    </row>
    <row r="693" spans="9:10" ht="14.4" hidden="1">
      <c r="I693" s="259">
        <v>42693</v>
      </c>
      <c r="J693" t="s">
        <v>540</v>
      </c>
    </row>
    <row r="694" spans="9:10" ht="14.4" hidden="1">
      <c r="I694" s="259">
        <v>42694</v>
      </c>
      <c r="J694" t="s">
        <v>541</v>
      </c>
    </row>
    <row r="695" spans="9:10" ht="14.4" hidden="1">
      <c r="I695" s="259">
        <v>42695</v>
      </c>
      <c r="J695" t="s">
        <v>542</v>
      </c>
    </row>
    <row r="696" spans="9:10" ht="14.4" hidden="1">
      <c r="I696" s="259">
        <v>42696</v>
      </c>
      <c r="J696" t="s">
        <v>543</v>
      </c>
    </row>
    <row r="697" spans="9:10" ht="14.4" hidden="1">
      <c r="I697" s="259">
        <v>42697</v>
      </c>
      <c r="J697" t="s">
        <v>544</v>
      </c>
    </row>
    <row r="698" spans="9:10" ht="14.4" hidden="1">
      <c r="I698" s="259">
        <v>42698</v>
      </c>
      <c r="J698" t="s">
        <v>538</v>
      </c>
    </row>
    <row r="699" spans="9:10" ht="14.4" hidden="1">
      <c r="I699" s="259">
        <v>42699</v>
      </c>
      <c r="J699" t="s">
        <v>539</v>
      </c>
    </row>
    <row r="700" spans="9:10" ht="14.4" hidden="1">
      <c r="I700" s="259">
        <v>42700</v>
      </c>
      <c r="J700" t="s">
        <v>540</v>
      </c>
    </row>
    <row r="701" spans="9:10" ht="14.4" hidden="1">
      <c r="I701" s="259">
        <v>42701</v>
      </c>
      <c r="J701" t="s">
        <v>541</v>
      </c>
    </row>
    <row r="702" spans="9:10" ht="14.4" hidden="1">
      <c r="I702" s="259">
        <v>42702</v>
      </c>
      <c r="J702" t="s">
        <v>542</v>
      </c>
    </row>
    <row r="703" spans="9:10" ht="14.4" hidden="1">
      <c r="I703" s="259">
        <v>42703</v>
      </c>
      <c r="J703" t="s">
        <v>543</v>
      </c>
    </row>
    <row r="704" spans="9:10" ht="14.4" hidden="1">
      <c r="I704" s="259">
        <v>42704</v>
      </c>
      <c r="J704" t="s">
        <v>544</v>
      </c>
    </row>
    <row r="705" spans="9:10" ht="14.4" hidden="1">
      <c r="I705" s="259">
        <v>42705</v>
      </c>
      <c r="J705" t="s">
        <v>538</v>
      </c>
    </row>
    <row r="706" spans="9:10" ht="14.4" hidden="1">
      <c r="I706" s="259">
        <v>42706</v>
      </c>
      <c r="J706" t="s">
        <v>539</v>
      </c>
    </row>
    <row r="707" spans="9:10" ht="14.4" hidden="1">
      <c r="I707" s="259">
        <v>42707</v>
      </c>
      <c r="J707" t="s">
        <v>540</v>
      </c>
    </row>
    <row r="708" spans="9:10" ht="14.4" hidden="1">
      <c r="I708" s="259">
        <v>42708</v>
      </c>
      <c r="J708" t="s">
        <v>541</v>
      </c>
    </row>
    <row r="709" spans="9:10" ht="14.4" hidden="1">
      <c r="I709" s="259">
        <v>42709</v>
      </c>
      <c r="J709" t="s">
        <v>542</v>
      </c>
    </row>
    <row r="710" spans="9:10" ht="14.4" hidden="1">
      <c r="I710" s="259">
        <v>42710</v>
      </c>
      <c r="J710" t="s">
        <v>543</v>
      </c>
    </row>
    <row r="711" spans="9:10" ht="14.4" hidden="1">
      <c r="I711" s="259">
        <v>42711</v>
      </c>
      <c r="J711" t="s">
        <v>544</v>
      </c>
    </row>
    <row r="712" spans="9:10" ht="14.4" hidden="1">
      <c r="I712" s="259">
        <v>42712</v>
      </c>
      <c r="J712" t="s">
        <v>538</v>
      </c>
    </row>
    <row r="713" spans="9:10" ht="14.4" hidden="1">
      <c r="I713" s="259">
        <v>42713</v>
      </c>
      <c r="J713" t="s">
        <v>539</v>
      </c>
    </row>
    <row r="714" spans="9:10" ht="14.4" hidden="1">
      <c r="I714" s="259">
        <v>42714</v>
      </c>
      <c r="J714" t="s">
        <v>540</v>
      </c>
    </row>
    <row r="715" spans="9:10" ht="14.4" hidden="1">
      <c r="I715" s="259">
        <v>42715</v>
      </c>
      <c r="J715" t="s">
        <v>541</v>
      </c>
    </row>
    <row r="716" spans="9:10" ht="14.4" hidden="1">
      <c r="I716" s="259">
        <v>42716</v>
      </c>
      <c r="J716" t="s">
        <v>542</v>
      </c>
    </row>
    <row r="717" spans="9:10" ht="14.4" hidden="1">
      <c r="I717" s="259">
        <v>42717</v>
      </c>
      <c r="J717" t="s">
        <v>543</v>
      </c>
    </row>
    <row r="718" spans="9:10" ht="14.4" hidden="1">
      <c r="I718" s="259">
        <v>42718</v>
      </c>
      <c r="J718" t="s">
        <v>544</v>
      </c>
    </row>
    <row r="719" spans="9:10" ht="14.4" hidden="1">
      <c r="I719" s="259">
        <v>42719</v>
      </c>
      <c r="J719" t="s">
        <v>538</v>
      </c>
    </row>
    <row r="720" spans="9:10" ht="14.4" hidden="1">
      <c r="I720" s="259">
        <v>42720</v>
      </c>
      <c r="J720" t="s">
        <v>539</v>
      </c>
    </row>
    <row r="721" spans="9:10" ht="14.4" hidden="1">
      <c r="I721" s="259">
        <v>42721</v>
      </c>
      <c r="J721" t="s">
        <v>540</v>
      </c>
    </row>
    <row r="722" spans="9:10" ht="14.4" hidden="1">
      <c r="I722" s="259">
        <v>42722</v>
      </c>
      <c r="J722" t="s">
        <v>541</v>
      </c>
    </row>
    <row r="723" spans="9:10" ht="14.4" hidden="1">
      <c r="I723" s="259">
        <v>42723</v>
      </c>
      <c r="J723" t="s">
        <v>542</v>
      </c>
    </row>
    <row r="724" spans="9:10" ht="14.4" hidden="1">
      <c r="I724" s="259">
        <v>42724</v>
      </c>
      <c r="J724" t="s">
        <v>543</v>
      </c>
    </row>
    <row r="725" spans="9:10" ht="14.4" hidden="1">
      <c r="I725" s="259">
        <v>42725</v>
      </c>
      <c r="J725" t="s">
        <v>544</v>
      </c>
    </row>
    <row r="726" spans="9:10" ht="14.4" hidden="1">
      <c r="I726" s="259">
        <v>42726</v>
      </c>
      <c r="J726" t="s">
        <v>538</v>
      </c>
    </row>
    <row r="727" spans="9:10" ht="14.4" hidden="1">
      <c r="I727" s="259">
        <v>42727</v>
      </c>
      <c r="J727" t="s">
        <v>539</v>
      </c>
    </row>
    <row r="728" spans="9:10" ht="14.4" hidden="1">
      <c r="I728" s="259">
        <v>42728</v>
      </c>
      <c r="J728" t="s">
        <v>540</v>
      </c>
    </row>
    <row r="729" spans="9:10" ht="14.4" hidden="1">
      <c r="I729" s="259">
        <v>42729</v>
      </c>
      <c r="J729" t="s">
        <v>541</v>
      </c>
    </row>
    <row r="730" spans="9:10" ht="14.4" hidden="1">
      <c r="I730" s="259">
        <v>42730</v>
      </c>
      <c r="J730" t="s">
        <v>542</v>
      </c>
    </row>
    <row r="731" spans="9:10" ht="14.4" hidden="1">
      <c r="I731" s="259">
        <v>42731</v>
      </c>
      <c r="J731" t="s">
        <v>543</v>
      </c>
    </row>
    <row r="732" spans="9:10" ht="14.4" hidden="1">
      <c r="I732" s="259">
        <v>42732</v>
      </c>
      <c r="J732" t="s">
        <v>544</v>
      </c>
    </row>
    <row r="733" spans="9:10" ht="14.4" hidden="1">
      <c r="I733" s="259">
        <v>42733</v>
      </c>
      <c r="J733" t="s">
        <v>538</v>
      </c>
    </row>
    <row r="734" spans="9:10" ht="14.4" hidden="1">
      <c r="I734" s="259">
        <v>42734</v>
      </c>
      <c r="J734" t="s">
        <v>539</v>
      </c>
    </row>
    <row r="735" spans="9:10" ht="14.4" hidden="1">
      <c r="I735" s="259">
        <v>42735</v>
      </c>
      <c r="J735" t="s">
        <v>540</v>
      </c>
    </row>
    <row r="736" spans="9:10" ht="14.4" hidden="1">
      <c r="I736" s="259">
        <v>42736</v>
      </c>
      <c r="J736" t="s">
        <v>541</v>
      </c>
    </row>
    <row r="737" spans="9:10" ht="14.4" hidden="1">
      <c r="I737" s="259">
        <v>42737</v>
      </c>
      <c r="J737" t="s">
        <v>542</v>
      </c>
    </row>
    <row r="738" spans="9:10" ht="14.4" hidden="1">
      <c r="I738" s="259">
        <v>42738</v>
      </c>
      <c r="J738" t="s">
        <v>543</v>
      </c>
    </row>
    <row r="739" spans="9:10" ht="14.4" hidden="1">
      <c r="I739" s="259">
        <v>42739</v>
      </c>
      <c r="J739" t="s">
        <v>544</v>
      </c>
    </row>
    <row r="740" spans="9:10" ht="14.4" hidden="1">
      <c r="I740" s="259">
        <v>42740</v>
      </c>
      <c r="J740" t="s">
        <v>538</v>
      </c>
    </row>
    <row r="741" spans="9:10" ht="14.4" hidden="1">
      <c r="I741" s="259">
        <v>42741</v>
      </c>
      <c r="J741" t="s">
        <v>539</v>
      </c>
    </row>
    <row r="742" spans="9:10" ht="14.4" hidden="1">
      <c r="I742" s="259">
        <v>42742</v>
      </c>
      <c r="J742" t="s">
        <v>540</v>
      </c>
    </row>
    <row r="743" spans="9:10" ht="14.4" hidden="1">
      <c r="I743" s="259">
        <v>42743</v>
      </c>
      <c r="J743" t="s">
        <v>541</v>
      </c>
    </row>
    <row r="744" spans="9:10" ht="14.4" hidden="1">
      <c r="I744" s="259">
        <v>42744</v>
      </c>
      <c r="J744" t="s">
        <v>542</v>
      </c>
    </row>
    <row r="745" spans="9:10" ht="14.4" hidden="1">
      <c r="I745" s="259">
        <v>42745</v>
      </c>
      <c r="J745" t="s">
        <v>543</v>
      </c>
    </row>
    <row r="746" spans="9:10" ht="14.4" hidden="1">
      <c r="I746" s="259">
        <v>42746</v>
      </c>
      <c r="J746" t="s">
        <v>544</v>
      </c>
    </row>
    <row r="747" spans="9:10" ht="14.4" hidden="1">
      <c r="I747" s="259">
        <v>42747</v>
      </c>
      <c r="J747" t="s">
        <v>538</v>
      </c>
    </row>
    <row r="748" spans="9:10" ht="14.4" hidden="1">
      <c r="I748" s="259">
        <v>42748</v>
      </c>
      <c r="J748" t="s">
        <v>539</v>
      </c>
    </row>
    <row r="749" spans="9:10" ht="14.4" hidden="1">
      <c r="I749" s="259">
        <v>42749</v>
      </c>
      <c r="J749" t="s">
        <v>540</v>
      </c>
    </row>
    <row r="750" spans="9:10" ht="14.4" hidden="1">
      <c r="I750" s="259">
        <v>42750</v>
      </c>
      <c r="J750" t="s">
        <v>541</v>
      </c>
    </row>
    <row r="751" spans="9:10" ht="14.4" hidden="1">
      <c r="I751" s="259">
        <v>42751</v>
      </c>
      <c r="J751" t="s">
        <v>542</v>
      </c>
    </row>
    <row r="752" spans="9:10" ht="14.4" hidden="1">
      <c r="I752" s="259">
        <v>42752</v>
      </c>
      <c r="J752" t="s">
        <v>543</v>
      </c>
    </row>
    <row r="753" spans="9:10" ht="14.4" hidden="1">
      <c r="I753" s="259">
        <v>42753</v>
      </c>
      <c r="J753" t="s">
        <v>544</v>
      </c>
    </row>
    <row r="754" spans="9:10" ht="14.4" hidden="1">
      <c r="I754" s="259">
        <v>42754</v>
      </c>
      <c r="J754" t="s">
        <v>538</v>
      </c>
    </row>
    <row r="755" spans="9:10" ht="14.4" hidden="1">
      <c r="I755" s="259">
        <v>42755</v>
      </c>
      <c r="J755" t="s">
        <v>539</v>
      </c>
    </row>
    <row r="756" spans="9:10" ht="14.4" hidden="1">
      <c r="I756" s="259">
        <v>42756</v>
      </c>
      <c r="J756" t="s">
        <v>540</v>
      </c>
    </row>
    <row r="757" spans="9:10" ht="14.4" hidden="1">
      <c r="I757" s="259">
        <v>42757</v>
      </c>
      <c r="J757" t="s">
        <v>541</v>
      </c>
    </row>
    <row r="758" spans="9:10" ht="14.4" hidden="1">
      <c r="I758" s="259">
        <v>42758</v>
      </c>
      <c r="J758" t="s">
        <v>542</v>
      </c>
    </row>
    <row r="759" spans="9:10" ht="14.4" hidden="1">
      <c r="I759" s="259">
        <v>42759</v>
      </c>
      <c r="J759" t="s">
        <v>543</v>
      </c>
    </row>
    <row r="760" spans="9:10" ht="14.4" hidden="1">
      <c r="I760" s="259">
        <v>42760</v>
      </c>
      <c r="J760" t="s">
        <v>544</v>
      </c>
    </row>
    <row r="761" spans="9:10" ht="14.4" hidden="1">
      <c r="I761" s="259">
        <v>42761</v>
      </c>
      <c r="J761" t="s">
        <v>538</v>
      </c>
    </row>
    <row r="762" spans="9:10" ht="14.4" hidden="1">
      <c r="I762" s="259">
        <v>42762</v>
      </c>
      <c r="J762" t="s">
        <v>539</v>
      </c>
    </row>
    <row r="763" spans="9:10" ht="14.4" hidden="1">
      <c r="I763" s="259">
        <v>42763</v>
      </c>
      <c r="J763" t="s">
        <v>540</v>
      </c>
    </row>
    <row r="764" spans="9:10" ht="14.4" hidden="1">
      <c r="I764" s="259">
        <v>42764</v>
      </c>
      <c r="J764" t="s">
        <v>541</v>
      </c>
    </row>
    <row r="765" spans="9:10" ht="14.4" hidden="1">
      <c r="I765" s="259">
        <v>42765</v>
      </c>
      <c r="J765" t="s">
        <v>542</v>
      </c>
    </row>
    <row r="766" spans="9:10" ht="14.4" hidden="1">
      <c r="I766" s="259">
        <v>42766</v>
      </c>
      <c r="J766" t="s">
        <v>543</v>
      </c>
    </row>
    <row r="767" spans="9:10" ht="14.4" hidden="1">
      <c r="I767" s="259">
        <v>42767</v>
      </c>
      <c r="J767" t="s">
        <v>544</v>
      </c>
    </row>
    <row r="768" spans="9:10" ht="14.4" hidden="1">
      <c r="I768" s="259">
        <v>42768</v>
      </c>
      <c r="J768" t="s">
        <v>538</v>
      </c>
    </row>
    <row r="769" spans="9:10" ht="14.4" hidden="1">
      <c r="I769" s="259">
        <v>42769</v>
      </c>
      <c r="J769" t="s">
        <v>539</v>
      </c>
    </row>
    <row r="770" spans="9:10" ht="14.4" hidden="1">
      <c r="I770" s="259">
        <v>42770</v>
      </c>
      <c r="J770" t="s">
        <v>540</v>
      </c>
    </row>
    <row r="771" spans="9:10" ht="14.4" hidden="1">
      <c r="I771" s="259">
        <v>42771</v>
      </c>
      <c r="J771" t="s">
        <v>541</v>
      </c>
    </row>
    <row r="772" spans="9:10" ht="14.4" hidden="1">
      <c r="I772" s="259">
        <v>42772</v>
      </c>
      <c r="J772" t="s">
        <v>542</v>
      </c>
    </row>
    <row r="773" spans="9:10" ht="14.4" hidden="1">
      <c r="I773" s="259">
        <v>42773</v>
      </c>
      <c r="J773" t="s">
        <v>543</v>
      </c>
    </row>
    <row r="774" spans="9:10" ht="14.4" hidden="1">
      <c r="I774" s="259">
        <v>42774</v>
      </c>
      <c r="J774" t="s">
        <v>544</v>
      </c>
    </row>
    <row r="775" spans="9:10" ht="14.4" hidden="1">
      <c r="I775" s="259">
        <v>42775</v>
      </c>
      <c r="J775" t="s">
        <v>538</v>
      </c>
    </row>
    <row r="776" spans="9:10" ht="14.4" hidden="1">
      <c r="I776" s="259">
        <v>42776</v>
      </c>
      <c r="J776" t="s">
        <v>539</v>
      </c>
    </row>
    <row r="777" spans="9:10" ht="14.4" hidden="1">
      <c r="I777" s="259">
        <v>42777</v>
      </c>
      <c r="J777" t="s">
        <v>540</v>
      </c>
    </row>
    <row r="778" spans="9:10" ht="14.4" hidden="1">
      <c r="I778" s="259">
        <v>42778</v>
      </c>
      <c r="J778" t="s">
        <v>541</v>
      </c>
    </row>
    <row r="779" spans="9:10" ht="14.4" hidden="1">
      <c r="I779" s="259">
        <v>42779</v>
      </c>
      <c r="J779" t="s">
        <v>542</v>
      </c>
    </row>
    <row r="780" spans="9:10" ht="14.4" hidden="1">
      <c r="I780" s="259">
        <v>42780</v>
      </c>
      <c r="J780" t="s">
        <v>543</v>
      </c>
    </row>
    <row r="781" spans="9:10" ht="14.4" hidden="1">
      <c r="I781" s="259">
        <v>42781</v>
      </c>
      <c r="J781" t="s">
        <v>544</v>
      </c>
    </row>
    <row r="782" spans="9:10" ht="14.4" hidden="1">
      <c r="I782" s="259">
        <v>42782</v>
      </c>
      <c r="J782" t="s">
        <v>538</v>
      </c>
    </row>
    <row r="783" spans="9:10" ht="14.4" hidden="1">
      <c r="I783" s="259">
        <v>42783</v>
      </c>
      <c r="J783" t="s">
        <v>539</v>
      </c>
    </row>
    <row r="784" spans="9:10" ht="14.4" hidden="1">
      <c r="I784" s="259">
        <v>42784</v>
      </c>
      <c r="J784" t="s">
        <v>540</v>
      </c>
    </row>
    <row r="785" spans="9:10" ht="14.4" hidden="1">
      <c r="I785" s="259">
        <v>42785</v>
      </c>
      <c r="J785" t="s">
        <v>541</v>
      </c>
    </row>
    <row r="786" spans="9:10" ht="14.4" hidden="1">
      <c r="I786" s="259">
        <v>42786</v>
      </c>
      <c r="J786" t="s">
        <v>542</v>
      </c>
    </row>
    <row r="787" spans="9:10" ht="14.4" hidden="1">
      <c r="I787" s="259">
        <v>42787</v>
      </c>
      <c r="J787" t="s">
        <v>543</v>
      </c>
    </row>
    <row r="788" spans="9:10" ht="14.4" hidden="1">
      <c r="I788" s="259">
        <v>42788</v>
      </c>
      <c r="J788" t="s">
        <v>544</v>
      </c>
    </row>
    <row r="789" spans="9:10" ht="14.4" hidden="1">
      <c r="I789" s="259">
        <v>42789</v>
      </c>
      <c r="J789" t="s">
        <v>538</v>
      </c>
    </row>
    <row r="790" spans="9:10" ht="14.4" hidden="1">
      <c r="I790" s="259">
        <v>42790</v>
      </c>
      <c r="J790" t="s">
        <v>539</v>
      </c>
    </row>
    <row r="791" spans="9:10" ht="14.4" hidden="1">
      <c r="I791" s="259">
        <v>42791</v>
      </c>
      <c r="J791" t="s">
        <v>540</v>
      </c>
    </row>
    <row r="792" spans="9:10" ht="14.4" hidden="1">
      <c r="I792" s="259">
        <v>42792</v>
      </c>
      <c r="J792" t="s">
        <v>541</v>
      </c>
    </row>
    <row r="793" spans="9:10" ht="14.4" hidden="1">
      <c r="I793" s="259">
        <v>42793</v>
      </c>
      <c r="J793" t="s">
        <v>542</v>
      </c>
    </row>
    <row r="794" spans="9:10" ht="14.4" hidden="1">
      <c r="I794" s="259">
        <v>42794</v>
      </c>
      <c r="J794" t="s">
        <v>543</v>
      </c>
    </row>
    <row r="795" spans="9:10" ht="14.4" hidden="1">
      <c r="I795" s="259">
        <v>42795</v>
      </c>
      <c r="J795" t="s">
        <v>544</v>
      </c>
    </row>
    <row r="796" spans="9:10" ht="14.4" hidden="1">
      <c r="I796" s="259">
        <v>42796</v>
      </c>
      <c r="J796" t="s">
        <v>538</v>
      </c>
    </row>
    <row r="797" spans="9:10" ht="14.4" hidden="1">
      <c r="I797" s="259">
        <v>42797</v>
      </c>
      <c r="J797" t="s">
        <v>539</v>
      </c>
    </row>
    <row r="798" spans="9:10" ht="14.4" hidden="1">
      <c r="I798" s="259">
        <v>42798</v>
      </c>
      <c r="J798" t="s">
        <v>540</v>
      </c>
    </row>
    <row r="799" spans="9:10" ht="14.4" hidden="1">
      <c r="I799" s="259">
        <v>42799</v>
      </c>
      <c r="J799" t="s">
        <v>541</v>
      </c>
    </row>
    <row r="800" spans="9:10" ht="14.4" hidden="1">
      <c r="I800" s="259">
        <v>42800</v>
      </c>
      <c r="J800" t="s">
        <v>542</v>
      </c>
    </row>
    <row r="801" spans="9:10" ht="14.4" hidden="1">
      <c r="I801" s="259">
        <v>42801</v>
      </c>
      <c r="J801" t="s">
        <v>543</v>
      </c>
    </row>
    <row r="802" spans="9:10" ht="14.4" hidden="1">
      <c r="I802" s="259">
        <v>42802</v>
      </c>
      <c r="J802" t="s">
        <v>544</v>
      </c>
    </row>
    <row r="803" spans="9:10" ht="14.4" hidden="1">
      <c r="I803" s="259">
        <v>42803</v>
      </c>
      <c r="J803" t="s">
        <v>538</v>
      </c>
    </row>
    <row r="804" spans="9:10" ht="14.4" hidden="1">
      <c r="I804" s="259">
        <v>42804</v>
      </c>
      <c r="J804" t="s">
        <v>539</v>
      </c>
    </row>
    <row r="805" spans="9:10" ht="14.4" hidden="1">
      <c r="I805" s="259">
        <v>42805</v>
      </c>
      <c r="J805" t="s">
        <v>540</v>
      </c>
    </row>
    <row r="806" spans="9:10" ht="14.4" hidden="1">
      <c r="I806" s="259">
        <v>42806</v>
      </c>
      <c r="J806" t="s">
        <v>541</v>
      </c>
    </row>
    <row r="807" spans="9:10" ht="14.4" hidden="1">
      <c r="I807" s="259">
        <v>42807</v>
      </c>
      <c r="J807" t="s">
        <v>542</v>
      </c>
    </row>
    <row r="808" spans="9:10" ht="14.4" hidden="1">
      <c r="I808" s="259">
        <v>42808</v>
      </c>
      <c r="J808" t="s">
        <v>543</v>
      </c>
    </row>
    <row r="809" spans="9:10" ht="14.4" hidden="1">
      <c r="I809" s="259">
        <v>42809</v>
      </c>
      <c r="J809" t="s">
        <v>544</v>
      </c>
    </row>
    <row r="810" spans="9:10" ht="14.4" hidden="1">
      <c r="I810" s="259">
        <v>42810</v>
      </c>
      <c r="J810" t="s">
        <v>538</v>
      </c>
    </row>
    <row r="811" spans="9:10" ht="14.4" hidden="1">
      <c r="I811" s="259">
        <v>42811</v>
      </c>
      <c r="J811" t="s">
        <v>539</v>
      </c>
    </row>
    <row r="812" spans="9:10" ht="14.4" hidden="1">
      <c r="I812" s="259">
        <v>42812</v>
      </c>
      <c r="J812" t="s">
        <v>540</v>
      </c>
    </row>
    <row r="813" spans="9:10" ht="14.4" hidden="1">
      <c r="I813" s="259">
        <v>42813</v>
      </c>
      <c r="J813" t="s">
        <v>541</v>
      </c>
    </row>
    <row r="814" spans="9:10" ht="14.4" hidden="1">
      <c r="I814" s="259">
        <v>42814</v>
      </c>
      <c r="J814" t="s">
        <v>542</v>
      </c>
    </row>
    <row r="815" spans="9:10" ht="14.4" hidden="1">
      <c r="I815" s="259">
        <v>42815</v>
      </c>
      <c r="J815" t="s">
        <v>543</v>
      </c>
    </row>
    <row r="816" spans="9:10" ht="14.4" hidden="1">
      <c r="I816" s="259">
        <v>42816</v>
      </c>
      <c r="J816" t="s">
        <v>544</v>
      </c>
    </row>
    <row r="817" spans="9:10" ht="14.4" hidden="1">
      <c r="I817" s="259">
        <v>42817</v>
      </c>
      <c r="J817" t="s">
        <v>538</v>
      </c>
    </row>
    <row r="818" spans="9:10" ht="14.4" hidden="1">
      <c r="I818" s="259">
        <v>42818</v>
      </c>
      <c r="J818" t="s">
        <v>539</v>
      </c>
    </row>
    <row r="819" spans="9:10" ht="14.4" hidden="1">
      <c r="I819" s="259">
        <v>42819</v>
      </c>
      <c r="J819" t="s">
        <v>540</v>
      </c>
    </row>
    <row r="820" spans="9:10" ht="14.4" hidden="1">
      <c r="I820" s="259">
        <v>42820</v>
      </c>
      <c r="J820" t="s">
        <v>541</v>
      </c>
    </row>
    <row r="821" spans="9:10" ht="14.4" hidden="1">
      <c r="I821" s="259">
        <v>42821</v>
      </c>
      <c r="J821" t="s">
        <v>542</v>
      </c>
    </row>
    <row r="822" spans="9:10" ht="14.4" hidden="1">
      <c r="I822" s="259">
        <v>42822</v>
      </c>
      <c r="J822" t="s">
        <v>543</v>
      </c>
    </row>
    <row r="823" spans="9:10" ht="14.4" hidden="1">
      <c r="I823" s="259">
        <v>42823</v>
      </c>
      <c r="J823" t="s">
        <v>544</v>
      </c>
    </row>
    <row r="824" spans="9:10" ht="14.4" hidden="1">
      <c r="I824" s="259">
        <v>42824</v>
      </c>
      <c r="J824" t="s">
        <v>538</v>
      </c>
    </row>
    <row r="825" spans="9:10" ht="14.4" hidden="1">
      <c r="I825" s="259">
        <v>42825</v>
      </c>
      <c r="J825" t="s">
        <v>539</v>
      </c>
    </row>
    <row r="826" spans="9:10" ht="14.4" hidden="1">
      <c r="I826" s="259">
        <v>42826</v>
      </c>
      <c r="J826" t="s">
        <v>540</v>
      </c>
    </row>
    <row r="827" spans="9:10" ht="14.4" hidden="1">
      <c r="I827" s="259">
        <v>42827</v>
      </c>
      <c r="J827" t="s">
        <v>541</v>
      </c>
    </row>
    <row r="828" spans="9:10" ht="14.4" hidden="1">
      <c r="I828" s="259">
        <v>42828</v>
      </c>
      <c r="J828" t="s">
        <v>542</v>
      </c>
    </row>
    <row r="829" spans="9:10" ht="14.4" hidden="1">
      <c r="I829" s="259">
        <v>42829</v>
      </c>
      <c r="J829" t="s">
        <v>543</v>
      </c>
    </row>
    <row r="830" spans="9:10" ht="14.4" hidden="1">
      <c r="I830" s="259">
        <v>42830</v>
      </c>
      <c r="J830" t="s">
        <v>544</v>
      </c>
    </row>
    <row r="831" spans="9:10" ht="14.4" hidden="1">
      <c r="I831" s="259">
        <v>42831</v>
      </c>
      <c r="J831" t="s">
        <v>538</v>
      </c>
    </row>
    <row r="832" spans="9:10" ht="14.4" hidden="1">
      <c r="I832" s="259">
        <v>42832</v>
      </c>
      <c r="J832" t="s">
        <v>539</v>
      </c>
    </row>
    <row r="833" spans="9:10" ht="14.4" hidden="1">
      <c r="I833" s="259">
        <v>42833</v>
      </c>
      <c r="J833" t="s">
        <v>540</v>
      </c>
    </row>
    <row r="834" spans="9:10" ht="14.4" hidden="1">
      <c r="I834" s="259">
        <v>42834</v>
      </c>
      <c r="J834" t="s">
        <v>541</v>
      </c>
    </row>
    <row r="835" spans="9:10" ht="14.4" hidden="1">
      <c r="I835" s="259">
        <v>42835</v>
      </c>
      <c r="J835" t="s">
        <v>542</v>
      </c>
    </row>
    <row r="836" spans="9:10" ht="14.4" hidden="1">
      <c r="I836" s="259">
        <v>42836</v>
      </c>
      <c r="J836" t="s">
        <v>543</v>
      </c>
    </row>
    <row r="837" spans="9:10" ht="14.4" hidden="1">
      <c r="I837" s="259">
        <v>42837</v>
      </c>
      <c r="J837" t="s">
        <v>544</v>
      </c>
    </row>
    <row r="838" spans="9:10" ht="14.4" hidden="1">
      <c r="I838" s="259">
        <v>42838</v>
      </c>
      <c r="J838" t="s">
        <v>538</v>
      </c>
    </row>
    <row r="839" spans="9:10" ht="14.4" hidden="1">
      <c r="I839" s="259">
        <v>42839</v>
      </c>
      <c r="J839" t="s">
        <v>539</v>
      </c>
    </row>
    <row r="840" spans="9:10" ht="14.4" hidden="1">
      <c r="I840" s="259">
        <v>42840</v>
      </c>
      <c r="J840" t="s">
        <v>540</v>
      </c>
    </row>
    <row r="841" spans="9:10" ht="14.4" hidden="1">
      <c r="I841" s="259">
        <v>42841</v>
      </c>
      <c r="J841" t="s">
        <v>541</v>
      </c>
    </row>
    <row r="842" spans="9:10" ht="14.4" hidden="1">
      <c r="I842" s="259">
        <v>42842</v>
      </c>
      <c r="J842" t="s">
        <v>542</v>
      </c>
    </row>
    <row r="843" spans="9:10" ht="14.4" hidden="1">
      <c r="I843" s="259">
        <v>42843</v>
      </c>
      <c r="J843" t="s">
        <v>543</v>
      </c>
    </row>
    <row r="844" spans="9:10" ht="14.4" hidden="1">
      <c r="I844" s="259">
        <v>42844</v>
      </c>
      <c r="J844" t="s">
        <v>544</v>
      </c>
    </row>
    <row r="845" spans="9:10" ht="14.4" hidden="1">
      <c r="I845" s="259">
        <v>42845</v>
      </c>
      <c r="J845" t="s">
        <v>538</v>
      </c>
    </row>
    <row r="846" spans="9:10" ht="14.4" hidden="1">
      <c r="I846" s="259">
        <v>42846</v>
      </c>
      <c r="J846" t="s">
        <v>539</v>
      </c>
    </row>
    <row r="847" spans="9:10" ht="14.4" hidden="1">
      <c r="I847" s="259">
        <v>42847</v>
      </c>
      <c r="J847" t="s">
        <v>540</v>
      </c>
    </row>
    <row r="848" spans="9:10" ht="14.4" hidden="1">
      <c r="I848" s="259">
        <v>42848</v>
      </c>
      <c r="J848" t="s">
        <v>541</v>
      </c>
    </row>
    <row r="849" spans="9:10" ht="14.4" hidden="1">
      <c r="I849" s="259">
        <v>42849</v>
      </c>
      <c r="J849" t="s">
        <v>542</v>
      </c>
    </row>
    <row r="850" spans="9:10" ht="14.4" hidden="1">
      <c r="I850" s="259">
        <v>42850</v>
      </c>
      <c r="J850" t="s">
        <v>543</v>
      </c>
    </row>
    <row r="851" spans="9:10" ht="14.4" hidden="1">
      <c r="I851" s="259">
        <v>42851</v>
      </c>
      <c r="J851" t="s">
        <v>544</v>
      </c>
    </row>
    <row r="852" spans="9:10" ht="14.4" hidden="1">
      <c r="I852" s="259">
        <v>42852</v>
      </c>
      <c r="J852" t="s">
        <v>538</v>
      </c>
    </row>
    <row r="853" spans="9:10" ht="14.4" hidden="1">
      <c r="I853" s="259">
        <v>42853</v>
      </c>
      <c r="J853" t="s">
        <v>539</v>
      </c>
    </row>
    <row r="854" spans="9:10" ht="14.4" hidden="1">
      <c r="I854" s="259">
        <v>42854</v>
      </c>
      <c r="J854" t="s">
        <v>540</v>
      </c>
    </row>
    <row r="855" spans="9:10" ht="14.4" hidden="1">
      <c r="I855" s="259">
        <v>42855</v>
      </c>
      <c r="J855" t="s">
        <v>541</v>
      </c>
    </row>
    <row r="856" spans="9:10" ht="14.4" hidden="1">
      <c r="I856" s="259">
        <v>42856</v>
      </c>
      <c r="J856" t="s">
        <v>542</v>
      </c>
    </row>
    <row r="857" spans="9:10" ht="14.4" hidden="1">
      <c r="I857" s="259">
        <v>42857</v>
      </c>
      <c r="J857" t="s">
        <v>543</v>
      </c>
    </row>
    <row r="858" spans="9:10" ht="14.4" hidden="1">
      <c r="I858" s="259">
        <v>42858</v>
      </c>
      <c r="J858" t="s">
        <v>544</v>
      </c>
    </row>
    <row r="859" spans="9:10" ht="14.4" hidden="1">
      <c r="I859" s="259">
        <v>42859</v>
      </c>
      <c r="J859" t="s">
        <v>538</v>
      </c>
    </row>
    <row r="860" spans="9:10" ht="14.4" hidden="1">
      <c r="I860" s="259">
        <v>42860</v>
      </c>
      <c r="J860" t="s">
        <v>539</v>
      </c>
    </row>
    <row r="861" spans="9:10" ht="14.4" hidden="1">
      <c r="I861" s="259">
        <v>42861</v>
      </c>
      <c r="J861" t="s">
        <v>540</v>
      </c>
    </row>
    <row r="862" spans="9:10" ht="14.4" hidden="1">
      <c r="I862" s="259">
        <v>42862</v>
      </c>
      <c r="J862" t="s">
        <v>541</v>
      </c>
    </row>
    <row r="863" spans="9:10" ht="14.4" hidden="1">
      <c r="I863" s="259">
        <v>42863</v>
      </c>
      <c r="J863" t="s">
        <v>542</v>
      </c>
    </row>
    <row r="864" spans="9:10" ht="14.4" hidden="1">
      <c r="I864" s="259">
        <v>42864</v>
      </c>
      <c r="J864" t="s">
        <v>543</v>
      </c>
    </row>
    <row r="865" spans="9:10" ht="14.4" hidden="1">
      <c r="I865" s="259">
        <v>42865</v>
      </c>
      <c r="J865" t="s">
        <v>544</v>
      </c>
    </row>
    <row r="866" spans="9:10" ht="14.4" hidden="1">
      <c r="I866" s="259">
        <v>42866</v>
      </c>
      <c r="J866" t="s">
        <v>538</v>
      </c>
    </row>
    <row r="867" spans="9:10" ht="14.4" hidden="1">
      <c r="I867" s="259">
        <v>42867</v>
      </c>
      <c r="J867" t="s">
        <v>539</v>
      </c>
    </row>
    <row r="868" spans="9:10" ht="14.4" hidden="1">
      <c r="I868" s="259">
        <v>42868</v>
      </c>
      <c r="J868" t="s">
        <v>540</v>
      </c>
    </row>
    <row r="869" spans="9:10" ht="14.4" hidden="1">
      <c r="I869" s="259">
        <v>42869</v>
      </c>
      <c r="J869" t="s">
        <v>541</v>
      </c>
    </row>
    <row r="870" spans="9:10" ht="14.4" hidden="1">
      <c r="I870" s="259">
        <v>42870</v>
      </c>
      <c r="J870" t="s">
        <v>542</v>
      </c>
    </row>
    <row r="871" spans="9:10" ht="14.4" hidden="1">
      <c r="I871" s="259">
        <v>42871</v>
      </c>
      <c r="J871" t="s">
        <v>543</v>
      </c>
    </row>
    <row r="872" spans="9:10" ht="14.4" hidden="1">
      <c r="I872" s="259">
        <v>42872</v>
      </c>
      <c r="J872" t="s">
        <v>544</v>
      </c>
    </row>
    <row r="873" spans="9:10" ht="14.4" hidden="1">
      <c r="I873" s="259">
        <v>42873</v>
      </c>
      <c r="J873" t="s">
        <v>538</v>
      </c>
    </row>
    <row r="874" spans="9:10" ht="14.4" hidden="1">
      <c r="I874" s="259">
        <v>42874</v>
      </c>
      <c r="J874" t="s">
        <v>539</v>
      </c>
    </row>
    <row r="875" spans="9:10" ht="14.4" hidden="1">
      <c r="I875" s="259">
        <v>42875</v>
      </c>
      <c r="J875" t="s">
        <v>540</v>
      </c>
    </row>
    <row r="876" spans="9:10" ht="14.4" hidden="1">
      <c r="I876" s="259">
        <v>42876</v>
      </c>
      <c r="J876" t="s">
        <v>541</v>
      </c>
    </row>
    <row r="877" spans="9:10" ht="14.4" hidden="1">
      <c r="I877" s="259">
        <v>42877</v>
      </c>
      <c r="J877" t="s">
        <v>542</v>
      </c>
    </row>
    <row r="878" spans="9:10" ht="14.4" hidden="1">
      <c r="I878" s="259">
        <v>42878</v>
      </c>
      <c r="J878" t="s">
        <v>543</v>
      </c>
    </row>
    <row r="879" spans="9:10" ht="14.4" hidden="1">
      <c r="I879" s="259">
        <v>42879</v>
      </c>
      <c r="J879" t="s">
        <v>544</v>
      </c>
    </row>
    <row r="880" spans="9:10" ht="14.4" hidden="1">
      <c r="I880" s="259">
        <v>42880</v>
      </c>
      <c r="J880" t="s">
        <v>538</v>
      </c>
    </row>
    <row r="881" spans="9:10" ht="14.4" hidden="1">
      <c r="I881" s="259">
        <v>42881</v>
      </c>
      <c r="J881" t="s">
        <v>539</v>
      </c>
    </row>
    <row r="882" spans="9:10" ht="14.4" hidden="1">
      <c r="I882" s="259">
        <v>42882</v>
      </c>
      <c r="J882" t="s">
        <v>540</v>
      </c>
    </row>
    <row r="883" spans="9:10" ht="14.4" hidden="1">
      <c r="I883" s="259">
        <v>42883</v>
      </c>
      <c r="J883" t="s">
        <v>541</v>
      </c>
    </row>
    <row r="884" spans="9:10" ht="14.4" hidden="1">
      <c r="I884" s="259">
        <v>42884</v>
      </c>
      <c r="J884" t="s">
        <v>542</v>
      </c>
    </row>
    <row r="885" spans="9:10" ht="14.4" hidden="1">
      <c r="I885" s="259">
        <v>42885</v>
      </c>
      <c r="J885" t="s">
        <v>543</v>
      </c>
    </row>
    <row r="886" spans="9:10" ht="14.4" hidden="1">
      <c r="I886" s="259">
        <v>42886</v>
      </c>
      <c r="J886" t="s">
        <v>544</v>
      </c>
    </row>
    <row r="887" spans="9:10" ht="14.4" hidden="1">
      <c r="I887" s="259">
        <v>42887</v>
      </c>
      <c r="J887" t="s">
        <v>538</v>
      </c>
    </row>
    <row r="888" spans="9:10" ht="14.4" hidden="1">
      <c r="I888" s="259">
        <v>42888</v>
      </c>
      <c r="J888" t="s">
        <v>539</v>
      </c>
    </row>
    <row r="889" spans="9:10" ht="14.4" hidden="1">
      <c r="I889" s="259">
        <v>42889</v>
      </c>
      <c r="J889" t="s">
        <v>540</v>
      </c>
    </row>
    <row r="890" spans="9:10" ht="14.4" hidden="1">
      <c r="I890" s="259">
        <v>42890</v>
      </c>
      <c r="J890" t="s">
        <v>541</v>
      </c>
    </row>
    <row r="891" spans="9:10" ht="14.4" hidden="1">
      <c r="I891" s="259">
        <v>42891</v>
      </c>
      <c r="J891" t="s">
        <v>542</v>
      </c>
    </row>
    <row r="892" spans="9:10" ht="14.4" hidden="1">
      <c r="I892" s="259">
        <v>42892</v>
      </c>
      <c r="J892" t="s">
        <v>543</v>
      </c>
    </row>
    <row r="893" spans="9:10" ht="14.4" hidden="1">
      <c r="I893" s="259">
        <v>42893</v>
      </c>
      <c r="J893" t="s">
        <v>544</v>
      </c>
    </row>
    <row r="894" spans="9:10" ht="14.4" hidden="1">
      <c r="I894" s="259">
        <v>42894</v>
      </c>
      <c r="J894" t="s">
        <v>538</v>
      </c>
    </row>
    <row r="895" spans="9:10" ht="14.4" hidden="1">
      <c r="I895" s="259">
        <v>42895</v>
      </c>
      <c r="J895" t="s">
        <v>539</v>
      </c>
    </row>
    <row r="896" spans="9:10" ht="14.4" hidden="1">
      <c r="I896" s="259">
        <v>42896</v>
      </c>
      <c r="J896" t="s">
        <v>540</v>
      </c>
    </row>
    <row r="897" spans="9:10" ht="14.4" hidden="1">
      <c r="I897" s="259">
        <v>42897</v>
      </c>
      <c r="J897" t="s">
        <v>541</v>
      </c>
    </row>
    <row r="898" spans="9:10" ht="14.4" hidden="1">
      <c r="I898" s="259">
        <v>42898</v>
      </c>
      <c r="J898" t="s">
        <v>542</v>
      </c>
    </row>
    <row r="899" spans="9:10" ht="14.4" hidden="1">
      <c r="I899" s="259">
        <v>42899</v>
      </c>
      <c r="J899" t="s">
        <v>543</v>
      </c>
    </row>
    <row r="900" spans="9:10" ht="14.4" hidden="1">
      <c r="I900" s="259">
        <v>42900</v>
      </c>
      <c r="J900" t="s">
        <v>544</v>
      </c>
    </row>
    <row r="901" spans="9:10" ht="14.4" hidden="1">
      <c r="I901" s="259">
        <v>42901</v>
      </c>
      <c r="J901" t="s">
        <v>538</v>
      </c>
    </row>
    <row r="902" spans="9:10" ht="14.4" hidden="1">
      <c r="I902" s="259">
        <v>42902</v>
      </c>
      <c r="J902" t="s">
        <v>539</v>
      </c>
    </row>
    <row r="903" spans="9:10" ht="14.4" hidden="1">
      <c r="I903" s="259">
        <v>42903</v>
      </c>
      <c r="J903" t="s">
        <v>540</v>
      </c>
    </row>
    <row r="904" spans="9:10" ht="14.4" hidden="1">
      <c r="I904" s="259">
        <v>42904</v>
      </c>
      <c r="J904" t="s">
        <v>541</v>
      </c>
    </row>
    <row r="905" spans="9:10" ht="14.4" hidden="1">
      <c r="I905" s="259">
        <v>42905</v>
      </c>
      <c r="J905" t="s">
        <v>542</v>
      </c>
    </row>
    <row r="906" spans="9:10" ht="14.4" hidden="1">
      <c r="I906" s="259">
        <v>42906</v>
      </c>
      <c r="J906" t="s">
        <v>543</v>
      </c>
    </row>
    <row r="907" spans="9:10" ht="14.4" hidden="1">
      <c r="I907" s="259">
        <v>42907</v>
      </c>
      <c r="J907" t="s">
        <v>544</v>
      </c>
    </row>
    <row r="908" spans="9:10" ht="14.4" hidden="1">
      <c r="I908" s="259">
        <v>42908</v>
      </c>
      <c r="J908" t="s">
        <v>538</v>
      </c>
    </row>
    <row r="909" spans="9:10" ht="14.4" hidden="1">
      <c r="I909" s="259">
        <v>42909</v>
      </c>
      <c r="J909" t="s">
        <v>539</v>
      </c>
    </row>
    <row r="910" spans="9:10" ht="14.4" hidden="1">
      <c r="I910" s="259">
        <v>42910</v>
      </c>
      <c r="J910" t="s">
        <v>540</v>
      </c>
    </row>
    <row r="911" spans="9:10" ht="14.4" hidden="1">
      <c r="I911" s="259">
        <v>42911</v>
      </c>
      <c r="J911" t="s">
        <v>541</v>
      </c>
    </row>
    <row r="912" spans="9:10" ht="14.4" hidden="1">
      <c r="I912" s="259">
        <v>42912</v>
      </c>
      <c r="J912" t="s">
        <v>542</v>
      </c>
    </row>
    <row r="913" spans="9:10" ht="14.4" hidden="1">
      <c r="I913" s="259">
        <v>42913</v>
      </c>
      <c r="J913" t="s">
        <v>543</v>
      </c>
    </row>
    <row r="914" spans="9:10" ht="14.4" hidden="1">
      <c r="I914" s="259">
        <v>42914</v>
      </c>
      <c r="J914" t="s">
        <v>544</v>
      </c>
    </row>
    <row r="915" spans="9:10" ht="14.4" hidden="1">
      <c r="I915" s="259">
        <v>42915</v>
      </c>
      <c r="J915" t="s">
        <v>538</v>
      </c>
    </row>
    <row r="916" spans="9:10" ht="14.4" hidden="1">
      <c r="I916" s="259">
        <v>42916</v>
      </c>
      <c r="J916" t="s">
        <v>539</v>
      </c>
    </row>
    <row r="917" spans="9:10" ht="14.4" hidden="1">
      <c r="I917" s="259">
        <v>42917</v>
      </c>
      <c r="J917" t="s">
        <v>540</v>
      </c>
    </row>
    <row r="918" spans="9:10" ht="14.4" hidden="1">
      <c r="I918" s="259">
        <v>42918</v>
      </c>
      <c r="J918" t="s">
        <v>541</v>
      </c>
    </row>
    <row r="919" spans="9:10" ht="14.4" hidden="1">
      <c r="I919" s="259">
        <v>42919</v>
      </c>
      <c r="J919" t="s">
        <v>542</v>
      </c>
    </row>
    <row r="920" spans="9:10" ht="14.4" hidden="1">
      <c r="I920" s="259">
        <v>42920</v>
      </c>
      <c r="J920" t="s">
        <v>543</v>
      </c>
    </row>
    <row r="921" spans="9:10" ht="14.4" hidden="1">
      <c r="I921" s="259">
        <v>42921</v>
      </c>
      <c r="J921" t="s">
        <v>544</v>
      </c>
    </row>
    <row r="922" spans="9:10" ht="14.4" hidden="1">
      <c r="I922" s="259">
        <v>42922</v>
      </c>
      <c r="J922" t="s">
        <v>538</v>
      </c>
    </row>
    <row r="923" spans="9:10" ht="14.4" hidden="1">
      <c r="I923" s="259">
        <v>42923</v>
      </c>
      <c r="J923" t="s">
        <v>539</v>
      </c>
    </row>
    <row r="924" spans="9:10" ht="14.4" hidden="1">
      <c r="I924" s="259">
        <v>42924</v>
      </c>
      <c r="J924" t="s">
        <v>540</v>
      </c>
    </row>
    <row r="925" spans="9:10" ht="14.4" hidden="1">
      <c r="I925" s="259">
        <v>42925</v>
      </c>
      <c r="J925" t="s">
        <v>541</v>
      </c>
    </row>
    <row r="926" spans="9:10" ht="14.4" hidden="1">
      <c r="I926" s="259">
        <v>42926</v>
      </c>
      <c r="J926" t="s">
        <v>542</v>
      </c>
    </row>
    <row r="927" spans="9:10" ht="14.4" hidden="1">
      <c r="I927" s="259">
        <v>42927</v>
      </c>
      <c r="J927" t="s">
        <v>543</v>
      </c>
    </row>
    <row r="928" spans="9:10" ht="14.4" hidden="1">
      <c r="I928" s="259">
        <v>42928</v>
      </c>
      <c r="J928" t="s">
        <v>544</v>
      </c>
    </row>
    <row r="929" spans="9:10" ht="14.4" hidden="1">
      <c r="I929" s="259">
        <v>42929</v>
      </c>
      <c r="J929" t="s">
        <v>538</v>
      </c>
    </row>
    <row r="930" spans="9:10" ht="14.4" hidden="1">
      <c r="I930" s="259">
        <v>42930</v>
      </c>
      <c r="J930" t="s">
        <v>539</v>
      </c>
    </row>
    <row r="931" spans="9:10" ht="14.4" hidden="1">
      <c r="I931" s="259">
        <v>42931</v>
      </c>
      <c r="J931" t="s">
        <v>540</v>
      </c>
    </row>
    <row r="932" spans="9:10" ht="14.4" hidden="1">
      <c r="I932" s="259">
        <v>42932</v>
      </c>
      <c r="J932" t="s">
        <v>541</v>
      </c>
    </row>
    <row r="933" spans="9:10" ht="14.4" hidden="1">
      <c r="I933" s="259">
        <v>42933</v>
      </c>
      <c r="J933" t="s">
        <v>542</v>
      </c>
    </row>
    <row r="934" spans="9:10" ht="14.4" hidden="1">
      <c r="I934" s="259">
        <v>42934</v>
      </c>
      <c r="J934" t="s">
        <v>543</v>
      </c>
    </row>
    <row r="935" spans="9:10" ht="14.4" hidden="1">
      <c r="I935" s="259">
        <v>42935</v>
      </c>
      <c r="J935" t="s">
        <v>544</v>
      </c>
    </row>
    <row r="936" spans="9:10" ht="14.4" hidden="1">
      <c r="I936" s="259">
        <v>42936</v>
      </c>
      <c r="J936" t="s">
        <v>538</v>
      </c>
    </row>
    <row r="937" spans="9:10" ht="14.4" hidden="1">
      <c r="I937" s="259">
        <v>42937</v>
      </c>
      <c r="J937" t="s">
        <v>539</v>
      </c>
    </row>
    <row r="938" spans="9:10" ht="14.4" hidden="1">
      <c r="I938" s="259">
        <v>42938</v>
      </c>
      <c r="J938" t="s">
        <v>540</v>
      </c>
    </row>
    <row r="939" spans="9:10" ht="14.4" hidden="1">
      <c r="I939" s="259">
        <v>42939</v>
      </c>
      <c r="J939" t="s">
        <v>541</v>
      </c>
    </row>
    <row r="940" spans="9:10" ht="14.4" hidden="1">
      <c r="I940" s="259">
        <v>42940</v>
      </c>
      <c r="J940" t="s">
        <v>542</v>
      </c>
    </row>
    <row r="941" spans="9:10" ht="14.4" hidden="1">
      <c r="I941" s="259">
        <v>42941</v>
      </c>
      <c r="J941" t="s">
        <v>543</v>
      </c>
    </row>
    <row r="942" spans="9:10" ht="14.4" hidden="1">
      <c r="I942" s="259">
        <v>42942</v>
      </c>
      <c r="J942" t="s">
        <v>544</v>
      </c>
    </row>
    <row r="943" spans="9:10" ht="14.4" hidden="1">
      <c r="I943" s="259">
        <v>42943</v>
      </c>
      <c r="J943" t="s">
        <v>538</v>
      </c>
    </row>
    <row r="944" spans="9:10" ht="14.4" hidden="1">
      <c r="I944" s="259">
        <v>42944</v>
      </c>
      <c r="J944" t="s">
        <v>539</v>
      </c>
    </row>
    <row r="945" spans="9:10" ht="14.4" hidden="1">
      <c r="I945" s="259">
        <v>42945</v>
      </c>
      <c r="J945" t="s">
        <v>540</v>
      </c>
    </row>
    <row r="946" spans="9:10" ht="14.4" hidden="1">
      <c r="I946" s="259">
        <v>42946</v>
      </c>
      <c r="J946" t="s">
        <v>541</v>
      </c>
    </row>
    <row r="947" spans="9:10" ht="14.4" hidden="1">
      <c r="I947" s="259">
        <v>42947</v>
      </c>
      <c r="J947" t="s">
        <v>542</v>
      </c>
    </row>
    <row r="948" spans="9:10" ht="14.4" hidden="1">
      <c r="I948" s="259">
        <v>42948</v>
      </c>
      <c r="J948" t="s">
        <v>543</v>
      </c>
    </row>
    <row r="949" spans="9:10" ht="14.4" hidden="1">
      <c r="I949" s="259">
        <v>42949</v>
      </c>
      <c r="J949" t="s">
        <v>544</v>
      </c>
    </row>
    <row r="950" spans="9:10" ht="14.4" hidden="1">
      <c r="I950" s="259">
        <v>42950</v>
      </c>
      <c r="J950" t="s">
        <v>538</v>
      </c>
    </row>
    <row r="951" spans="9:10" ht="14.4" hidden="1">
      <c r="I951" s="259">
        <v>42951</v>
      </c>
      <c r="J951" t="s">
        <v>539</v>
      </c>
    </row>
    <row r="952" spans="9:10" ht="14.4" hidden="1">
      <c r="I952" s="259">
        <v>42952</v>
      </c>
      <c r="J952" t="s">
        <v>540</v>
      </c>
    </row>
    <row r="953" spans="9:10" ht="14.4" hidden="1">
      <c r="I953" s="259">
        <v>42953</v>
      </c>
      <c r="J953" t="s">
        <v>541</v>
      </c>
    </row>
    <row r="954" spans="9:10" ht="14.4" hidden="1">
      <c r="I954" s="259">
        <v>42954</v>
      </c>
      <c r="J954" t="s">
        <v>542</v>
      </c>
    </row>
    <row r="955" spans="9:10" ht="14.4" hidden="1">
      <c r="I955" s="259">
        <v>42955</v>
      </c>
      <c r="J955" t="s">
        <v>543</v>
      </c>
    </row>
    <row r="956" spans="9:10" ht="14.4" hidden="1">
      <c r="I956" s="259">
        <v>42956</v>
      </c>
      <c r="J956" t="s">
        <v>544</v>
      </c>
    </row>
    <row r="957" spans="9:10" ht="14.4" hidden="1">
      <c r="I957" s="259">
        <v>42957</v>
      </c>
      <c r="J957" t="s">
        <v>538</v>
      </c>
    </row>
    <row r="958" spans="9:10" ht="14.4" hidden="1">
      <c r="I958" s="259">
        <v>42958</v>
      </c>
      <c r="J958" t="s">
        <v>539</v>
      </c>
    </row>
    <row r="959" spans="9:10" ht="14.4" hidden="1">
      <c r="I959" s="259">
        <v>42959</v>
      </c>
      <c r="J959" t="s">
        <v>540</v>
      </c>
    </row>
    <row r="960" spans="9:10" ht="14.4" hidden="1">
      <c r="I960" s="259">
        <v>42960</v>
      </c>
      <c r="J960" t="s">
        <v>541</v>
      </c>
    </row>
    <row r="961" spans="9:10" ht="14.4" hidden="1">
      <c r="I961" s="259">
        <v>42961</v>
      </c>
      <c r="J961" t="s">
        <v>542</v>
      </c>
    </row>
    <row r="962" spans="9:10" ht="14.4" hidden="1">
      <c r="I962" s="259">
        <v>42962</v>
      </c>
      <c r="J962" t="s">
        <v>543</v>
      </c>
    </row>
    <row r="963" spans="9:10" ht="14.4" hidden="1">
      <c r="I963" s="259">
        <v>42963</v>
      </c>
      <c r="J963" t="s">
        <v>544</v>
      </c>
    </row>
    <row r="964" spans="9:10" ht="14.4" hidden="1">
      <c r="I964" s="259">
        <v>42964</v>
      </c>
      <c r="J964" t="s">
        <v>538</v>
      </c>
    </row>
    <row r="965" spans="9:10" ht="14.4" hidden="1">
      <c r="I965" s="259">
        <v>42965</v>
      </c>
      <c r="J965" t="s">
        <v>539</v>
      </c>
    </row>
    <row r="966" spans="9:10" ht="14.4" hidden="1">
      <c r="I966" s="259">
        <v>42966</v>
      </c>
      <c r="J966" t="s">
        <v>540</v>
      </c>
    </row>
    <row r="967" spans="9:10" ht="14.4" hidden="1">
      <c r="I967" s="259">
        <v>42967</v>
      </c>
      <c r="J967" t="s">
        <v>541</v>
      </c>
    </row>
    <row r="968" spans="9:10" ht="14.4" hidden="1">
      <c r="I968" s="259">
        <v>42968</v>
      </c>
      <c r="J968" t="s">
        <v>542</v>
      </c>
    </row>
    <row r="969" spans="9:10" ht="14.4" hidden="1">
      <c r="I969" s="259">
        <v>42969</v>
      </c>
      <c r="J969" t="s">
        <v>543</v>
      </c>
    </row>
    <row r="970" spans="9:10" ht="14.4" hidden="1">
      <c r="I970" s="259">
        <v>42970</v>
      </c>
      <c r="J970" t="s">
        <v>544</v>
      </c>
    </row>
    <row r="971" spans="9:10" ht="14.4" hidden="1">
      <c r="I971" s="259">
        <v>42971</v>
      </c>
      <c r="J971" t="s">
        <v>538</v>
      </c>
    </row>
    <row r="972" spans="9:10" ht="14.4" hidden="1">
      <c r="I972" s="259">
        <v>42972</v>
      </c>
      <c r="J972" t="s">
        <v>539</v>
      </c>
    </row>
    <row r="973" spans="9:10" ht="14.4" hidden="1">
      <c r="I973" s="259">
        <v>42973</v>
      </c>
      <c r="J973" t="s">
        <v>540</v>
      </c>
    </row>
    <row r="974" spans="9:10" ht="14.4" hidden="1">
      <c r="I974" s="259">
        <v>42974</v>
      </c>
      <c r="J974" t="s">
        <v>541</v>
      </c>
    </row>
    <row r="975" spans="9:10" ht="14.4" hidden="1">
      <c r="I975" s="259">
        <v>42975</v>
      </c>
      <c r="J975" t="s">
        <v>542</v>
      </c>
    </row>
    <row r="976" spans="9:10" ht="14.4" hidden="1">
      <c r="I976" s="259">
        <v>42976</v>
      </c>
      <c r="J976" t="s">
        <v>543</v>
      </c>
    </row>
    <row r="977" spans="9:10" ht="14.4" hidden="1">
      <c r="I977" s="259">
        <v>42977</v>
      </c>
      <c r="J977" t="s">
        <v>544</v>
      </c>
    </row>
    <row r="978" spans="9:10" ht="14.4" hidden="1">
      <c r="I978" s="259">
        <v>42978</v>
      </c>
      <c r="J978" t="s">
        <v>538</v>
      </c>
    </row>
    <row r="979" spans="9:10" ht="14.4" hidden="1">
      <c r="I979" s="259">
        <v>42979</v>
      </c>
      <c r="J979" t="s">
        <v>539</v>
      </c>
    </row>
    <row r="980" spans="9:10" ht="14.4" hidden="1">
      <c r="I980" s="259">
        <v>42980</v>
      </c>
      <c r="J980" t="s">
        <v>540</v>
      </c>
    </row>
    <row r="981" spans="9:10" ht="14.4" hidden="1">
      <c r="I981" s="259">
        <v>42981</v>
      </c>
      <c r="J981" t="s">
        <v>541</v>
      </c>
    </row>
    <row r="982" spans="9:10" ht="14.4" hidden="1">
      <c r="I982" s="259">
        <v>42982</v>
      </c>
      <c r="J982" t="s">
        <v>542</v>
      </c>
    </row>
    <row r="983" spans="9:10" ht="14.4" hidden="1">
      <c r="I983" s="259">
        <v>42983</v>
      </c>
      <c r="J983" t="s">
        <v>543</v>
      </c>
    </row>
    <row r="984" spans="9:10" ht="14.4" hidden="1">
      <c r="I984" s="259">
        <v>42984</v>
      </c>
      <c r="J984" t="s">
        <v>544</v>
      </c>
    </row>
    <row r="985" spans="9:10" ht="14.4" hidden="1">
      <c r="I985" s="259">
        <v>42985</v>
      </c>
      <c r="J985" t="s">
        <v>538</v>
      </c>
    </row>
    <row r="986" spans="9:10" ht="14.4" hidden="1">
      <c r="I986" s="259">
        <v>42986</v>
      </c>
      <c r="J986" t="s">
        <v>539</v>
      </c>
    </row>
    <row r="987" spans="9:10" ht="14.4" hidden="1">
      <c r="I987" s="259">
        <v>42987</v>
      </c>
      <c r="J987" t="s">
        <v>540</v>
      </c>
    </row>
    <row r="988" spans="9:10" ht="14.4" hidden="1">
      <c r="I988" s="259">
        <v>42988</v>
      </c>
      <c r="J988" t="s">
        <v>541</v>
      </c>
    </row>
    <row r="989" spans="9:10" ht="14.4" hidden="1">
      <c r="I989" s="259">
        <v>42989</v>
      </c>
      <c r="J989" t="s">
        <v>542</v>
      </c>
    </row>
    <row r="990" spans="9:10" ht="14.4" hidden="1">
      <c r="I990" s="259">
        <v>42990</v>
      </c>
      <c r="J990" t="s">
        <v>543</v>
      </c>
    </row>
    <row r="991" spans="9:10" ht="14.4" hidden="1">
      <c r="I991" s="259">
        <v>42991</v>
      </c>
      <c r="J991" t="s">
        <v>544</v>
      </c>
    </row>
    <row r="992" spans="9:10" ht="14.4" hidden="1">
      <c r="I992" s="259">
        <v>42992</v>
      </c>
      <c r="J992" t="s">
        <v>538</v>
      </c>
    </row>
    <row r="993" spans="9:10" ht="14.4" hidden="1">
      <c r="I993" s="259">
        <v>42993</v>
      </c>
      <c r="J993" t="s">
        <v>539</v>
      </c>
    </row>
    <row r="994" spans="9:10" ht="14.4" hidden="1">
      <c r="I994" s="259">
        <v>42994</v>
      </c>
      <c r="J994" t="s">
        <v>540</v>
      </c>
    </row>
    <row r="995" spans="9:10" ht="14.4" hidden="1">
      <c r="I995" s="259">
        <v>42995</v>
      </c>
      <c r="J995" t="s">
        <v>541</v>
      </c>
    </row>
    <row r="996" spans="9:10" ht="14.4" hidden="1">
      <c r="I996" s="259">
        <v>42996</v>
      </c>
      <c r="J996" t="s">
        <v>542</v>
      </c>
    </row>
    <row r="997" spans="9:10" ht="14.4" hidden="1">
      <c r="I997" s="259">
        <v>42997</v>
      </c>
      <c r="J997" t="s">
        <v>543</v>
      </c>
    </row>
    <row r="998" spans="9:10" ht="14.4" hidden="1">
      <c r="I998" s="259">
        <v>42998</v>
      </c>
      <c r="J998" t="s">
        <v>544</v>
      </c>
    </row>
    <row r="999" spans="9:10" ht="14.4" hidden="1">
      <c r="I999" s="259">
        <v>42999</v>
      </c>
      <c r="J999" t="s">
        <v>538</v>
      </c>
    </row>
    <row r="1000" spans="9:10" ht="14.4" hidden="1">
      <c r="I1000" s="259">
        <v>43000</v>
      </c>
      <c r="J1000" t="s">
        <v>539</v>
      </c>
    </row>
    <row r="1001" spans="9:10" ht="14.4" hidden="1">
      <c r="I1001" s="259">
        <v>43001</v>
      </c>
      <c r="J1001" t="s">
        <v>540</v>
      </c>
    </row>
    <row r="1002" spans="9:10" ht="14.4" hidden="1">
      <c r="I1002" s="259">
        <v>43002</v>
      </c>
      <c r="J1002" t="s">
        <v>541</v>
      </c>
    </row>
    <row r="1003" spans="9:10" ht="14.4" hidden="1">
      <c r="I1003" s="259">
        <v>43003</v>
      </c>
      <c r="J1003" t="s">
        <v>542</v>
      </c>
    </row>
    <row r="1004" spans="9:10" ht="14.4" hidden="1">
      <c r="I1004" s="259">
        <v>43004</v>
      </c>
      <c r="J1004" t="s">
        <v>543</v>
      </c>
    </row>
    <row r="1005" spans="9:10" ht="14.4" hidden="1">
      <c r="I1005" s="259">
        <v>43005</v>
      </c>
      <c r="J1005" t="s">
        <v>544</v>
      </c>
    </row>
    <row r="1006" spans="9:10" ht="14.4" hidden="1">
      <c r="I1006" s="259">
        <v>43006</v>
      </c>
      <c r="J1006" t="s">
        <v>538</v>
      </c>
    </row>
    <row r="1007" spans="9:10" ht="14.4" hidden="1">
      <c r="I1007" s="259">
        <v>43007</v>
      </c>
      <c r="J1007" t="s">
        <v>539</v>
      </c>
    </row>
    <row r="1008" spans="9:10" ht="14.4" hidden="1">
      <c r="I1008" s="259">
        <v>43008</v>
      </c>
      <c r="J1008" t="s">
        <v>540</v>
      </c>
    </row>
    <row r="1009" spans="9:10" ht="14.4" hidden="1">
      <c r="I1009" s="259">
        <v>43009</v>
      </c>
      <c r="J1009" t="s">
        <v>541</v>
      </c>
    </row>
    <row r="1010" spans="9:10" ht="14.4" hidden="1">
      <c r="I1010" s="259">
        <v>43010</v>
      </c>
      <c r="J1010" t="s">
        <v>542</v>
      </c>
    </row>
    <row r="1011" spans="9:10" ht="14.4" hidden="1">
      <c r="I1011" s="259">
        <v>43011</v>
      </c>
      <c r="J1011" t="s">
        <v>543</v>
      </c>
    </row>
    <row r="1012" spans="9:10" ht="14.4" hidden="1">
      <c r="I1012" s="259">
        <v>43012</v>
      </c>
      <c r="J1012" t="s">
        <v>544</v>
      </c>
    </row>
    <row r="1013" spans="9:10" ht="14.4" hidden="1">
      <c r="I1013" s="259">
        <v>43013</v>
      </c>
      <c r="J1013" t="s">
        <v>538</v>
      </c>
    </row>
    <row r="1014" spans="9:10" ht="14.4" hidden="1">
      <c r="I1014" s="259">
        <v>43014</v>
      </c>
      <c r="J1014" t="s">
        <v>539</v>
      </c>
    </row>
    <row r="1015" spans="9:10" ht="14.4" hidden="1">
      <c r="I1015" s="259">
        <v>43015</v>
      </c>
      <c r="J1015" t="s">
        <v>540</v>
      </c>
    </row>
    <row r="1016" spans="9:10" ht="14.4" hidden="1">
      <c r="I1016" s="259">
        <v>43016</v>
      </c>
      <c r="J1016" t="s">
        <v>541</v>
      </c>
    </row>
    <row r="1017" spans="9:10" ht="14.4" hidden="1">
      <c r="I1017" s="259">
        <v>43017</v>
      </c>
      <c r="J1017" t="s">
        <v>542</v>
      </c>
    </row>
    <row r="1018" spans="9:10" ht="14.4" hidden="1">
      <c r="I1018" s="259">
        <v>43018</v>
      </c>
      <c r="J1018" t="s">
        <v>543</v>
      </c>
    </row>
    <row r="1019" spans="9:10" ht="14.4" hidden="1">
      <c r="I1019" s="259">
        <v>43019</v>
      </c>
      <c r="J1019" t="s">
        <v>544</v>
      </c>
    </row>
    <row r="1020" spans="9:10" ht="14.4" hidden="1">
      <c r="I1020" s="259">
        <v>43020</v>
      </c>
      <c r="J1020" t="s">
        <v>538</v>
      </c>
    </row>
    <row r="1021" spans="9:10" ht="14.4" hidden="1">
      <c r="I1021" s="259">
        <v>43021</v>
      </c>
      <c r="J1021" t="s">
        <v>539</v>
      </c>
    </row>
    <row r="1022" spans="9:10" ht="14.4" hidden="1">
      <c r="I1022" s="259">
        <v>43022</v>
      </c>
      <c r="J1022" t="s">
        <v>540</v>
      </c>
    </row>
    <row r="1023" spans="9:10" ht="14.4" hidden="1">
      <c r="I1023" s="259">
        <v>43023</v>
      </c>
      <c r="J1023" t="s">
        <v>541</v>
      </c>
    </row>
    <row r="1024" spans="9:10" ht="14.4" hidden="1">
      <c r="I1024" s="259">
        <v>43024</v>
      </c>
      <c r="J1024" t="s">
        <v>542</v>
      </c>
    </row>
    <row r="1025" spans="9:10" ht="14.4" hidden="1">
      <c r="I1025" s="259">
        <v>43025</v>
      </c>
      <c r="J1025" t="s">
        <v>543</v>
      </c>
    </row>
    <row r="1026" spans="9:10" ht="14.4" hidden="1">
      <c r="I1026" s="259">
        <v>43026</v>
      </c>
      <c r="J1026" t="s">
        <v>544</v>
      </c>
    </row>
    <row r="1027" spans="9:10" ht="14.4" hidden="1">
      <c r="I1027" s="259">
        <v>43027</v>
      </c>
      <c r="J1027" t="s">
        <v>538</v>
      </c>
    </row>
    <row r="1028" spans="9:10" ht="14.4" hidden="1">
      <c r="I1028" s="259">
        <v>43028</v>
      </c>
      <c r="J1028" t="s">
        <v>539</v>
      </c>
    </row>
    <row r="1029" spans="9:10" ht="14.4" hidden="1">
      <c r="I1029" s="259">
        <v>43029</v>
      </c>
      <c r="J1029" t="s">
        <v>540</v>
      </c>
    </row>
    <row r="1030" spans="9:10" ht="14.4" hidden="1">
      <c r="I1030" s="259">
        <v>43030</v>
      </c>
      <c r="J1030" t="s">
        <v>541</v>
      </c>
    </row>
    <row r="1031" spans="9:10" ht="14.4" hidden="1">
      <c r="I1031" s="259">
        <v>43031</v>
      </c>
      <c r="J1031" t="s">
        <v>542</v>
      </c>
    </row>
    <row r="1032" spans="9:10" ht="14.4" hidden="1">
      <c r="I1032" s="259">
        <v>43032</v>
      </c>
      <c r="J1032" t="s">
        <v>543</v>
      </c>
    </row>
    <row r="1033" spans="9:10" ht="14.4" hidden="1">
      <c r="I1033" s="259">
        <v>43033</v>
      </c>
      <c r="J1033" t="s">
        <v>544</v>
      </c>
    </row>
    <row r="1034" spans="9:10" ht="14.4" hidden="1">
      <c r="I1034" s="259">
        <v>43034</v>
      </c>
      <c r="J1034" t="s">
        <v>538</v>
      </c>
    </row>
    <row r="1035" spans="9:10" ht="14.4" hidden="1">
      <c r="I1035" s="259">
        <v>43035</v>
      </c>
      <c r="J1035" t="s">
        <v>539</v>
      </c>
    </row>
    <row r="1036" spans="9:10" ht="14.4" hidden="1">
      <c r="I1036" s="259">
        <v>43036</v>
      </c>
      <c r="J1036" t="s">
        <v>540</v>
      </c>
    </row>
    <row r="1037" spans="9:10" ht="14.4" hidden="1">
      <c r="I1037" s="259">
        <v>43037</v>
      </c>
      <c r="J1037" t="s">
        <v>541</v>
      </c>
    </row>
    <row r="1038" spans="9:10" ht="14.4" hidden="1">
      <c r="I1038" s="259">
        <v>43038</v>
      </c>
      <c r="J1038" t="s">
        <v>542</v>
      </c>
    </row>
    <row r="1039" spans="9:10" ht="14.4" hidden="1">
      <c r="I1039" s="259">
        <v>43039</v>
      </c>
      <c r="J1039" t="s">
        <v>543</v>
      </c>
    </row>
    <row r="1040" spans="9:10" ht="14.4" hidden="1">
      <c r="I1040" s="259">
        <v>43040</v>
      </c>
      <c r="J1040" t="s">
        <v>544</v>
      </c>
    </row>
    <row r="1041" spans="9:10" ht="14.4" hidden="1">
      <c r="I1041" s="259">
        <v>43041</v>
      </c>
      <c r="J1041" t="s">
        <v>538</v>
      </c>
    </row>
    <row r="1042" spans="9:10" ht="14.4" hidden="1">
      <c r="I1042" s="259">
        <v>43042</v>
      </c>
      <c r="J1042" t="s">
        <v>539</v>
      </c>
    </row>
    <row r="1043" spans="9:10" ht="14.4" hidden="1">
      <c r="I1043" s="259">
        <v>43043</v>
      </c>
      <c r="J1043" t="s">
        <v>540</v>
      </c>
    </row>
    <row r="1044" spans="9:10" ht="14.4" hidden="1">
      <c r="I1044" s="259">
        <v>43044</v>
      </c>
      <c r="J1044" t="s">
        <v>541</v>
      </c>
    </row>
    <row r="1045" spans="9:10" ht="14.4" hidden="1">
      <c r="I1045" s="259">
        <v>43045</v>
      </c>
      <c r="J1045" t="s">
        <v>542</v>
      </c>
    </row>
    <row r="1046" spans="9:10" ht="14.4" hidden="1">
      <c r="I1046" s="259">
        <v>43046</v>
      </c>
      <c r="J1046" t="s">
        <v>543</v>
      </c>
    </row>
    <row r="1047" spans="9:10" ht="14.4" hidden="1">
      <c r="I1047" s="259">
        <v>43047</v>
      </c>
      <c r="J1047" t="s">
        <v>544</v>
      </c>
    </row>
    <row r="1048" spans="9:10" ht="14.4" hidden="1">
      <c r="I1048" s="259">
        <v>43048</v>
      </c>
      <c r="J1048" t="s">
        <v>538</v>
      </c>
    </row>
    <row r="1049" spans="9:10" ht="14.4" hidden="1">
      <c r="I1049" s="259">
        <v>43049</v>
      </c>
      <c r="J1049" t="s">
        <v>539</v>
      </c>
    </row>
    <row r="1050" spans="9:10" ht="14.4" hidden="1">
      <c r="I1050" s="259">
        <v>43050</v>
      </c>
      <c r="J1050" t="s">
        <v>540</v>
      </c>
    </row>
    <row r="1051" spans="9:10" ht="14.4" hidden="1">
      <c r="I1051" s="259">
        <v>43051</v>
      </c>
      <c r="J1051" t="s">
        <v>541</v>
      </c>
    </row>
    <row r="1052" spans="9:10" ht="14.4" hidden="1">
      <c r="I1052" s="259">
        <v>43052</v>
      </c>
      <c r="J1052" t="s">
        <v>542</v>
      </c>
    </row>
    <row r="1053" spans="9:10" ht="14.4" hidden="1">
      <c r="I1053" s="259">
        <v>43053</v>
      </c>
      <c r="J1053" t="s">
        <v>543</v>
      </c>
    </row>
    <row r="1054" spans="9:10" ht="14.4" hidden="1">
      <c r="I1054" s="259">
        <v>43054</v>
      </c>
      <c r="J1054" t="s">
        <v>544</v>
      </c>
    </row>
    <row r="1055" spans="9:10" ht="14.4" hidden="1">
      <c r="I1055" s="259">
        <v>43055</v>
      </c>
      <c r="J1055" t="s">
        <v>538</v>
      </c>
    </row>
    <row r="1056" spans="9:10" ht="14.4" hidden="1">
      <c r="I1056" s="259">
        <v>43056</v>
      </c>
      <c r="J1056" t="s">
        <v>539</v>
      </c>
    </row>
    <row r="1057" spans="9:10" ht="14.4" hidden="1">
      <c r="I1057" s="259">
        <v>43057</v>
      </c>
      <c r="J1057" t="s">
        <v>540</v>
      </c>
    </row>
    <row r="1058" spans="9:10" ht="14.4" hidden="1">
      <c r="I1058" s="259">
        <v>43058</v>
      </c>
      <c r="J1058" t="s">
        <v>541</v>
      </c>
    </row>
    <row r="1059" spans="9:10" ht="14.4" hidden="1">
      <c r="I1059" s="259">
        <v>43059</v>
      </c>
      <c r="J1059" t="s">
        <v>542</v>
      </c>
    </row>
    <row r="1060" spans="9:10" ht="14.4" hidden="1">
      <c r="I1060" s="259">
        <v>43060</v>
      </c>
      <c r="J1060" t="s">
        <v>543</v>
      </c>
    </row>
    <row r="1061" spans="9:10" ht="14.4" hidden="1">
      <c r="I1061" s="259">
        <v>43061</v>
      </c>
      <c r="J1061" t="s">
        <v>544</v>
      </c>
    </row>
    <row r="1062" spans="9:10" ht="14.4" hidden="1">
      <c r="I1062" s="259">
        <v>43062</v>
      </c>
      <c r="J1062" t="s">
        <v>538</v>
      </c>
    </row>
    <row r="1063" spans="9:10" ht="14.4" hidden="1">
      <c r="I1063" s="259">
        <v>43063</v>
      </c>
      <c r="J1063" t="s">
        <v>539</v>
      </c>
    </row>
    <row r="1064" spans="9:10" ht="14.4" hidden="1">
      <c r="I1064" s="259">
        <v>43064</v>
      </c>
      <c r="J1064" t="s">
        <v>540</v>
      </c>
    </row>
    <row r="1065" spans="9:10" ht="14.4" hidden="1">
      <c r="I1065" s="259">
        <v>43065</v>
      </c>
      <c r="J1065" t="s">
        <v>541</v>
      </c>
    </row>
    <row r="1066" spans="9:10" ht="14.4" hidden="1">
      <c r="I1066" s="259">
        <v>43066</v>
      </c>
      <c r="J1066" t="s">
        <v>542</v>
      </c>
    </row>
    <row r="1067" spans="9:10" ht="14.4" hidden="1">
      <c r="I1067" s="259">
        <v>43067</v>
      </c>
      <c r="J1067" t="s">
        <v>543</v>
      </c>
    </row>
    <row r="1068" spans="9:10" ht="14.4" hidden="1">
      <c r="I1068" s="259">
        <v>43068</v>
      </c>
      <c r="J1068" t="s">
        <v>544</v>
      </c>
    </row>
    <row r="1069" spans="9:10" ht="14.4" hidden="1">
      <c r="I1069" s="259">
        <v>43069</v>
      </c>
      <c r="J1069" t="s">
        <v>538</v>
      </c>
    </row>
    <row r="1070" spans="9:10" ht="14.4" hidden="1">
      <c r="I1070" s="259">
        <v>43070</v>
      </c>
      <c r="J1070" t="s">
        <v>539</v>
      </c>
    </row>
    <row r="1071" spans="9:10" ht="14.4" hidden="1">
      <c r="I1071" s="259">
        <v>43071</v>
      </c>
      <c r="J1071" t="s">
        <v>540</v>
      </c>
    </row>
    <row r="1072" spans="9:10" ht="14.4" hidden="1">
      <c r="I1072" s="259">
        <v>43072</v>
      </c>
      <c r="J1072" t="s">
        <v>541</v>
      </c>
    </row>
    <row r="1073" spans="9:10" ht="14.4" hidden="1">
      <c r="I1073" s="259">
        <v>43073</v>
      </c>
      <c r="J1073" t="s">
        <v>542</v>
      </c>
    </row>
    <row r="1074" spans="9:10" ht="14.4" hidden="1">
      <c r="I1074" s="259">
        <v>43074</v>
      </c>
      <c r="J1074" t="s">
        <v>543</v>
      </c>
    </row>
    <row r="1075" spans="9:10" ht="14.4" hidden="1">
      <c r="I1075" s="259">
        <v>43075</v>
      </c>
      <c r="J1075" t="s">
        <v>544</v>
      </c>
    </row>
    <row r="1076" spans="9:10" ht="14.4" hidden="1">
      <c r="I1076" s="259">
        <v>43076</v>
      </c>
      <c r="J1076" t="s">
        <v>538</v>
      </c>
    </row>
    <row r="1077" spans="9:10" ht="14.4" hidden="1">
      <c r="I1077" s="259">
        <v>43077</v>
      </c>
      <c r="J1077" t="s">
        <v>539</v>
      </c>
    </row>
    <row r="1078" spans="9:10" ht="14.4" hidden="1">
      <c r="I1078" s="259">
        <v>43078</v>
      </c>
      <c r="J1078" t="s">
        <v>540</v>
      </c>
    </row>
    <row r="1079" spans="9:10" ht="14.4" hidden="1">
      <c r="I1079" s="259">
        <v>43079</v>
      </c>
      <c r="J1079" t="s">
        <v>541</v>
      </c>
    </row>
    <row r="1080" spans="9:10" ht="14.4" hidden="1">
      <c r="I1080" s="259">
        <v>43080</v>
      </c>
      <c r="J1080" t="s">
        <v>542</v>
      </c>
    </row>
    <row r="1081" spans="9:10" ht="14.4" hidden="1">
      <c r="I1081" s="259">
        <v>43081</v>
      </c>
      <c r="J1081" t="s">
        <v>543</v>
      </c>
    </row>
    <row r="1082" spans="9:10" ht="14.4" hidden="1">
      <c r="I1082" s="259">
        <v>43082</v>
      </c>
      <c r="J1082" t="s">
        <v>544</v>
      </c>
    </row>
    <row r="1083" spans="9:10" ht="14.4" hidden="1">
      <c r="I1083" s="259">
        <v>43083</v>
      </c>
      <c r="J1083" t="s">
        <v>538</v>
      </c>
    </row>
    <row r="1084" spans="9:10" ht="14.4" hidden="1">
      <c r="I1084" s="259">
        <v>43084</v>
      </c>
      <c r="J1084" t="s">
        <v>539</v>
      </c>
    </row>
    <row r="1085" spans="9:10" ht="14.4" hidden="1">
      <c r="I1085" s="259">
        <v>43085</v>
      </c>
      <c r="J1085" t="s">
        <v>540</v>
      </c>
    </row>
    <row r="1086" spans="9:10" ht="14.4" hidden="1">
      <c r="I1086" s="259">
        <v>43086</v>
      </c>
      <c r="J1086" t="s">
        <v>541</v>
      </c>
    </row>
    <row r="1087" spans="9:10" ht="14.4" hidden="1">
      <c r="I1087" s="259">
        <v>43087</v>
      </c>
      <c r="J1087" t="s">
        <v>542</v>
      </c>
    </row>
    <row r="1088" spans="9:10" ht="14.4" hidden="1">
      <c r="I1088" s="259">
        <v>43088</v>
      </c>
      <c r="J1088" t="s">
        <v>543</v>
      </c>
    </row>
    <row r="1089" spans="9:10" ht="14.4" hidden="1">
      <c r="I1089" s="259">
        <v>43089</v>
      </c>
      <c r="J1089" t="s">
        <v>544</v>
      </c>
    </row>
    <row r="1090" spans="9:10" ht="14.4" hidden="1">
      <c r="I1090" s="259">
        <v>43090</v>
      </c>
      <c r="J1090" t="s">
        <v>538</v>
      </c>
    </row>
    <row r="1091" spans="9:10" ht="14.4" hidden="1">
      <c r="I1091" s="259">
        <v>43091</v>
      </c>
      <c r="J1091" t="s">
        <v>539</v>
      </c>
    </row>
    <row r="1092" spans="9:10" ht="14.4" hidden="1">
      <c r="I1092" s="259">
        <v>43092</v>
      </c>
      <c r="J1092" t="s">
        <v>540</v>
      </c>
    </row>
    <row r="1093" spans="9:10" ht="14.4" hidden="1">
      <c r="I1093" s="259">
        <v>43093</v>
      </c>
      <c r="J1093" t="s">
        <v>541</v>
      </c>
    </row>
    <row r="1094" spans="9:10" ht="14.4" hidden="1">
      <c r="I1094" s="259">
        <v>43094</v>
      </c>
      <c r="J1094" t="s">
        <v>542</v>
      </c>
    </row>
    <row r="1095" spans="9:10" ht="14.4" hidden="1">
      <c r="I1095" s="259">
        <v>43095</v>
      </c>
      <c r="J1095" t="s">
        <v>543</v>
      </c>
    </row>
    <row r="1096" spans="9:10" ht="14.4" hidden="1">
      <c r="I1096" s="259">
        <v>43096</v>
      </c>
      <c r="J1096" t="s">
        <v>544</v>
      </c>
    </row>
    <row r="1097" spans="9:10" ht="14.4" hidden="1">
      <c r="I1097" s="259">
        <v>43097</v>
      </c>
      <c r="J1097" t="s">
        <v>538</v>
      </c>
    </row>
    <row r="1098" spans="9:10" ht="14.4" hidden="1">
      <c r="I1098" s="259">
        <v>43098</v>
      </c>
      <c r="J1098" t="s">
        <v>539</v>
      </c>
    </row>
    <row r="1099" spans="9:10" ht="14.4" hidden="1">
      <c r="I1099" s="259">
        <v>43099</v>
      </c>
      <c r="J1099" t="s">
        <v>540</v>
      </c>
    </row>
    <row r="1100" spans="9:10" ht="14.4" hidden="1">
      <c r="I1100" s="259">
        <v>43100</v>
      </c>
      <c r="J1100" t="s">
        <v>541</v>
      </c>
    </row>
    <row r="1101" spans="9:10" ht="14.4" hidden="1">
      <c r="I1101" s="259">
        <v>43101</v>
      </c>
      <c r="J1101" t="s">
        <v>542</v>
      </c>
    </row>
    <row r="1102" spans="9:10" ht="14.4" hidden="1">
      <c r="I1102" s="259">
        <v>43102</v>
      </c>
      <c r="J1102" t="s">
        <v>543</v>
      </c>
    </row>
    <row r="1103" spans="9:10" ht="14.4" hidden="1">
      <c r="I1103" s="259">
        <v>43103</v>
      </c>
      <c r="J1103" t="s">
        <v>544</v>
      </c>
    </row>
    <row r="1104" spans="9:10" ht="14.4" hidden="1">
      <c r="I1104" s="259">
        <v>43104</v>
      </c>
      <c r="J1104" t="s">
        <v>538</v>
      </c>
    </row>
    <row r="1105" spans="9:10" ht="14.4" hidden="1">
      <c r="I1105" s="259">
        <v>43105</v>
      </c>
      <c r="J1105" t="s">
        <v>539</v>
      </c>
    </row>
    <row r="1106" spans="9:10" ht="14.4" hidden="1">
      <c r="I1106" s="259">
        <v>43106</v>
      </c>
      <c r="J1106" t="s">
        <v>540</v>
      </c>
    </row>
    <row r="1107" spans="9:10" ht="14.4" hidden="1">
      <c r="I1107" s="259">
        <v>43107</v>
      </c>
      <c r="J1107" t="s">
        <v>541</v>
      </c>
    </row>
    <row r="1108" spans="9:10" ht="14.4" hidden="1">
      <c r="I1108" s="259">
        <v>43108</v>
      </c>
      <c r="J1108" t="s">
        <v>542</v>
      </c>
    </row>
    <row r="1109" spans="9:10" ht="14.4" hidden="1">
      <c r="I1109" s="259">
        <v>43109</v>
      </c>
      <c r="J1109" t="s">
        <v>543</v>
      </c>
    </row>
    <row r="1110" spans="9:10" ht="14.4" hidden="1">
      <c r="I1110" s="259">
        <v>43110</v>
      </c>
      <c r="J1110" t="s">
        <v>544</v>
      </c>
    </row>
    <row r="1111" spans="9:10" ht="14.4" hidden="1">
      <c r="I1111" s="259">
        <v>43111</v>
      </c>
      <c r="J1111" t="s">
        <v>538</v>
      </c>
    </row>
    <row r="1112" spans="9:10" ht="14.4" hidden="1">
      <c r="I1112" s="259">
        <v>43112</v>
      </c>
      <c r="J1112" t="s">
        <v>539</v>
      </c>
    </row>
    <row r="1113" spans="9:10" ht="14.4" hidden="1">
      <c r="I1113" s="259">
        <v>43113</v>
      </c>
      <c r="J1113" t="s">
        <v>540</v>
      </c>
    </row>
    <row r="1114" spans="9:10" ht="14.4" hidden="1">
      <c r="I1114" s="259">
        <v>43114</v>
      </c>
      <c r="J1114" t="s">
        <v>541</v>
      </c>
    </row>
    <row r="1115" spans="9:10" ht="14.4" hidden="1">
      <c r="I1115" s="259">
        <v>43115</v>
      </c>
      <c r="J1115" t="s">
        <v>542</v>
      </c>
    </row>
    <row r="1116" spans="9:10" ht="14.4" hidden="1">
      <c r="I1116" s="259">
        <v>43116</v>
      </c>
      <c r="J1116" t="s">
        <v>543</v>
      </c>
    </row>
    <row r="1117" spans="9:10" ht="14.4" hidden="1">
      <c r="I1117" s="259">
        <v>43117</v>
      </c>
      <c r="J1117" t="s">
        <v>544</v>
      </c>
    </row>
    <row r="1118" spans="9:10" ht="14.4" hidden="1">
      <c r="I1118" s="259">
        <v>43118</v>
      </c>
      <c r="J1118" t="s">
        <v>538</v>
      </c>
    </row>
    <row r="1119" spans="9:10" ht="14.4" hidden="1">
      <c r="I1119" s="259">
        <v>43119</v>
      </c>
      <c r="J1119" t="s">
        <v>539</v>
      </c>
    </row>
    <row r="1120" spans="9:10" ht="14.4" hidden="1">
      <c r="I1120" s="259">
        <v>43120</v>
      </c>
      <c r="J1120" t="s">
        <v>540</v>
      </c>
    </row>
    <row r="1121" spans="9:10" ht="14.4" hidden="1">
      <c r="I1121" s="259">
        <v>43121</v>
      </c>
      <c r="J1121" t="s">
        <v>541</v>
      </c>
    </row>
    <row r="1122" spans="9:10" ht="14.4" hidden="1">
      <c r="I1122" s="259">
        <v>43122</v>
      </c>
      <c r="J1122" t="s">
        <v>542</v>
      </c>
    </row>
    <row r="1123" spans="9:10" ht="14.4" hidden="1">
      <c r="I1123" s="259">
        <v>43123</v>
      </c>
      <c r="J1123" t="s">
        <v>543</v>
      </c>
    </row>
    <row r="1124" spans="9:10" ht="14.4" hidden="1">
      <c r="I1124" s="259">
        <v>43124</v>
      </c>
      <c r="J1124" t="s">
        <v>544</v>
      </c>
    </row>
    <row r="1125" spans="9:10" ht="14.4" hidden="1">
      <c r="I1125" s="259">
        <v>43125</v>
      </c>
      <c r="J1125" t="s">
        <v>538</v>
      </c>
    </row>
    <row r="1126" spans="9:10" ht="14.4" hidden="1">
      <c r="I1126" s="259">
        <v>43126</v>
      </c>
      <c r="J1126" t="s">
        <v>539</v>
      </c>
    </row>
    <row r="1127" spans="9:10" ht="14.4" hidden="1">
      <c r="I1127" s="259">
        <v>43127</v>
      </c>
      <c r="J1127" t="s">
        <v>540</v>
      </c>
    </row>
    <row r="1128" spans="9:10" ht="14.4" hidden="1">
      <c r="I1128" s="259">
        <v>43128</v>
      </c>
      <c r="J1128" t="s">
        <v>541</v>
      </c>
    </row>
    <row r="1129" spans="9:10" ht="14.4" hidden="1">
      <c r="I1129" s="259">
        <v>43129</v>
      </c>
      <c r="J1129" t="s">
        <v>542</v>
      </c>
    </row>
    <row r="1130" spans="9:10" ht="14.4" hidden="1">
      <c r="I1130" s="259">
        <v>43130</v>
      </c>
      <c r="J1130" t="s">
        <v>543</v>
      </c>
    </row>
    <row r="1131" spans="9:10" ht="14.4" hidden="1">
      <c r="I1131" s="259">
        <v>43131</v>
      </c>
      <c r="J1131" t="s">
        <v>544</v>
      </c>
    </row>
    <row r="1132" spans="9:10" ht="14.4" hidden="1">
      <c r="I1132" s="259">
        <v>43132</v>
      </c>
      <c r="J1132" t="s">
        <v>538</v>
      </c>
    </row>
    <row r="1133" spans="9:10" ht="14.4" hidden="1">
      <c r="I1133" s="259">
        <v>43133</v>
      </c>
      <c r="J1133" t="s">
        <v>539</v>
      </c>
    </row>
    <row r="1134" spans="9:10" ht="14.4" hidden="1">
      <c r="I1134" s="259">
        <v>43134</v>
      </c>
      <c r="J1134" t="s">
        <v>540</v>
      </c>
    </row>
    <row r="1135" spans="9:10" ht="14.4" hidden="1">
      <c r="I1135" s="259">
        <v>43135</v>
      </c>
      <c r="J1135" t="s">
        <v>541</v>
      </c>
    </row>
    <row r="1136" spans="9:10" ht="14.4" hidden="1">
      <c r="I1136" s="259">
        <v>43136</v>
      </c>
      <c r="J1136" t="s">
        <v>542</v>
      </c>
    </row>
    <row r="1137" spans="9:10" ht="14.4" hidden="1">
      <c r="I1137" s="259">
        <v>43137</v>
      </c>
      <c r="J1137" t="s">
        <v>543</v>
      </c>
    </row>
    <row r="1138" spans="9:10" ht="14.4" hidden="1">
      <c r="I1138" s="259">
        <v>43138</v>
      </c>
      <c r="J1138" t="s">
        <v>544</v>
      </c>
    </row>
    <row r="1139" spans="9:10" ht="14.4" hidden="1">
      <c r="I1139" s="259">
        <v>43139</v>
      </c>
      <c r="J1139" t="s">
        <v>538</v>
      </c>
    </row>
    <row r="1140" spans="9:10" ht="14.4" hidden="1">
      <c r="I1140" s="259">
        <v>43140</v>
      </c>
      <c r="J1140" t="s">
        <v>539</v>
      </c>
    </row>
    <row r="1141" spans="9:10" ht="14.4" hidden="1">
      <c r="I1141" s="259">
        <v>43141</v>
      </c>
      <c r="J1141" t="s">
        <v>540</v>
      </c>
    </row>
    <row r="1142" spans="9:10" ht="14.4" hidden="1">
      <c r="I1142" s="259">
        <v>43142</v>
      </c>
      <c r="J1142" t="s">
        <v>541</v>
      </c>
    </row>
    <row r="1143" spans="9:10" ht="14.4" hidden="1">
      <c r="I1143" s="259">
        <v>43143</v>
      </c>
      <c r="J1143" t="s">
        <v>542</v>
      </c>
    </row>
    <row r="1144" spans="9:10" ht="14.4" hidden="1">
      <c r="I1144" s="259">
        <v>43144</v>
      </c>
      <c r="J1144" t="s">
        <v>543</v>
      </c>
    </row>
    <row r="1145" spans="9:10" ht="14.4" hidden="1">
      <c r="I1145" s="259">
        <v>43145</v>
      </c>
      <c r="J1145" t="s">
        <v>544</v>
      </c>
    </row>
    <row r="1146" spans="9:10" ht="14.4" hidden="1">
      <c r="I1146" s="259">
        <v>43146</v>
      </c>
      <c r="J1146" t="s">
        <v>538</v>
      </c>
    </row>
    <row r="1147" spans="9:10" ht="14.4" hidden="1">
      <c r="I1147" s="259">
        <v>43147</v>
      </c>
      <c r="J1147" t="s">
        <v>539</v>
      </c>
    </row>
    <row r="1148" spans="9:10" ht="14.4" hidden="1">
      <c r="I1148" s="259">
        <v>43148</v>
      </c>
      <c r="J1148" t="s">
        <v>540</v>
      </c>
    </row>
    <row r="1149" spans="9:10" ht="14.4" hidden="1">
      <c r="I1149" s="259">
        <v>43149</v>
      </c>
      <c r="J1149" t="s">
        <v>541</v>
      </c>
    </row>
    <row r="1150" spans="9:10" ht="14.4" hidden="1">
      <c r="I1150" s="259">
        <v>43150</v>
      </c>
      <c r="J1150" t="s">
        <v>542</v>
      </c>
    </row>
    <row r="1151" spans="9:10" ht="14.4" hidden="1">
      <c r="I1151" s="259">
        <v>43151</v>
      </c>
      <c r="J1151" t="s">
        <v>543</v>
      </c>
    </row>
    <row r="1152" spans="9:10" ht="14.4" hidden="1">
      <c r="I1152" s="259">
        <v>43152</v>
      </c>
      <c r="J1152" t="s">
        <v>544</v>
      </c>
    </row>
    <row r="1153" spans="9:10" ht="14.4" hidden="1">
      <c r="I1153" s="259">
        <v>43153</v>
      </c>
      <c r="J1153" t="s">
        <v>538</v>
      </c>
    </row>
    <row r="1154" spans="9:10" ht="14.4" hidden="1">
      <c r="I1154" s="259">
        <v>43154</v>
      </c>
      <c r="J1154" t="s">
        <v>539</v>
      </c>
    </row>
    <row r="1155" spans="9:10" ht="14.4" hidden="1">
      <c r="I1155" s="259">
        <v>43155</v>
      </c>
      <c r="J1155" t="s">
        <v>540</v>
      </c>
    </row>
    <row r="1156" spans="9:10" ht="14.4" hidden="1">
      <c r="I1156" s="259">
        <v>43156</v>
      </c>
      <c r="J1156" t="s">
        <v>541</v>
      </c>
    </row>
    <row r="1157" spans="9:10" ht="14.4" hidden="1">
      <c r="I1157" s="259">
        <v>43157</v>
      </c>
      <c r="J1157" t="s">
        <v>542</v>
      </c>
    </row>
    <row r="1158" spans="9:10" ht="14.4" hidden="1">
      <c r="I1158" s="259">
        <v>43158</v>
      </c>
      <c r="J1158" t="s">
        <v>543</v>
      </c>
    </row>
    <row r="1159" spans="9:10" ht="14.4" hidden="1">
      <c r="I1159" s="259">
        <v>43159</v>
      </c>
      <c r="J1159" t="s">
        <v>544</v>
      </c>
    </row>
    <row r="1160" spans="9:10" ht="14.4" hidden="1">
      <c r="I1160" s="259">
        <v>43160</v>
      </c>
      <c r="J1160" t="s">
        <v>538</v>
      </c>
    </row>
    <row r="1161" spans="9:10" ht="14.4" hidden="1">
      <c r="I1161" s="259">
        <v>43161</v>
      </c>
      <c r="J1161" t="s">
        <v>539</v>
      </c>
    </row>
    <row r="1162" spans="9:10" ht="14.4" hidden="1">
      <c r="I1162" s="259">
        <v>43162</v>
      </c>
      <c r="J1162" t="s">
        <v>540</v>
      </c>
    </row>
    <row r="1163" spans="9:10" ht="14.4" hidden="1">
      <c r="I1163" s="259">
        <v>43163</v>
      </c>
      <c r="J1163" t="s">
        <v>541</v>
      </c>
    </row>
    <row r="1164" spans="9:10" ht="14.4" hidden="1">
      <c r="I1164" s="259">
        <v>43164</v>
      </c>
      <c r="J1164" t="s">
        <v>542</v>
      </c>
    </row>
    <row r="1165" spans="9:10" ht="14.4" hidden="1">
      <c r="I1165" s="259">
        <v>43165</v>
      </c>
      <c r="J1165" t="s">
        <v>543</v>
      </c>
    </row>
    <row r="1166" spans="9:10" ht="14.4" hidden="1">
      <c r="I1166" s="259">
        <v>43166</v>
      </c>
      <c r="J1166" t="s">
        <v>544</v>
      </c>
    </row>
    <row r="1167" spans="9:10" ht="14.4" hidden="1">
      <c r="I1167" s="259">
        <v>43167</v>
      </c>
      <c r="J1167" t="s">
        <v>538</v>
      </c>
    </row>
    <row r="1168" spans="9:10" ht="14.4" hidden="1">
      <c r="I1168" s="259">
        <v>43168</v>
      </c>
      <c r="J1168" t="s">
        <v>539</v>
      </c>
    </row>
    <row r="1169" spans="9:10" ht="14.4" hidden="1">
      <c r="I1169" s="259">
        <v>43169</v>
      </c>
      <c r="J1169" t="s">
        <v>540</v>
      </c>
    </row>
    <row r="1170" spans="9:10" ht="14.4" hidden="1">
      <c r="I1170" s="259">
        <v>43170</v>
      </c>
      <c r="J1170" t="s">
        <v>541</v>
      </c>
    </row>
    <row r="1171" spans="9:10" ht="14.4" hidden="1">
      <c r="I1171" s="259">
        <v>43171</v>
      </c>
      <c r="J1171" t="s">
        <v>542</v>
      </c>
    </row>
    <row r="1172" spans="9:10" ht="14.4" hidden="1">
      <c r="I1172" s="259">
        <v>43172</v>
      </c>
      <c r="J1172" t="s">
        <v>543</v>
      </c>
    </row>
    <row r="1173" spans="9:10" ht="14.4" hidden="1">
      <c r="I1173" s="259">
        <v>43173</v>
      </c>
      <c r="J1173" t="s">
        <v>544</v>
      </c>
    </row>
    <row r="1174" spans="9:10" ht="14.4" hidden="1">
      <c r="I1174" s="259">
        <v>43174</v>
      </c>
      <c r="J1174" t="s">
        <v>538</v>
      </c>
    </row>
    <row r="1175" spans="9:10" ht="14.4" hidden="1">
      <c r="I1175" s="259">
        <v>43175</v>
      </c>
      <c r="J1175" t="s">
        <v>539</v>
      </c>
    </row>
    <row r="1176" spans="9:10" ht="14.4" hidden="1">
      <c r="I1176" s="259">
        <v>43176</v>
      </c>
      <c r="J1176" t="s">
        <v>540</v>
      </c>
    </row>
    <row r="1177" spans="9:10" ht="14.4" hidden="1">
      <c r="I1177" s="259">
        <v>43177</v>
      </c>
      <c r="J1177" t="s">
        <v>541</v>
      </c>
    </row>
    <row r="1178" spans="9:10" ht="14.4" hidden="1">
      <c r="I1178" s="259">
        <v>43178</v>
      </c>
      <c r="J1178" t="s">
        <v>542</v>
      </c>
    </row>
    <row r="1179" spans="9:10" ht="14.4" hidden="1">
      <c r="I1179" s="259">
        <v>43179</v>
      </c>
      <c r="J1179" t="s">
        <v>543</v>
      </c>
    </row>
    <row r="1180" spans="9:10" ht="14.4" hidden="1">
      <c r="I1180" s="259">
        <v>43180</v>
      </c>
      <c r="J1180" t="s">
        <v>544</v>
      </c>
    </row>
    <row r="1181" spans="9:10" ht="14.4" hidden="1">
      <c r="I1181" s="259">
        <v>43181</v>
      </c>
      <c r="J1181" t="s">
        <v>538</v>
      </c>
    </row>
    <row r="1182" spans="9:10" ht="14.4" hidden="1">
      <c r="I1182" s="259">
        <v>43182</v>
      </c>
      <c r="J1182" t="s">
        <v>539</v>
      </c>
    </row>
    <row r="1183" spans="9:10" ht="14.4" hidden="1">
      <c r="I1183" s="259">
        <v>43183</v>
      </c>
      <c r="J1183" t="s">
        <v>540</v>
      </c>
    </row>
    <row r="1184" spans="9:10" ht="14.4" hidden="1">
      <c r="I1184" s="259">
        <v>43184</v>
      </c>
      <c r="J1184" t="s">
        <v>541</v>
      </c>
    </row>
    <row r="1185" spans="9:10" ht="14.4" hidden="1">
      <c r="I1185" s="259">
        <v>43185</v>
      </c>
      <c r="J1185" t="s">
        <v>542</v>
      </c>
    </row>
    <row r="1186" spans="9:10" ht="14.4" hidden="1">
      <c r="I1186" s="259">
        <v>43186</v>
      </c>
      <c r="J1186" t="s">
        <v>543</v>
      </c>
    </row>
    <row r="1187" spans="9:10" ht="14.4" hidden="1">
      <c r="I1187" s="259">
        <v>43187</v>
      </c>
      <c r="J1187" t="s">
        <v>544</v>
      </c>
    </row>
    <row r="1188" spans="9:10" ht="14.4" hidden="1">
      <c r="I1188" s="259">
        <v>43188</v>
      </c>
      <c r="J1188" t="s">
        <v>538</v>
      </c>
    </row>
    <row r="1189" spans="9:10" ht="14.4" hidden="1">
      <c r="I1189" s="259">
        <v>43189</v>
      </c>
      <c r="J1189" t="s">
        <v>539</v>
      </c>
    </row>
    <row r="1190" spans="9:10" ht="14.4" hidden="1">
      <c r="I1190" s="259">
        <v>43190</v>
      </c>
      <c r="J1190" t="s">
        <v>540</v>
      </c>
    </row>
    <row r="1191" spans="9:10" ht="14.4" hidden="1">
      <c r="I1191" s="259">
        <v>43191</v>
      </c>
      <c r="J1191" t="s">
        <v>541</v>
      </c>
    </row>
    <row r="1192" spans="9:10" ht="14.4" hidden="1">
      <c r="I1192" s="259">
        <v>43192</v>
      </c>
      <c r="J1192" t="s">
        <v>542</v>
      </c>
    </row>
    <row r="1193" spans="9:10" ht="14.4" hidden="1">
      <c r="I1193" s="259">
        <v>43193</v>
      </c>
      <c r="J1193" t="s">
        <v>543</v>
      </c>
    </row>
    <row r="1194" spans="9:10" ht="14.4" hidden="1">
      <c r="I1194" s="259">
        <v>43194</v>
      </c>
      <c r="J1194" t="s">
        <v>544</v>
      </c>
    </row>
    <row r="1195" spans="9:10" ht="14.4" hidden="1">
      <c r="I1195" s="259">
        <v>43195</v>
      </c>
      <c r="J1195" t="s">
        <v>538</v>
      </c>
    </row>
    <row r="1196" spans="9:10" ht="14.4" hidden="1">
      <c r="I1196" s="259">
        <v>43196</v>
      </c>
      <c r="J1196" t="s">
        <v>539</v>
      </c>
    </row>
    <row r="1197" spans="9:10" ht="14.4" hidden="1">
      <c r="I1197" s="259">
        <v>43197</v>
      </c>
      <c r="J1197" t="s">
        <v>540</v>
      </c>
    </row>
    <row r="1198" spans="9:10" ht="14.4" hidden="1">
      <c r="I1198" s="259">
        <v>43198</v>
      </c>
      <c r="J1198" t="s">
        <v>541</v>
      </c>
    </row>
    <row r="1199" spans="9:10" ht="14.4" hidden="1">
      <c r="I1199" s="259">
        <v>43199</v>
      </c>
      <c r="J1199" t="s">
        <v>542</v>
      </c>
    </row>
    <row r="1200" spans="9:10" ht="14.4" hidden="1">
      <c r="I1200" s="259">
        <v>43200</v>
      </c>
      <c r="J1200" t="s">
        <v>543</v>
      </c>
    </row>
    <row r="1201" spans="9:10" ht="14.4" hidden="1">
      <c r="I1201" s="259">
        <v>43201</v>
      </c>
      <c r="J1201" t="s">
        <v>544</v>
      </c>
    </row>
    <row r="1202" spans="9:10" ht="14.4" hidden="1">
      <c r="I1202" s="259">
        <v>43202</v>
      </c>
      <c r="J1202" t="s">
        <v>538</v>
      </c>
    </row>
    <row r="1203" spans="9:10" ht="14.4" hidden="1">
      <c r="I1203" s="259">
        <v>43203</v>
      </c>
      <c r="J1203" t="s">
        <v>539</v>
      </c>
    </row>
    <row r="1204" spans="9:10" ht="14.4" hidden="1">
      <c r="I1204" s="259">
        <v>43204</v>
      </c>
      <c r="J1204" t="s">
        <v>540</v>
      </c>
    </row>
    <row r="1205" spans="9:10" ht="14.4" hidden="1">
      <c r="I1205" s="259">
        <v>43205</v>
      </c>
      <c r="J1205" t="s">
        <v>541</v>
      </c>
    </row>
    <row r="1206" spans="9:10" ht="14.4" hidden="1">
      <c r="I1206" s="259">
        <v>43206</v>
      </c>
      <c r="J1206" t="s">
        <v>542</v>
      </c>
    </row>
    <row r="1207" spans="9:10" ht="14.4" hidden="1">
      <c r="I1207" s="259">
        <v>43207</v>
      </c>
      <c r="J1207" t="s">
        <v>543</v>
      </c>
    </row>
    <row r="1208" spans="9:10" ht="14.4" hidden="1">
      <c r="I1208" s="259">
        <v>43208</v>
      </c>
      <c r="J1208" t="s">
        <v>544</v>
      </c>
    </row>
    <row r="1209" spans="9:10" ht="14.4" hidden="1">
      <c r="I1209" s="259">
        <v>43209</v>
      </c>
      <c r="J1209" t="s">
        <v>538</v>
      </c>
    </row>
    <row r="1210" spans="9:10" ht="14.4" hidden="1">
      <c r="I1210" s="259">
        <v>43210</v>
      </c>
      <c r="J1210" t="s">
        <v>539</v>
      </c>
    </row>
    <row r="1211" spans="9:10" ht="14.4" hidden="1">
      <c r="I1211" s="259">
        <v>43211</v>
      </c>
      <c r="J1211" t="s">
        <v>540</v>
      </c>
    </row>
    <row r="1212" spans="9:10" ht="14.4" hidden="1">
      <c r="I1212" s="259">
        <v>43212</v>
      </c>
      <c r="J1212" t="s">
        <v>541</v>
      </c>
    </row>
    <row r="1213" spans="9:10" ht="14.4" hidden="1">
      <c r="I1213" s="259">
        <v>43213</v>
      </c>
      <c r="J1213" t="s">
        <v>542</v>
      </c>
    </row>
    <row r="1214" spans="9:10" ht="14.4" hidden="1">
      <c r="I1214" s="259">
        <v>43214</v>
      </c>
      <c r="J1214" t="s">
        <v>543</v>
      </c>
    </row>
    <row r="1215" spans="9:10" ht="14.4" hidden="1">
      <c r="I1215" s="259">
        <v>43215</v>
      </c>
      <c r="J1215" t="s">
        <v>544</v>
      </c>
    </row>
    <row r="1216" spans="9:10" ht="14.4" hidden="1">
      <c r="I1216" s="259">
        <v>43216</v>
      </c>
      <c r="J1216" t="s">
        <v>538</v>
      </c>
    </row>
    <row r="1217" spans="9:10" ht="14.4" hidden="1">
      <c r="I1217" s="259">
        <v>43217</v>
      </c>
      <c r="J1217" t="s">
        <v>539</v>
      </c>
    </row>
    <row r="1218" spans="9:10" ht="14.4" hidden="1">
      <c r="I1218" s="259">
        <v>43218</v>
      </c>
      <c r="J1218" t="s">
        <v>540</v>
      </c>
    </row>
    <row r="1219" spans="9:10" ht="14.4" hidden="1">
      <c r="I1219" s="259">
        <v>43219</v>
      </c>
      <c r="J1219" t="s">
        <v>541</v>
      </c>
    </row>
    <row r="1220" spans="9:10" ht="14.4" hidden="1">
      <c r="I1220" s="259">
        <v>43220</v>
      </c>
      <c r="J1220" t="s">
        <v>542</v>
      </c>
    </row>
    <row r="1221" spans="9:10" ht="14.4" hidden="1">
      <c r="I1221" s="259">
        <v>43221</v>
      </c>
      <c r="J1221" t="s">
        <v>543</v>
      </c>
    </row>
    <row r="1222" spans="9:10" ht="14.4" hidden="1">
      <c r="I1222" s="259">
        <v>43222</v>
      </c>
      <c r="J1222" t="s">
        <v>544</v>
      </c>
    </row>
    <row r="1223" spans="9:10" ht="14.4" hidden="1">
      <c r="I1223" s="259">
        <v>43223</v>
      </c>
      <c r="J1223" t="s">
        <v>538</v>
      </c>
    </row>
    <row r="1224" spans="9:10" ht="14.4" hidden="1">
      <c r="I1224" s="259">
        <v>43224</v>
      </c>
      <c r="J1224" t="s">
        <v>539</v>
      </c>
    </row>
    <row r="1225" spans="9:10" ht="14.4" hidden="1">
      <c r="I1225" s="259">
        <v>43225</v>
      </c>
      <c r="J1225" t="s">
        <v>540</v>
      </c>
    </row>
    <row r="1226" spans="9:10" ht="14.4" hidden="1">
      <c r="I1226" s="259">
        <v>43226</v>
      </c>
      <c r="J1226" t="s">
        <v>541</v>
      </c>
    </row>
    <row r="1227" spans="9:10" ht="14.4" hidden="1">
      <c r="I1227" s="259">
        <v>43227</v>
      </c>
      <c r="J1227" t="s">
        <v>542</v>
      </c>
    </row>
    <row r="1228" spans="9:10" ht="14.4" hidden="1">
      <c r="I1228" s="259">
        <v>43228</v>
      </c>
      <c r="J1228" t="s">
        <v>543</v>
      </c>
    </row>
    <row r="1229" spans="9:10" ht="14.4" hidden="1">
      <c r="I1229" s="259">
        <v>43229</v>
      </c>
      <c r="J1229" t="s">
        <v>544</v>
      </c>
    </row>
    <row r="1230" spans="9:10" ht="14.4" hidden="1">
      <c r="I1230" s="259">
        <v>43230</v>
      </c>
      <c r="J1230" t="s">
        <v>538</v>
      </c>
    </row>
    <row r="1231" spans="9:10" ht="14.4" hidden="1">
      <c r="I1231" s="259">
        <v>43231</v>
      </c>
      <c r="J1231" t="s">
        <v>539</v>
      </c>
    </row>
    <row r="1232" spans="9:10" ht="14.4" hidden="1">
      <c r="I1232" s="259">
        <v>43232</v>
      </c>
      <c r="J1232" t="s">
        <v>540</v>
      </c>
    </row>
    <row r="1233" spans="9:10" ht="14.4" hidden="1">
      <c r="I1233" s="259">
        <v>43233</v>
      </c>
      <c r="J1233" t="s">
        <v>541</v>
      </c>
    </row>
    <row r="1234" spans="9:10" ht="14.4" hidden="1">
      <c r="I1234" s="259">
        <v>43234</v>
      </c>
      <c r="J1234" t="s">
        <v>542</v>
      </c>
    </row>
    <row r="1235" spans="9:10" ht="14.4" hidden="1">
      <c r="I1235" s="259">
        <v>43235</v>
      </c>
      <c r="J1235" t="s">
        <v>543</v>
      </c>
    </row>
    <row r="1236" spans="9:10" ht="14.4" hidden="1">
      <c r="I1236" s="259">
        <v>43236</v>
      </c>
      <c r="J1236" t="s">
        <v>544</v>
      </c>
    </row>
    <row r="1237" spans="9:10" ht="14.4" hidden="1">
      <c r="I1237" s="259">
        <v>43237</v>
      </c>
      <c r="J1237" t="s">
        <v>538</v>
      </c>
    </row>
    <row r="1238" spans="9:10" ht="14.4" hidden="1">
      <c r="I1238" s="259">
        <v>43238</v>
      </c>
      <c r="J1238" t="s">
        <v>539</v>
      </c>
    </row>
    <row r="1239" spans="9:10" ht="14.4" hidden="1">
      <c r="I1239" s="259">
        <v>43239</v>
      </c>
      <c r="J1239" t="s">
        <v>540</v>
      </c>
    </row>
    <row r="1240" spans="9:10" ht="14.4" hidden="1">
      <c r="I1240" s="259">
        <v>43240</v>
      </c>
      <c r="J1240" t="s">
        <v>541</v>
      </c>
    </row>
    <row r="1241" spans="9:10" ht="14.4" hidden="1">
      <c r="I1241" s="259">
        <v>43241</v>
      </c>
      <c r="J1241" t="s">
        <v>542</v>
      </c>
    </row>
    <row r="1242" spans="9:10" ht="14.4" hidden="1">
      <c r="I1242" s="259">
        <v>43242</v>
      </c>
      <c r="J1242" t="s">
        <v>543</v>
      </c>
    </row>
    <row r="1243" spans="9:10" ht="14.4" hidden="1">
      <c r="I1243" s="259">
        <v>43243</v>
      </c>
      <c r="J1243" t="s">
        <v>544</v>
      </c>
    </row>
    <row r="1244" spans="9:10" ht="14.4" hidden="1">
      <c r="I1244" s="259">
        <v>43244</v>
      </c>
      <c r="J1244" t="s">
        <v>538</v>
      </c>
    </row>
    <row r="1245" spans="9:10" ht="14.4" hidden="1">
      <c r="I1245" s="259">
        <v>43245</v>
      </c>
      <c r="J1245" t="s">
        <v>539</v>
      </c>
    </row>
    <row r="1246" spans="9:10" ht="14.4" hidden="1">
      <c r="I1246" s="259">
        <v>43246</v>
      </c>
      <c r="J1246" t="s">
        <v>540</v>
      </c>
    </row>
    <row r="1247" spans="9:10" ht="14.4" hidden="1">
      <c r="I1247" s="259">
        <v>43247</v>
      </c>
      <c r="J1247" t="s">
        <v>541</v>
      </c>
    </row>
    <row r="1248" spans="9:10" ht="14.4" hidden="1">
      <c r="I1248" s="259">
        <v>43248</v>
      </c>
      <c r="J1248" t="s">
        <v>542</v>
      </c>
    </row>
    <row r="1249" spans="9:10" ht="14.4" hidden="1">
      <c r="I1249" s="259">
        <v>43249</v>
      </c>
      <c r="J1249" t="s">
        <v>543</v>
      </c>
    </row>
    <row r="1250" spans="9:10" ht="14.4" hidden="1">
      <c r="I1250" s="259">
        <v>43250</v>
      </c>
      <c r="J1250" t="s">
        <v>544</v>
      </c>
    </row>
    <row r="1251" spans="9:10" ht="14.4" hidden="1">
      <c r="I1251" s="259">
        <v>43251</v>
      </c>
      <c r="J1251" t="s">
        <v>538</v>
      </c>
    </row>
    <row r="1252" spans="9:10" ht="14.4" hidden="1">
      <c r="I1252" s="259">
        <v>43252</v>
      </c>
      <c r="J1252" t="s">
        <v>539</v>
      </c>
    </row>
    <row r="1253" spans="9:10" ht="14.4" hidden="1">
      <c r="I1253" s="259">
        <v>43253</v>
      </c>
      <c r="J1253" t="s">
        <v>540</v>
      </c>
    </row>
    <row r="1254" spans="9:10" ht="14.4" hidden="1">
      <c r="I1254" s="259">
        <v>43254</v>
      </c>
      <c r="J1254" t="s">
        <v>541</v>
      </c>
    </row>
    <row r="1255" spans="9:10" ht="14.4" hidden="1">
      <c r="I1255" s="259">
        <v>43255</v>
      </c>
      <c r="J1255" t="s">
        <v>542</v>
      </c>
    </row>
    <row r="1256" spans="9:10" ht="14.4" hidden="1">
      <c r="I1256" s="259">
        <v>43256</v>
      </c>
      <c r="J1256" t="s">
        <v>543</v>
      </c>
    </row>
    <row r="1257" spans="9:10" ht="14.4" hidden="1">
      <c r="I1257" s="259">
        <v>43257</v>
      </c>
      <c r="J1257" t="s">
        <v>544</v>
      </c>
    </row>
    <row r="1258" spans="9:10" ht="14.4" hidden="1">
      <c r="I1258" s="259">
        <v>43258</v>
      </c>
      <c r="J1258" t="s">
        <v>538</v>
      </c>
    </row>
    <row r="1259" spans="9:10" ht="14.4" hidden="1">
      <c r="I1259" s="259">
        <v>43259</v>
      </c>
      <c r="J1259" t="s">
        <v>539</v>
      </c>
    </row>
    <row r="1260" spans="9:10" ht="14.4" hidden="1">
      <c r="I1260" s="259">
        <v>43260</v>
      </c>
      <c r="J1260" t="s">
        <v>540</v>
      </c>
    </row>
    <row r="1261" spans="9:10" ht="14.4" hidden="1">
      <c r="I1261" s="259">
        <v>43261</v>
      </c>
      <c r="J1261" t="s">
        <v>541</v>
      </c>
    </row>
    <row r="1262" spans="9:10" ht="14.4" hidden="1">
      <c r="I1262" s="259">
        <v>43262</v>
      </c>
      <c r="J1262" t="s">
        <v>542</v>
      </c>
    </row>
    <row r="1263" spans="9:10" ht="14.4" hidden="1">
      <c r="I1263" s="259">
        <v>43263</v>
      </c>
      <c r="J1263" t="s">
        <v>543</v>
      </c>
    </row>
    <row r="1264" spans="9:10" ht="14.4" hidden="1">
      <c r="I1264" s="259">
        <v>43264</v>
      </c>
      <c r="J1264" t="s">
        <v>544</v>
      </c>
    </row>
    <row r="1265" spans="9:10" ht="14.4" hidden="1">
      <c r="I1265" s="259">
        <v>43265</v>
      </c>
      <c r="J1265" t="s">
        <v>538</v>
      </c>
    </row>
    <row r="1266" spans="9:10" ht="14.4" hidden="1">
      <c r="I1266" s="259">
        <v>43266</v>
      </c>
      <c r="J1266" t="s">
        <v>539</v>
      </c>
    </row>
    <row r="1267" spans="9:10" ht="14.4" hidden="1">
      <c r="I1267" s="259">
        <v>43267</v>
      </c>
      <c r="J1267" t="s">
        <v>540</v>
      </c>
    </row>
    <row r="1268" spans="9:10" ht="14.4" hidden="1">
      <c r="I1268" s="259">
        <v>43268</v>
      </c>
      <c r="J1268" t="s">
        <v>541</v>
      </c>
    </row>
    <row r="1269" spans="9:10" ht="14.4" hidden="1">
      <c r="I1269" s="259">
        <v>43269</v>
      </c>
      <c r="J1269" t="s">
        <v>542</v>
      </c>
    </row>
    <row r="1270" spans="9:10" ht="14.4" hidden="1">
      <c r="I1270" s="259">
        <v>43270</v>
      </c>
      <c r="J1270" t="s">
        <v>543</v>
      </c>
    </row>
    <row r="1271" spans="9:10" ht="14.4" hidden="1">
      <c r="I1271" s="259">
        <v>43271</v>
      </c>
      <c r="J1271" t="s">
        <v>544</v>
      </c>
    </row>
    <row r="1272" spans="9:10" ht="14.4" hidden="1">
      <c r="I1272" s="259">
        <v>43272</v>
      </c>
      <c r="J1272" t="s">
        <v>538</v>
      </c>
    </row>
    <row r="1273" spans="9:10" ht="14.4" hidden="1">
      <c r="I1273" s="259">
        <v>43273</v>
      </c>
      <c r="J1273" t="s">
        <v>539</v>
      </c>
    </row>
    <row r="1274" spans="9:10" ht="14.4" hidden="1">
      <c r="I1274" s="259">
        <v>43274</v>
      </c>
      <c r="J1274" t="s">
        <v>540</v>
      </c>
    </row>
    <row r="1275" spans="9:10" ht="14.4" hidden="1">
      <c r="I1275" s="259">
        <v>43275</v>
      </c>
      <c r="J1275" t="s">
        <v>541</v>
      </c>
    </row>
    <row r="1276" spans="9:10" ht="14.4" hidden="1">
      <c r="I1276" s="259">
        <v>43276</v>
      </c>
      <c r="J1276" t="s">
        <v>542</v>
      </c>
    </row>
    <row r="1277" spans="9:10" ht="14.4" hidden="1">
      <c r="I1277" s="259">
        <v>43277</v>
      </c>
      <c r="J1277" t="s">
        <v>543</v>
      </c>
    </row>
    <row r="1278" spans="9:10" ht="14.4" hidden="1">
      <c r="I1278" s="259">
        <v>43278</v>
      </c>
      <c r="J1278" t="s">
        <v>544</v>
      </c>
    </row>
    <row r="1279" spans="9:10" ht="14.4" hidden="1">
      <c r="I1279" s="259">
        <v>43279</v>
      </c>
      <c r="J1279" t="s">
        <v>538</v>
      </c>
    </row>
    <row r="1280" spans="9:10" ht="14.4" hidden="1">
      <c r="I1280" s="259">
        <v>43280</v>
      </c>
      <c r="J1280" t="s">
        <v>539</v>
      </c>
    </row>
    <row r="1281" spans="9:10" ht="14.4" hidden="1">
      <c r="I1281" s="259">
        <v>43281</v>
      </c>
      <c r="J1281" t="s">
        <v>540</v>
      </c>
    </row>
    <row r="1282" spans="9:10" ht="14.4" hidden="1">
      <c r="I1282" s="259">
        <v>43282</v>
      </c>
      <c r="J1282" t="s">
        <v>541</v>
      </c>
    </row>
    <row r="1283" spans="9:10" ht="14.4" hidden="1">
      <c r="I1283" s="259">
        <v>43283</v>
      </c>
      <c r="J1283" t="s">
        <v>542</v>
      </c>
    </row>
    <row r="1284" spans="9:10" ht="14.4" hidden="1">
      <c r="I1284" s="259">
        <v>43284</v>
      </c>
      <c r="J1284" t="s">
        <v>543</v>
      </c>
    </row>
    <row r="1285" spans="9:10" ht="14.4" hidden="1">
      <c r="I1285" s="259">
        <v>43285</v>
      </c>
      <c r="J1285" t="s">
        <v>544</v>
      </c>
    </row>
    <row r="1286" spans="9:10" ht="14.4" hidden="1">
      <c r="I1286" s="259">
        <v>43286</v>
      </c>
      <c r="J1286" t="s">
        <v>538</v>
      </c>
    </row>
    <row r="1287" spans="9:10" ht="14.4" hidden="1">
      <c r="I1287" s="259">
        <v>43287</v>
      </c>
      <c r="J1287" t="s">
        <v>539</v>
      </c>
    </row>
    <row r="1288" spans="9:10" ht="14.4" hidden="1">
      <c r="I1288" s="259">
        <v>43288</v>
      </c>
      <c r="J1288" t="s">
        <v>540</v>
      </c>
    </row>
    <row r="1289" spans="9:10" ht="14.4" hidden="1">
      <c r="I1289" s="259">
        <v>43289</v>
      </c>
      <c r="J1289" t="s">
        <v>541</v>
      </c>
    </row>
    <row r="1290" spans="9:10" ht="14.4" hidden="1">
      <c r="I1290" s="259">
        <v>43290</v>
      </c>
      <c r="J1290" t="s">
        <v>542</v>
      </c>
    </row>
    <row r="1291" spans="9:10" ht="14.4" hidden="1">
      <c r="I1291" s="259">
        <v>43291</v>
      </c>
      <c r="J1291" t="s">
        <v>543</v>
      </c>
    </row>
    <row r="1292" spans="9:10" ht="14.4" hidden="1">
      <c r="I1292" s="259">
        <v>43292</v>
      </c>
      <c r="J1292" t="s">
        <v>544</v>
      </c>
    </row>
    <row r="1293" spans="9:10" ht="14.4" hidden="1">
      <c r="I1293" s="259">
        <v>43293</v>
      </c>
      <c r="J1293" t="s">
        <v>538</v>
      </c>
    </row>
    <row r="1294" spans="9:10" ht="14.4" hidden="1">
      <c r="I1294" s="259">
        <v>43294</v>
      </c>
      <c r="J1294" t="s">
        <v>539</v>
      </c>
    </row>
    <row r="1295" spans="9:10" ht="14.4" hidden="1">
      <c r="I1295" s="259">
        <v>43295</v>
      </c>
      <c r="J1295" t="s">
        <v>540</v>
      </c>
    </row>
    <row r="1296" spans="9:10" ht="14.4" hidden="1">
      <c r="I1296" s="259">
        <v>43296</v>
      </c>
      <c r="J1296" t="s">
        <v>541</v>
      </c>
    </row>
    <row r="1297" spans="9:10" ht="14.4" hidden="1">
      <c r="I1297" s="259">
        <v>43297</v>
      </c>
      <c r="J1297" t="s">
        <v>542</v>
      </c>
    </row>
    <row r="1298" spans="9:10" ht="14.4" hidden="1">
      <c r="I1298" s="259">
        <v>43298</v>
      </c>
      <c r="J1298" t="s">
        <v>543</v>
      </c>
    </row>
    <row r="1299" spans="9:10" ht="14.4" hidden="1">
      <c r="I1299" s="259">
        <v>43299</v>
      </c>
      <c r="J1299" t="s">
        <v>544</v>
      </c>
    </row>
    <row r="1300" spans="9:10" ht="14.4" hidden="1">
      <c r="I1300" s="259">
        <v>43300</v>
      </c>
      <c r="J1300" t="s">
        <v>538</v>
      </c>
    </row>
    <row r="1301" spans="9:10" ht="14.4" hidden="1">
      <c r="I1301" s="259">
        <v>43301</v>
      </c>
      <c r="J1301" t="s">
        <v>539</v>
      </c>
    </row>
    <row r="1302" spans="9:10" ht="14.4" hidden="1">
      <c r="I1302" s="259">
        <v>43302</v>
      </c>
      <c r="J1302" t="s">
        <v>540</v>
      </c>
    </row>
    <row r="1303" spans="9:10" ht="14.4" hidden="1">
      <c r="I1303" s="259">
        <v>43303</v>
      </c>
      <c r="J1303" t="s">
        <v>541</v>
      </c>
    </row>
    <row r="1304" spans="9:10" ht="14.4" hidden="1">
      <c r="I1304" s="259">
        <v>43304</v>
      </c>
      <c r="J1304" t="s">
        <v>542</v>
      </c>
    </row>
    <row r="1305" spans="9:10" ht="14.4" hidden="1">
      <c r="I1305" s="259">
        <v>43305</v>
      </c>
      <c r="J1305" t="s">
        <v>543</v>
      </c>
    </row>
    <row r="1306" spans="9:10" ht="14.4" hidden="1">
      <c r="I1306" s="259">
        <v>43306</v>
      </c>
      <c r="J1306" t="s">
        <v>544</v>
      </c>
    </row>
    <row r="1307" spans="9:10" ht="14.4" hidden="1">
      <c r="I1307" s="259">
        <v>43307</v>
      </c>
      <c r="J1307" t="s">
        <v>538</v>
      </c>
    </row>
    <row r="1308" spans="9:10" ht="14.4" hidden="1">
      <c r="I1308" s="259">
        <v>43308</v>
      </c>
      <c r="J1308" t="s">
        <v>539</v>
      </c>
    </row>
    <row r="1309" spans="9:10" ht="14.4" hidden="1">
      <c r="I1309" s="259">
        <v>43309</v>
      </c>
      <c r="J1309" t="s">
        <v>540</v>
      </c>
    </row>
    <row r="1310" spans="9:10" ht="14.4" hidden="1">
      <c r="I1310" s="259">
        <v>43310</v>
      </c>
      <c r="J1310" t="s">
        <v>541</v>
      </c>
    </row>
    <row r="1311" spans="9:10" ht="14.4" hidden="1">
      <c r="I1311" s="259">
        <v>43311</v>
      </c>
      <c r="J1311" t="s">
        <v>542</v>
      </c>
    </row>
    <row r="1312" spans="9:10" ht="14.4" hidden="1">
      <c r="I1312" s="259">
        <v>43312</v>
      </c>
      <c r="J1312" t="s">
        <v>543</v>
      </c>
    </row>
    <row r="1313" spans="9:10" ht="14.4" hidden="1">
      <c r="I1313" s="259">
        <v>43313</v>
      </c>
      <c r="J1313" t="s">
        <v>544</v>
      </c>
    </row>
    <row r="1314" spans="9:10" ht="14.4" hidden="1">
      <c r="I1314" s="259">
        <v>43314</v>
      </c>
      <c r="J1314" t="s">
        <v>538</v>
      </c>
    </row>
    <row r="1315" spans="9:10" ht="14.4" hidden="1">
      <c r="I1315" s="259">
        <v>43315</v>
      </c>
      <c r="J1315" t="s">
        <v>539</v>
      </c>
    </row>
    <row r="1316" spans="9:10" ht="14.4" hidden="1">
      <c r="I1316" s="259">
        <v>43316</v>
      </c>
      <c r="J1316" t="s">
        <v>540</v>
      </c>
    </row>
    <row r="1317" spans="9:10" ht="14.4" hidden="1">
      <c r="I1317" s="259">
        <v>43317</v>
      </c>
      <c r="J1317" t="s">
        <v>541</v>
      </c>
    </row>
    <row r="1318" spans="9:10" ht="14.4" hidden="1">
      <c r="I1318" s="259">
        <v>43318</v>
      </c>
      <c r="J1318" t="s">
        <v>542</v>
      </c>
    </row>
    <row r="1319" spans="9:10" ht="14.4" hidden="1">
      <c r="I1319" s="259">
        <v>43319</v>
      </c>
      <c r="J1319" t="s">
        <v>543</v>
      </c>
    </row>
    <row r="1320" spans="9:10" ht="14.4" hidden="1">
      <c r="I1320" s="259">
        <v>43320</v>
      </c>
      <c r="J1320" t="s">
        <v>544</v>
      </c>
    </row>
    <row r="1321" spans="9:10" ht="14.4" hidden="1">
      <c r="I1321" s="259">
        <v>43321</v>
      </c>
      <c r="J1321" t="s">
        <v>538</v>
      </c>
    </row>
    <row r="1322" spans="9:10" ht="14.4" hidden="1">
      <c r="I1322" s="259">
        <v>43322</v>
      </c>
      <c r="J1322" t="s">
        <v>539</v>
      </c>
    </row>
    <row r="1323" spans="9:10" ht="14.4" hidden="1">
      <c r="I1323" s="259">
        <v>43323</v>
      </c>
      <c r="J1323" t="s">
        <v>540</v>
      </c>
    </row>
    <row r="1324" spans="9:10" ht="14.4" hidden="1">
      <c r="I1324" s="259">
        <v>43324</v>
      </c>
      <c r="J1324" t="s">
        <v>541</v>
      </c>
    </row>
    <row r="1325" spans="9:10" ht="14.4" hidden="1">
      <c r="I1325" s="259">
        <v>43325</v>
      </c>
      <c r="J1325" t="s">
        <v>542</v>
      </c>
    </row>
    <row r="1326" spans="9:10" ht="14.4" hidden="1">
      <c r="I1326" s="259">
        <v>43326</v>
      </c>
      <c r="J1326" t="s">
        <v>543</v>
      </c>
    </row>
    <row r="1327" spans="9:10" ht="14.4" hidden="1">
      <c r="I1327" s="259">
        <v>43327</v>
      </c>
      <c r="J1327" t="s">
        <v>544</v>
      </c>
    </row>
    <row r="1328" spans="9:10" ht="14.4" hidden="1">
      <c r="I1328" s="259">
        <v>43328</v>
      </c>
      <c r="J1328" t="s">
        <v>538</v>
      </c>
    </row>
    <row r="1329" spans="9:10" ht="14.4" hidden="1">
      <c r="I1329" s="259">
        <v>43329</v>
      </c>
      <c r="J1329" t="s">
        <v>539</v>
      </c>
    </row>
    <row r="1330" spans="9:10" ht="14.4" hidden="1">
      <c r="I1330" s="259">
        <v>43330</v>
      </c>
      <c r="J1330" t="s">
        <v>540</v>
      </c>
    </row>
    <row r="1331" spans="9:10" ht="14.4" hidden="1">
      <c r="I1331" s="259">
        <v>43331</v>
      </c>
      <c r="J1331" t="s">
        <v>541</v>
      </c>
    </row>
    <row r="1332" spans="9:10" ht="14.4" hidden="1">
      <c r="I1332" s="259">
        <v>43332</v>
      </c>
      <c r="J1332" t="s">
        <v>542</v>
      </c>
    </row>
    <row r="1333" spans="9:10" ht="14.4" hidden="1">
      <c r="I1333" s="259">
        <v>43333</v>
      </c>
      <c r="J1333" t="s">
        <v>543</v>
      </c>
    </row>
    <row r="1334" spans="9:10" ht="14.4" hidden="1">
      <c r="I1334" s="259">
        <v>43334</v>
      </c>
      <c r="J1334" t="s">
        <v>544</v>
      </c>
    </row>
    <row r="1335" spans="9:10" ht="14.4" hidden="1">
      <c r="I1335" s="259">
        <v>43335</v>
      </c>
      <c r="J1335" t="s">
        <v>538</v>
      </c>
    </row>
    <row r="1336" spans="9:10" ht="14.4" hidden="1">
      <c r="I1336" s="259">
        <v>43336</v>
      </c>
      <c r="J1336" t="s">
        <v>539</v>
      </c>
    </row>
    <row r="1337" spans="9:10" ht="14.4" hidden="1">
      <c r="I1337" s="259">
        <v>43337</v>
      </c>
      <c r="J1337" t="s">
        <v>540</v>
      </c>
    </row>
    <row r="1338" spans="9:10" ht="14.4" hidden="1">
      <c r="I1338" s="259">
        <v>43338</v>
      </c>
      <c r="J1338" t="s">
        <v>541</v>
      </c>
    </row>
    <row r="1339" spans="9:10" ht="14.4" hidden="1">
      <c r="I1339" s="259">
        <v>43339</v>
      </c>
      <c r="J1339" t="s">
        <v>542</v>
      </c>
    </row>
    <row r="1340" spans="9:10" ht="14.4" hidden="1">
      <c r="I1340" s="259">
        <v>43340</v>
      </c>
      <c r="J1340" t="s">
        <v>543</v>
      </c>
    </row>
    <row r="1341" spans="9:10" ht="14.4" hidden="1">
      <c r="I1341" s="259">
        <v>43341</v>
      </c>
      <c r="J1341" t="s">
        <v>544</v>
      </c>
    </row>
    <row r="1342" spans="9:10" ht="14.4" hidden="1">
      <c r="I1342" s="259">
        <v>43342</v>
      </c>
      <c r="J1342" t="s">
        <v>538</v>
      </c>
    </row>
    <row r="1343" spans="9:10" ht="14.4" hidden="1">
      <c r="I1343" s="259">
        <v>43343</v>
      </c>
      <c r="J1343" t="s">
        <v>539</v>
      </c>
    </row>
    <row r="1344" spans="9:10" ht="14.4" hidden="1">
      <c r="I1344" s="259">
        <v>43344</v>
      </c>
      <c r="J1344" t="s">
        <v>540</v>
      </c>
    </row>
    <row r="1345" spans="9:10" ht="14.4" hidden="1">
      <c r="I1345" s="259">
        <v>43345</v>
      </c>
      <c r="J1345" t="s">
        <v>541</v>
      </c>
    </row>
    <row r="1346" spans="9:10" ht="14.4" hidden="1">
      <c r="I1346" s="259">
        <v>43346</v>
      </c>
      <c r="J1346" t="s">
        <v>542</v>
      </c>
    </row>
    <row r="1347" spans="9:10" ht="14.4" hidden="1">
      <c r="I1347" s="259">
        <v>43347</v>
      </c>
      <c r="J1347" t="s">
        <v>543</v>
      </c>
    </row>
    <row r="1348" spans="9:10" ht="14.4" hidden="1">
      <c r="I1348" s="259">
        <v>43348</v>
      </c>
      <c r="J1348" t="s">
        <v>544</v>
      </c>
    </row>
    <row r="1349" spans="9:10" ht="14.4" hidden="1">
      <c r="I1349" s="259">
        <v>43349</v>
      </c>
      <c r="J1349" t="s">
        <v>538</v>
      </c>
    </row>
    <row r="1350" spans="9:10" ht="14.4" hidden="1">
      <c r="I1350" s="259">
        <v>43350</v>
      </c>
      <c r="J1350" t="s">
        <v>539</v>
      </c>
    </row>
    <row r="1351" spans="9:10" ht="14.4" hidden="1">
      <c r="I1351" s="259">
        <v>43351</v>
      </c>
      <c r="J1351" t="s">
        <v>540</v>
      </c>
    </row>
    <row r="1352" spans="9:10" ht="14.4" hidden="1">
      <c r="I1352" s="259">
        <v>43352</v>
      </c>
      <c r="J1352" t="s">
        <v>541</v>
      </c>
    </row>
    <row r="1353" spans="9:10" ht="14.4" hidden="1">
      <c r="I1353" s="259">
        <v>43353</v>
      </c>
      <c r="J1353" t="s">
        <v>542</v>
      </c>
    </row>
    <row r="1354" spans="9:10" ht="14.4" hidden="1">
      <c r="I1354" s="259">
        <v>43354</v>
      </c>
      <c r="J1354" t="s">
        <v>543</v>
      </c>
    </row>
    <row r="1355" spans="9:10" ht="14.4" hidden="1">
      <c r="I1355" s="259">
        <v>43355</v>
      </c>
      <c r="J1355" t="s">
        <v>544</v>
      </c>
    </row>
    <row r="1356" spans="9:10" ht="14.4" hidden="1">
      <c r="I1356" s="259">
        <v>43356</v>
      </c>
      <c r="J1356" t="s">
        <v>538</v>
      </c>
    </row>
    <row r="1357" spans="9:10" ht="14.4" hidden="1">
      <c r="I1357" s="259">
        <v>43357</v>
      </c>
      <c r="J1357" t="s">
        <v>539</v>
      </c>
    </row>
    <row r="1358" spans="9:10" ht="14.4" hidden="1">
      <c r="I1358" s="259">
        <v>43358</v>
      </c>
      <c r="J1358" t="s">
        <v>540</v>
      </c>
    </row>
    <row r="1359" spans="9:10" ht="14.4" hidden="1">
      <c r="I1359" s="259">
        <v>43359</v>
      </c>
      <c r="J1359" t="s">
        <v>541</v>
      </c>
    </row>
    <row r="1360" spans="9:10" ht="14.4" hidden="1">
      <c r="I1360" s="259">
        <v>43360</v>
      </c>
      <c r="J1360" t="s">
        <v>542</v>
      </c>
    </row>
    <row r="1361" spans="9:10" ht="14.4" hidden="1">
      <c r="I1361" s="259">
        <v>43361</v>
      </c>
      <c r="J1361" t="s">
        <v>543</v>
      </c>
    </row>
    <row r="1362" spans="9:10" ht="14.4" hidden="1">
      <c r="I1362" s="259">
        <v>43362</v>
      </c>
      <c r="J1362" t="s">
        <v>544</v>
      </c>
    </row>
    <row r="1363" spans="9:10" ht="14.4" hidden="1">
      <c r="I1363" s="259">
        <v>43363</v>
      </c>
      <c r="J1363" t="s">
        <v>538</v>
      </c>
    </row>
    <row r="1364" spans="9:10" ht="14.4" hidden="1">
      <c r="I1364" s="259">
        <v>43364</v>
      </c>
      <c r="J1364" t="s">
        <v>539</v>
      </c>
    </row>
    <row r="1365" spans="9:10" ht="14.4" hidden="1">
      <c r="I1365" s="259">
        <v>43365</v>
      </c>
      <c r="J1365" t="s">
        <v>540</v>
      </c>
    </row>
    <row r="1366" spans="9:10" ht="14.4" hidden="1">
      <c r="I1366" s="259">
        <v>43366</v>
      </c>
      <c r="J1366" t="s">
        <v>541</v>
      </c>
    </row>
    <row r="1367" spans="9:10" ht="14.4" hidden="1">
      <c r="I1367" s="259">
        <v>43367</v>
      </c>
      <c r="J1367" t="s">
        <v>542</v>
      </c>
    </row>
    <row r="1368" spans="9:10" ht="14.4" hidden="1">
      <c r="I1368" s="259">
        <v>43368</v>
      </c>
      <c r="J1368" t="s">
        <v>543</v>
      </c>
    </row>
    <row r="1369" spans="9:10" ht="14.4" hidden="1">
      <c r="I1369" s="259">
        <v>43369</v>
      </c>
      <c r="J1369" t="s">
        <v>544</v>
      </c>
    </row>
    <row r="1370" spans="9:10" ht="14.4" hidden="1">
      <c r="I1370" s="259">
        <v>43370</v>
      </c>
      <c r="J1370" t="s">
        <v>538</v>
      </c>
    </row>
    <row r="1371" spans="9:10" ht="14.4" hidden="1">
      <c r="I1371" s="259">
        <v>43371</v>
      </c>
      <c r="J1371" t="s">
        <v>539</v>
      </c>
    </row>
    <row r="1372" spans="9:10" ht="14.4" hidden="1">
      <c r="I1372" s="259">
        <v>43372</v>
      </c>
      <c r="J1372" t="s">
        <v>540</v>
      </c>
    </row>
    <row r="1373" spans="9:10" ht="14.4" hidden="1">
      <c r="I1373" s="259">
        <v>43373</v>
      </c>
      <c r="J1373" t="s">
        <v>541</v>
      </c>
    </row>
    <row r="1374" spans="9:10" ht="14.4" hidden="1">
      <c r="I1374" s="259">
        <v>43374</v>
      </c>
      <c r="J1374" t="s">
        <v>542</v>
      </c>
    </row>
    <row r="1375" spans="9:10" ht="14.4" hidden="1">
      <c r="I1375" s="259">
        <v>43375</v>
      </c>
      <c r="J1375" t="s">
        <v>543</v>
      </c>
    </row>
    <row r="1376" spans="9:10" ht="14.4" hidden="1">
      <c r="I1376" s="259">
        <v>43376</v>
      </c>
      <c r="J1376" t="s">
        <v>544</v>
      </c>
    </row>
    <row r="1377" spans="9:10" ht="14.4" hidden="1">
      <c r="I1377" s="259">
        <v>43377</v>
      </c>
      <c r="J1377" t="s">
        <v>538</v>
      </c>
    </row>
    <row r="1378" spans="9:10" ht="14.4" hidden="1">
      <c r="I1378" s="259">
        <v>43378</v>
      </c>
      <c r="J1378" t="s">
        <v>539</v>
      </c>
    </row>
    <row r="1379" spans="9:10" ht="14.4" hidden="1">
      <c r="I1379" s="259">
        <v>43379</v>
      </c>
      <c r="J1379" t="s">
        <v>540</v>
      </c>
    </row>
    <row r="1380" spans="9:10" ht="14.4" hidden="1">
      <c r="I1380" s="259">
        <v>43380</v>
      </c>
      <c r="J1380" t="s">
        <v>541</v>
      </c>
    </row>
    <row r="1381" spans="9:10" ht="14.4" hidden="1">
      <c r="I1381" s="259">
        <v>43381</v>
      </c>
      <c r="J1381" t="s">
        <v>542</v>
      </c>
    </row>
    <row r="1382" spans="9:10" ht="14.4" hidden="1">
      <c r="I1382" s="259">
        <v>43382</v>
      </c>
      <c r="J1382" t="s">
        <v>543</v>
      </c>
    </row>
    <row r="1383" spans="9:10" ht="14.4" hidden="1">
      <c r="I1383" s="259">
        <v>43383</v>
      </c>
      <c r="J1383" t="s">
        <v>544</v>
      </c>
    </row>
    <row r="1384" spans="9:10" ht="14.4" hidden="1">
      <c r="I1384" s="259">
        <v>43384</v>
      </c>
      <c r="J1384" t="s">
        <v>538</v>
      </c>
    </row>
    <row r="1385" spans="9:10" ht="14.4" hidden="1">
      <c r="I1385" s="259">
        <v>43385</v>
      </c>
      <c r="J1385" t="s">
        <v>539</v>
      </c>
    </row>
    <row r="1386" spans="9:10" ht="14.4" hidden="1">
      <c r="I1386" s="259">
        <v>43386</v>
      </c>
      <c r="J1386" t="s">
        <v>540</v>
      </c>
    </row>
    <row r="1387" spans="9:10" ht="14.4" hidden="1">
      <c r="I1387" s="259">
        <v>43387</v>
      </c>
      <c r="J1387" t="s">
        <v>541</v>
      </c>
    </row>
    <row r="1388" spans="9:10" ht="14.4" hidden="1">
      <c r="I1388" s="259">
        <v>43388</v>
      </c>
      <c r="J1388" t="s">
        <v>542</v>
      </c>
    </row>
    <row r="1389" spans="9:10" ht="14.4" hidden="1">
      <c r="I1389" s="259">
        <v>43389</v>
      </c>
      <c r="J1389" t="s">
        <v>543</v>
      </c>
    </row>
    <row r="1390" spans="9:10" ht="14.4" hidden="1">
      <c r="I1390" s="259">
        <v>43390</v>
      </c>
      <c r="J1390" t="s">
        <v>544</v>
      </c>
    </row>
    <row r="1391" spans="9:10" ht="14.4" hidden="1">
      <c r="I1391" s="259">
        <v>43391</v>
      </c>
      <c r="J1391" t="s">
        <v>538</v>
      </c>
    </row>
    <row r="1392" spans="9:10" ht="14.4" hidden="1">
      <c r="I1392" s="259">
        <v>43392</v>
      </c>
      <c r="J1392" t="s">
        <v>539</v>
      </c>
    </row>
    <row r="1393" spans="9:10" ht="14.4" hidden="1">
      <c r="I1393" s="259">
        <v>43393</v>
      </c>
      <c r="J1393" t="s">
        <v>540</v>
      </c>
    </row>
    <row r="1394" spans="9:10" ht="14.4" hidden="1">
      <c r="I1394" s="259">
        <v>43394</v>
      </c>
      <c r="J1394" t="s">
        <v>541</v>
      </c>
    </row>
    <row r="1395" spans="9:10" ht="14.4" hidden="1">
      <c r="I1395" s="259">
        <v>43395</v>
      </c>
      <c r="J1395" t="s">
        <v>542</v>
      </c>
    </row>
    <row r="1396" spans="9:10" ht="14.4" hidden="1">
      <c r="I1396" s="259">
        <v>43396</v>
      </c>
      <c r="J1396" t="s">
        <v>543</v>
      </c>
    </row>
    <row r="1397" spans="9:10" ht="14.4" hidden="1">
      <c r="I1397" s="259">
        <v>43397</v>
      </c>
      <c r="J1397" t="s">
        <v>544</v>
      </c>
    </row>
    <row r="1398" spans="9:10" ht="14.4" hidden="1">
      <c r="I1398" s="259">
        <v>43398</v>
      </c>
      <c r="J1398" t="s">
        <v>538</v>
      </c>
    </row>
    <row r="1399" spans="9:10" ht="14.4" hidden="1">
      <c r="I1399" s="259">
        <v>43399</v>
      </c>
      <c r="J1399" t="s">
        <v>539</v>
      </c>
    </row>
    <row r="1400" spans="9:10" ht="14.4" hidden="1">
      <c r="I1400" s="259">
        <v>43400</v>
      </c>
      <c r="J1400" t="s">
        <v>540</v>
      </c>
    </row>
    <row r="1401" spans="9:10" ht="14.4" hidden="1">
      <c r="I1401" s="259">
        <v>43401</v>
      </c>
      <c r="J1401" t="s">
        <v>541</v>
      </c>
    </row>
    <row r="1402" spans="9:10" ht="14.4" hidden="1">
      <c r="I1402" s="259">
        <v>43402</v>
      </c>
      <c r="J1402" t="s">
        <v>542</v>
      </c>
    </row>
    <row r="1403" spans="9:10" ht="14.4" hidden="1">
      <c r="I1403" s="259">
        <v>43403</v>
      </c>
      <c r="J1403" t="s">
        <v>543</v>
      </c>
    </row>
    <row r="1404" spans="9:10" ht="14.4" hidden="1">
      <c r="I1404" s="259">
        <v>43404</v>
      </c>
      <c r="J1404" t="s">
        <v>544</v>
      </c>
    </row>
    <row r="1405" spans="9:10" ht="14.4" hidden="1">
      <c r="I1405" s="259">
        <v>43405</v>
      </c>
      <c r="J1405" t="s">
        <v>538</v>
      </c>
    </row>
    <row r="1406" spans="9:10" ht="14.4" hidden="1">
      <c r="I1406" s="259">
        <v>43406</v>
      </c>
      <c r="J1406" t="s">
        <v>539</v>
      </c>
    </row>
    <row r="1407" spans="9:10" ht="14.4" hidden="1">
      <c r="I1407" s="259">
        <v>43407</v>
      </c>
      <c r="J1407" t="s">
        <v>540</v>
      </c>
    </row>
    <row r="1408" spans="9:10" ht="14.4" hidden="1">
      <c r="I1408" s="259">
        <v>43408</v>
      </c>
      <c r="J1408" t="s">
        <v>541</v>
      </c>
    </row>
    <row r="1409" spans="9:10" ht="14.4" hidden="1">
      <c r="I1409" s="259">
        <v>43409</v>
      </c>
      <c r="J1409" t="s">
        <v>542</v>
      </c>
    </row>
    <row r="1410" spans="9:10" ht="14.4" hidden="1">
      <c r="I1410" s="259">
        <v>43410</v>
      </c>
      <c r="J1410" t="s">
        <v>543</v>
      </c>
    </row>
    <row r="1411" spans="9:10" ht="14.4" hidden="1">
      <c r="I1411" s="259">
        <v>43411</v>
      </c>
      <c r="J1411" t="s">
        <v>544</v>
      </c>
    </row>
    <row r="1412" spans="9:10" ht="14.4" hidden="1">
      <c r="I1412" s="259">
        <v>43412</v>
      </c>
      <c r="J1412" t="s">
        <v>538</v>
      </c>
    </row>
    <row r="1413" spans="9:10" ht="14.4" hidden="1">
      <c r="I1413" s="259">
        <v>43413</v>
      </c>
      <c r="J1413" t="s">
        <v>539</v>
      </c>
    </row>
    <row r="1414" spans="9:10" ht="14.4" hidden="1">
      <c r="I1414" s="259">
        <v>43414</v>
      </c>
      <c r="J1414" t="s">
        <v>540</v>
      </c>
    </row>
    <row r="1415" spans="9:10" ht="14.4" hidden="1">
      <c r="I1415" s="259">
        <v>43415</v>
      </c>
      <c r="J1415" t="s">
        <v>541</v>
      </c>
    </row>
    <row r="1416" spans="9:10" ht="14.4" hidden="1">
      <c r="I1416" s="259">
        <v>43416</v>
      </c>
      <c r="J1416" t="s">
        <v>542</v>
      </c>
    </row>
    <row r="1417" spans="9:10" ht="14.4" hidden="1">
      <c r="I1417" s="259">
        <v>43417</v>
      </c>
      <c r="J1417" t="s">
        <v>543</v>
      </c>
    </row>
    <row r="1418" spans="9:10" ht="14.4" hidden="1">
      <c r="I1418" s="259">
        <v>43418</v>
      </c>
      <c r="J1418" t="s">
        <v>544</v>
      </c>
    </row>
    <row r="1419" spans="9:10" ht="14.4" hidden="1">
      <c r="I1419" s="259">
        <v>43419</v>
      </c>
      <c r="J1419" t="s">
        <v>538</v>
      </c>
    </row>
    <row r="1420" spans="9:10" ht="14.4" hidden="1">
      <c r="I1420" s="259">
        <v>43420</v>
      </c>
      <c r="J1420" t="s">
        <v>539</v>
      </c>
    </row>
    <row r="1421" spans="9:10" ht="14.4" hidden="1">
      <c r="I1421" s="259">
        <v>43421</v>
      </c>
      <c r="J1421" t="s">
        <v>540</v>
      </c>
    </row>
    <row r="1422" spans="9:10" ht="14.4" hidden="1">
      <c r="I1422" s="259">
        <v>43422</v>
      </c>
      <c r="J1422" t="s">
        <v>541</v>
      </c>
    </row>
    <row r="1423" spans="9:10" ht="14.4" hidden="1">
      <c r="I1423" s="259">
        <v>43423</v>
      </c>
      <c r="J1423" t="s">
        <v>542</v>
      </c>
    </row>
    <row r="1424" spans="9:10" ht="14.4" hidden="1">
      <c r="I1424" s="259">
        <v>43424</v>
      </c>
      <c r="J1424" t="s">
        <v>543</v>
      </c>
    </row>
    <row r="1425" spans="9:10" ht="14.4" hidden="1">
      <c r="I1425" s="259">
        <v>43425</v>
      </c>
      <c r="J1425" t="s">
        <v>544</v>
      </c>
    </row>
    <row r="1426" spans="9:10" ht="14.4" hidden="1">
      <c r="I1426" s="259">
        <v>43426</v>
      </c>
      <c r="J1426" t="s">
        <v>538</v>
      </c>
    </row>
    <row r="1427" spans="9:10" ht="14.4" hidden="1">
      <c r="I1427" s="259">
        <v>43427</v>
      </c>
      <c r="J1427" t="s">
        <v>539</v>
      </c>
    </row>
    <row r="1428" spans="9:10" ht="14.4" hidden="1">
      <c r="I1428" s="259">
        <v>43428</v>
      </c>
      <c r="J1428" t="s">
        <v>540</v>
      </c>
    </row>
    <row r="1429" spans="9:10" ht="14.4" hidden="1">
      <c r="I1429" s="259">
        <v>43429</v>
      </c>
      <c r="J1429" t="s">
        <v>541</v>
      </c>
    </row>
    <row r="1430" spans="9:10" ht="14.4" hidden="1">
      <c r="I1430" s="259">
        <v>43430</v>
      </c>
      <c r="J1430" t="s">
        <v>542</v>
      </c>
    </row>
    <row r="1431" spans="9:10" ht="14.4" hidden="1">
      <c r="I1431" s="259">
        <v>43431</v>
      </c>
      <c r="J1431" t="s">
        <v>543</v>
      </c>
    </row>
    <row r="1432" spans="9:10" ht="14.4" hidden="1">
      <c r="I1432" s="259">
        <v>43432</v>
      </c>
      <c r="J1432" t="s">
        <v>544</v>
      </c>
    </row>
    <row r="1433" spans="9:10" ht="14.4" hidden="1">
      <c r="I1433" s="259">
        <v>43433</v>
      </c>
      <c r="J1433" t="s">
        <v>538</v>
      </c>
    </row>
    <row r="1434" spans="9:10" ht="14.4" hidden="1">
      <c r="I1434" s="259">
        <v>43434</v>
      </c>
      <c r="J1434" t="s">
        <v>539</v>
      </c>
    </row>
    <row r="1435" spans="9:10" ht="14.4" hidden="1">
      <c r="I1435" s="259">
        <v>43435</v>
      </c>
      <c r="J1435" t="s">
        <v>540</v>
      </c>
    </row>
    <row r="1436" spans="9:10" ht="14.4" hidden="1">
      <c r="I1436" s="259">
        <v>43436</v>
      </c>
      <c r="J1436" t="s">
        <v>541</v>
      </c>
    </row>
    <row r="1437" spans="9:10" ht="14.4" hidden="1">
      <c r="I1437" s="259">
        <v>43437</v>
      </c>
      <c r="J1437" t="s">
        <v>542</v>
      </c>
    </row>
    <row r="1438" spans="9:10" ht="14.4" hidden="1">
      <c r="I1438" s="259">
        <v>43438</v>
      </c>
      <c r="J1438" t="s">
        <v>543</v>
      </c>
    </row>
    <row r="1439" spans="9:10" ht="14.4" hidden="1">
      <c r="I1439" s="259">
        <v>43439</v>
      </c>
      <c r="J1439" t="s">
        <v>544</v>
      </c>
    </row>
    <row r="1440" spans="9:10" ht="14.4" hidden="1">
      <c r="I1440" s="259">
        <v>43440</v>
      </c>
      <c r="J1440" t="s">
        <v>538</v>
      </c>
    </row>
    <row r="1441" spans="9:10" ht="14.4" hidden="1">
      <c r="I1441" s="259">
        <v>43441</v>
      </c>
      <c r="J1441" t="s">
        <v>539</v>
      </c>
    </row>
    <row r="1442" spans="9:10" ht="14.4" hidden="1">
      <c r="I1442" s="259">
        <v>43442</v>
      </c>
      <c r="J1442" t="s">
        <v>540</v>
      </c>
    </row>
    <row r="1443" spans="9:10" ht="14.4" hidden="1">
      <c r="I1443" s="259">
        <v>43443</v>
      </c>
      <c r="J1443" t="s">
        <v>541</v>
      </c>
    </row>
    <row r="1444" spans="9:10" ht="14.4" hidden="1">
      <c r="I1444" s="259">
        <v>43444</v>
      </c>
      <c r="J1444" t="s">
        <v>542</v>
      </c>
    </row>
    <row r="1445" spans="9:10" ht="14.4" hidden="1">
      <c r="I1445" s="259">
        <v>43445</v>
      </c>
      <c r="J1445" t="s">
        <v>543</v>
      </c>
    </row>
    <row r="1446" spans="9:10" ht="14.4" hidden="1">
      <c r="I1446" s="259">
        <v>43446</v>
      </c>
      <c r="J1446" t="s">
        <v>544</v>
      </c>
    </row>
    <row r="1447" spans="9:10" ht="14.4" hidden="1">
      <c r="I1447" s="259">
        <v>43447</v>
      </c>
      <c r="J1447" t="s">
        <v>538</v>
      </c>
    </row>
    <row r="1448" spans="9:10" ht="14.4" hidden="1">
      <c r="I1448" s="259">
        <v>43448</v>
      </c>
      <c r="J1448" t="s">
        <v>539</v>
      </c>
    </row>
    <row r="1449" spans="9:10" ht="14.4" hidden="1">
      <c r="I1449" s="259">
        <v>43449</v>
      </c>
      <c r="J1449" t="s">
        <v>540</v>
      </c>
    </row>
    <row r="1450" spans="9:10" ht="14.4" hidden="1">
      <c r="I1450" s="259">
        <v>43450</v>
      </c>
      <c r="J1450" t="s">
        <v>541</v>
      </c>
    </row>
    <row r="1451" spans="9:10" ht="14.4" hidden="1">
      <c r="I1451" s="259">
        <v>43451</v>
      </c>
      <c r="J1451" t="s">
        <v>542</v>
      </c>
    </row>
    <row r="1452" spans="9:10" ht="14.4" hidden="1">
      <c r="I1452" s="259">
        <v>43452</v>
      </c>
      <c r="J1452" t="s">
        <v>543</v>
      </c>
    </row>
    <row r="1453" spans="9:10" ht="14.4" hidden="1">
      <c r="I1453" s="259">
        <v>43453</v>
      </c>
      <c r="J1453" t="s">
        <v>544</v>
      </c>
    </row>
    <row r="1454" spans="9:10" ht="14.4" hidden="1">
      <c r="I1454" s="259">
        <v>43454</v>
      </c>
      <c r="J1454" t="s">
        <v>538</v>
      </c>
    </row>
    <row r="1455" spans="9:10" ht="14.4" hidden="1">
      <c r="I1455" s="259">
        <v>43455</v>
      </c>
      <c r="J1455" t="s">
        <v>539</v>
      </c>
    </row>
    <row r="1456" spans="9:10" ht="14.4" hidden="1">
      <c r="I1456" s="259">
        <v>43456</v>
      </c>
      <c r="J1456" t="s">
        <v>540</v>
      </c>
    </row>
    <row r="1457" spans="9:10" ht="14.4" hidden="1">
      <c r="I1457" s="259">
        <v>43457</v>
      </c>
      <c r="J1457" t="s">
        <v>541</v>
      </c>
    </row>
    <row r="1458" spans="9:10" ht="14.4" hidden="1">
      <c r="I1458" s="259">
        <v>43458</v>
      </c>
      <c r="J1458" t="s">
        <v>542</v>
      </c>
    </row>
    <row r="1459" spans="9:10" ht="14.4" hidden="1">
      <c r="I1459" s="259">
        <v>43459</v>
      </c>
      <c r="J1459" t="s">
        <v>543</v>
      </c>
    </row>
    <row r="1460" spans="9:10" ht="14.4" hidden="1">
      <c r="I1460" s="259">
        <v>43460</v>
      </c>
      <c r="J1460" t="s">
        <v>544</v>
      </c>
    </row>
    <row r="1461" spans="9:10" ht="14.4" hidden="1">
      <c r="I1461" s="259">
        <v>43461</v>
      </c>
      <c r="J1461" t="s">
        <v>538</v>
      </c>
    </row>
    <row r="1462" spans="9:10" ht="14.4" hidden="1">
      <c r="I1462" s="259">
        <v>43462</v>
      </c>
      <c r="J1462" t="s">
        <v>539</v>
      </c>
    </row>
    <row r="1463" spans="9:10" ht="14.4" hidden="1">
      <c r="I1463" s="259">
        <v>43463</v>
      </c>
      <c r="J1463" t="s">
        <v>540</v>
      </c>
    </row>
    <row r="1464" spans="9:10" ht="14.4" hidden="1">
      <c r="I1464" s="259">
        <v>43464</v>
      </c>
      <c r="J1464" t="s">
        <v>541</v>
      </c>
    </row>
    <row r="1465" spans="9:10" ht="14.4" hidden="1">
      <c r="I1465" s="259">
        <v>43465</v>
      </c>
      <c r="J1465" t="s">
        <v>542</v>
      </c>
    </row>
    <row r="1466" spans="9:10" ht="14.4" hidden="1">
      <c r="I1466" s="259">
        <v>43466</v>
      </c>
      <c r="J1466" t="s">
        <v>543</v>
      </c>
    </row>
    <row r="1467" spans="9:10" ht="14.4" hidden="1">
      <c r="I1467" s="259">
        <v>43467</v>
      </c>
      <c r="J1467" t="s">
        <v>544</v>
      </c>
    </row>
    <row r="1468" spans="9:10" ht="14.4" hidden="1">
      <c r="I1468" s="259">
        <v>43468</v>
      </c>
      <c r="J1468" t="s">
        <v>538</v>
      </c>
    </row>
    <row r="1469" spans="9:10" ht="14.4" hidden="1">
      <c r="I1469" s="259">
        <v>43469</v>
      </c>
      <c r="J1469" t="s">
        <v>539</v>
      </c>
    </row>
    <row r="1470" spans="9:10" ht="14.4" hidden="1">
      <c r="I1470" s="259">
        <v>43470</v>
      </c>
      <c r="J1470" t="s">
        <v>540</v>
      </c>
    </row>
    <row r="1471" spans="9:10" ht="14.4" hidden="1">
      <c r="I1471" s="259">
        <v>43471</v>
      </c>
      <c r="J1471" t="s">
        <v>541</v>
      </c>
    </row>
    <row r="1472" spans="9:10" ht="14.4" hidden="1">
      <c r="I1472" s="259">
        <v>43472</v>
      </c>
      <c r="J1472" t="s">
        <v>542</v>
      </c>
    </row>
    <row r="1473" spans="9:10" ht="14.4" hidden="1">
      <c r="I1473" s="259">
        <v>43473</v>
      </c>
      <c r="J1473" t="s">
        <v>543</v>
      </c>
    </row>
    <row r="1474" spans="9:10" ht="14.4" hidden="1">
      <c r="I1474" s="259">
        <v>43474</v>
      </c>
      <c r="J1474" t="s">
        <v>544</v>
      </c>
    </row>
    <row r="1475" spans="9:10" ht="14.4" hidden="1">
      <c r="I1475" s="259">
        <v>43475</v>
      </c>
      <c r="J1475" t="s">
        <v>538</v>
      </c>
    </row>
    <row r="1476" spans="9:10" ht="14.4" hidden="1">
      <c r="I1476" s="259">
        <v>43476</v>
      </c>
      <c r="J1476" t="s">
        <v>539</v>
      </c>
    </row>
    <row r="1477" spans="9:10" ht="14.4" hidden="1">
      <c r="I1477" s="259">
        <v>43477</v>
      </c>
      <c r="J1477" t="s">
        <v>540</v>
      </c>
    </row>
    <row r="1478" spans="9:10" ht="14.4" hidden="1">
      <c r="I1478" s="259">
        <v>43478</v>
      </c>
      <c r="J1478" t="s">
        <v>541</v>
      </c>
    </row>
    <row r="1479" spans="9:10" ht="14.4" hidden="1">
      <c r="I1479" s="259">
        <v>43479</v>
      </c>
      <c r="J1479" t="s">
        <v>542</v>
      </c>
    </row>
    <row r="1480" spans="9:10" ht="14.4" hidden="1">
      <c r="I1480" s="259">
        <v>43480</v>
      </c>
      <c r="J1480" t="s">
        <v>543</v>
      </c>
    </row>
    <row r="1481" spans="9:10" ht="14.4" hidden="1">
      <c r="I1481" s="259">
        <v>43481</v>
      </c>
      <c r="J1481" t="s">
        <v>544</v>
      </c>
    </row>
    <row r="1482" spans="9:10" ht="14.4" hidden="1">
      <c r="I1482" s="259">
        <v>43482</v>
      </c>
      <c r="J1482" t="s">
        <v>538</v>
      </c>
    </row>
    <row r="1483" spans="9:10" ht="14.4" hidden="1">
      <c r="I1483" s="259">
        <v>43483</v>
      </c>
      <c r="J1483" t="s">
        <v>539</v>
      </c>
    </row>
    <row r="1484" spans="9:10" ht="14.4" hidden="1">
      <c r="I1484" s="259">
        <v>43484</v>
      </c>
      <c r="J1484" t="s">
        <v>540</v>
      </c>
    </row>
    <row r="1485" spans="9:10" ht="14.4" hidden="1">
      <c r="I1485" s="259">
        <v>43485</v>
      </c>
      <c r="J1485" t="s">
        <v>541</v>
      </c>
    </row>
    <row r="1486" spans="9:10" ht="14.4" hidden="1">
      <c r="I1486" s="259">
        <v>43486</v>
      </c>
      <c r="J1486" t="s">
        <v>542</v>
      </c>
    </row>
    <row r="1487" spans="9:10" ht="14.4" hidden="1">
      <c r="I1487" s="259">
        <v>43487</v>
      </c>
      <c r="J1487" t="s">
        <v>543</v>
      </c>
    </row>
    <row r="1488" spans="9:10" ht="14.4" hidden="1">
      <c r="I1488" s="259">
        <v>43488</v>
      </c>
      <c r="J1488" t="s">
        <v>544</v>
      </c>
    </row>
    <row r="1489" spans="9:10" ht="14.4" hidden="1">
      <c r="I1489" s="259">
        <v>43489</v>
      </c>
      <c r="J1489" t="s">
        <v>538</v>
      </c>
    </row>
    <row r="1490" spans="9:10" ht="14.4" hidden="1">
      <c r="I1490" s="259">
        <v>43490</v>
      </c>
      <c r="J1490" t="s">
        <v>539</v>
      </c>
    </row>
    <row r="1491" spans="9:10" ht="14.4" hidden="1">
      <c r="I1491" s="259">
        <v>43491</v>
      </c>
      <c r="J1491" t="s">
        <v>540</v>
      </c>
    </row>
    <row r="1492" spans="9:10" ht="14.4" hidden="1">
      <c r="I1492" s="259">
        <v>43492</v>
      </c>
      <c r="J1492" t="s">
        <v>541</v>
      </c>
    </row>
    <row r="1493" spans="9:10" ht="14.4" hidden="1">
      <c r="I1493" s="259">
        <v>43493</v>
      </c>
      <c r="J1493" t="s">
        <v>542</v>
      </c>
    </row>
    <row r="1494" spans="9:10" ht="14.4" hidden="1">
      <c r="I1494" s="259">
        <v>43494</v>
      </c>
      <c r="J1494" t="s">
        <v>543</v>
      </c>
    </row>
    <row r="1495" spans="9:10" ht="14.4" hidden="1">
      <c r="I1495" s="259">
        <v>43495</v>
      </c>
      <c r="J1495" t="s">
        <v>544</v>
      </c>
    </row>
    <row r="1496" spans="9:10" ht="14.4" hidden="1">
      <c r="I1496" s="259">
        <v>43496</v>
      </c>
      <c r="J1496" t="s">
        <v>538</v>
      </c>
    </row>
    <row r="1497" spans="9:10" ht="14.4" hidden="1">
      <c r="I1497" s="259">
        <v>43497</v>
      </c>
      <c r="J1497" t="s">
        <v>539</v>
      </c>
    </row>
    <row r="1498" spans="9:10" ht="14.4" hidden="1">
      <c r="I1498" s="259">
        <v>43498</v>
      </c>
      <c r="J1498" t="s">
        <v>540</v>
      </c>
    </row>
    <row r="1499" spans="9:10" ht="14.4" hidden="1">
      <c r="I1499" s="259">
        <v>43499</v>
      </c>
      <c r="J1499" t="s">
        <v>541</v>
      </c>
    </row>
    <row r="1500" spans="9:10" ht="14.4" hidden="1">
      <c r="I1500" s="259">
        <v>43500</v>
      </c>
      <c r="J1500" t="s">
        <v>542</v>
      </c>
    </row>
    <row r="1501" spans="9:10" ht="14.4" hidden="1">
      <c r="I1501" s="259">
        <v>43501</v>
      </c>
      <c r="J1501" t="s">
        <v>543</v>
      </c>
    </row>
    <row r="1502" spans="9:10" ht="14.4" hidden="1">
      <c r="I1502" s="259">
        <v>43502</v>
      </c>
      <c r="J1502" t="s">
        <v>544</v>
      </c>
    </row>
    <row r="1503" spans="9:10" ht="14.4" hidden="1">
      <c r="I1503" s="259">
        <v>43503</v>
      </c>
      <c r="J1503" t="s">
        <v>538</v>
      </c>
    </row>
    <row r="1504" spans="9:10" ht="14.4" hidden="1">
      <c r="I1504" s="259">
        <v>43504</v>
      </c>
      <c r="J1504" t="s">
        <v>539</v>
      </c>
    </row>
    <row r="1505" spans="9:10" ht="14.4" hidden="1">
      <c r="I1505" s="259">
        <v>43505</v>
      </c>
      <c r="J1505" t="s">
        <v>540</v>
      </c>
    </row>
    <row r="1506" spans="9:10" ht="14.4" hidden="1">
      <c r="I1506" s="259">
        <v>43506</v>
      </c>
      <c r="J1506" t="s">
        <v>541</v>
      </c>
    </row>
    <row r="1507" spans="9:10" ht="14.4" hidden="1">
      <c r="I1507" s="259">
        <v>43507</v>
      </c>
      <c r="J1507" t="s">
        <v>542</v>
      </c>
    </row>
    <row r="1508" spans="9:10" ht="14.4" hidden="1">
      <c r="I1508" s="259">
        <v>43508</v>
      </c>
      <c r="J1508" t="s">
        <v>543</v>
      </c>
    </row>
    <row r="1509" spans="9:10" ht="14.4" hidden="1">
      <c r="I1509" s="259">
        <v>43509</v>
      </c>
      <c r="J1509" t="s">
        <v>544</v>
      </c>
    </row>
    <row r="1510" spans="9:10" ht="14.4" hidden="1">
      <c r="I1510" s="259">
        <v>43510</v>
      </c>
      <c r="J1510" t="s">
        <v>538</v>
      </c>
    </row>
    <row r="1511" spans="9:10" ht="14.4" hidden="1">
      <c r="I1511" s="259">
        <v>43511</v>
      </c>
      <c r="J1511" t="s">
        <v>539</v>
      </c>
    </row>
    <row r="1512" spans="9:10" ht="14.4" hidden="1">
      <c r="I1512" s="259">
        <v>43512</v>
      </c>
      <c r="J1512" t="s">
        <v>540</v>
      </c>
    </row>
    <row r="1513" spans="9:10" ht="14.4" hidden="1">
      <c r="I1513" s="259">
        <v>43513</v>
      </c>
      <c r="J1513" t="s">
        <v>541</v>
      </c>
    </row>
    <row r="1514" spans="9:10" ht="14.4" hidden="1">
      <c r="I1514" s="259">
        <v>43514</v>
      </c>
      <c r="J1514" t="s">
        <v>542</v>
      </c>
    </row>
    <row r="1515" spans="9:10" ht="14.4" hidden="1">
      <c r="I1515" s="259">
        <v>43515</v>
      </c>
      <c r="J1515" t="s">
        <v>543</v>
      </c>
    </row>
    <row r="1516" spans="9:10" ht="14.4" hidden="1">
      <c r="I1516" s="259">
        <v>43516</v>
      </c>
      <c r="J1516" t="s">
        <v>544</v>
      </c>
    </row>
    <row r="1517" spans="9:10" ht="14.4" hidden="1">
      <c r="I1517" s="259">
        <v>43517</v>
      </c>
      <c r="J1517" t="s">
        <v>538</v>
      </c>
    </row>
    <row r="1518" spans="9:10" ht="14.4" hidden="1">
      <c r="I1518" s="259">
        <v>43518</v>
      </c>
      <c r="J1518" t="s">
        <v>539</v>
      </c>
    </row>
    <row r="1519" spans="9:10" ht="14.4" hidden="1">
      <c r="I1519" s="259">
        <v>43519</v>
      </c>
      <c r="J1519" t="s">
        <v>540</v>
      </c>
    </row>
    <row r="1520" spans="9:10" ht="14.4" hidden="1">
      <c r="I1520" s="259">
        <v>43520</v>
      </c>
      <c r="J1520" t="s">
        <v>541</v>
      </c>
    </row>
    <row r="1521" spans="9:10" ht="14.4" hidden="1">
      <c r="I1521" s="259">
        <v>43521</v>
      </c>
      <c r="J1521" t="s">
        <v>542</v>
      </c>
    </row>
    <row r="1522" spans="9:10" ht="14.4" hidden="1">
      <c r="I1522" s="259">
        <v>43522</v>
      </c>
      <c r="J1522" t="s">
        <v>543</v>
      </c>
    </row>
    <row r="1523" spans="9:10" ht="14.4" hidden="1">
      <c r="I1523" s="259">
        <v>43523</v>
      </c>
      <c r="J1523" t="s">
        <v>544</v>
      </c>
    </row>
    <row r="1524" spans="9:10" ht="14.4" hidden="1">
      <c r="I1524" s="259">
        <v>43524</v>
      </c>
      <c r="J1524" t="s">
        <v>538</v>
      </c>
    </row>
    <row r="1525" spans="9:10" ht="14.4" hidden="1">
      <c r="I1525" s="259">
        <v>43525</v>
      </c>
      <c r="J1525" t="s">
        <v>539</v>
      </c>
    </row>
    <row r="1526" spans="9:10" ht="14.4" hidden="1">
      <c r="I1526" s="259">
        <v>43526</v>
      </c>
      <c r="J1526" t="s">
        <v>540</v>
      </c>
    </row>
    <row r="1527" spans="9:10" ht="14.4" hidden="1">
      <c r="I1527" s="259">
        <v>43527</v>
      </c>
      <c r="J1527" t="s">
        <v>541</v>
      </c>
    </row>
    <row r="1528" spans="9:10" ht="14.4" hidden="1">
      <c r="I1528" s="259">
        <v>43528</v>
      </c>
      <c r="J1528" t="s">
        <v>542</v>
      </c>
    </row>
    <row r="1529" spans="9:10" ht="14.4" hidden="1">
      <c r="I1529" s="259">
        <v>43529</v>
      </c>
      <c r="J1529" t="s">
        <v>543</v>
      </c>
    </row>
    <row r="1530" spans="9:10" ht="14.4" hidden="1">
      <c r="I1530" s="259">
        <v>43530</v>
      </c>
      <c r="J1530" t="s">
        <v>544</v>
      </c>
    </row>
    <row r="1531" spans="9:10" ht="14.4" hidden="1">
      <c r="I1531" s="259">
        <v>43531</v>
      </c>
      <c r="J1531" t="s">
        <v>538</v>
      </c>
    </row>
    <row r="1532" spans="9:10" ht="14.4" hidden="1">
      <c r="I1532" s="259">
        <v>43532</v>
      </c>
      <c r="J1532" t="s">
        <v>539</v>
      </c>
    </row>
    <row r="1533" spans="9:10" ht="14.4" hidden="1">
      <c r="I1533" s="259">
        <v>43533</v>
      </c>
      <c r="J1533" t="s">
        <v>540</v>
      </c>
    </row>
    <row r="1534" spans="9:10" ht="14.4" hidden="1">
      <c r="I1534" s="259">
        <v>43534</v>
      </c>
      <c r="J1534" t="s">
        <v>541</v>
      </c>
    </row>
    <row r="1535" spans="9:10" ht="14.4" hidden="1">
      <c r="I1535" s="259">
        <v>43535</v>
      </c>
      <c r="J1535" t="s">
        <v>542</v>
      </c>
    </row>
    <row r="1536" spans="9:10" ht="14.4" hidden="1">
      <c r="I1536" s="259">
        <v>43536</v>
      </c>
      <c r="J1536" t="s">
        <v>543</v>
      </c>
    </row>
    <row r="1537" spans="9:10" ht="14.4" hidden="1">
      <c r="I1537" s="259">
        <v>43537</v>
      </c>
      <c r="J1537" t="s">
        <v>544</v>
      </c>
    </row>
    <row r="1538" spans="9:10" ht="14.4" hidden="1">
      <c r="I1538" s="259">
        <v>43538</v>
      </c>
      <c r="J1538" t="s">
        <v>538</v>
      </c>
    </row>
    <row r="1539" spans="9:10" ht="14.4" hidden="1">
      <c r="I1539" s="259">
        <v>43539</v>
      </c>
      <c r="J1539" t="s">
        <v>539</v>
      </c>
    </row>
    <row r="1540" spans="9:10" ht="14.4" hidden="1">
      <c r="I1540" s="259">
        <v>43540</v>
      </c>
      <c r="J1540" t="s">
        <v>540</v>
      </c>
    </row>
    <row r="1541" spans="9:10" ht="14.4" hidden="1">
      <c r="I1541" s="259">
        <v>43541</v>
      </c>
      <c r="J1541" t="s">
        <v>541</v>
      </c>
    </row>
    <row r="1542" spans="9:10" ht="14.4" hidden="1">
      <c r="I1542" s="259">
        <v>43542</v>
      </c>
      <c r="J1542" t="s">
        <v>542</v>
      </c>
    </row>
    <row r="1543" spans="9:10" ht="14.4" hidden="1">
      <c r="I1543" s="259">
        <v>43543</v>
      </c>
      <c r="J1543" t="s">
        <v>543</v>
      </c>
    </row>
    <row r="1544" spans="9:10" ht="14.4" hidden="1">
      <c r="I1544" s="259">
        <v>43544</v>
      </c>
      <c r="J1544" t="s">
        <v>544</v>
      </c>
    </row>
    <row r="1545" spans="9:10" ht="14.4" hidden="1">
      <c r="I1545" s="259">
        <v>43545</v>
      </c>
      <c r="J1545" t="s">
        <v>538</v>
      </c>
    </row>
    <row r="1546" spans="9:10" ht="14.4" hidden="1">
      <c r="I1546" s="259">
        <v>43546</v>
      </c>
      <c r="J1546" t="s">
        <v>539</v>
      </c>
    </row>
    <row r="1547" spans="9:10" ht="14.4" hidden="1">
      <c r="I1547" s="259">
        <v>43547</v>
      </c>
      <c r="J1547" t="s">
        <v>540</v>
      </c>
    </row>
    <row r="1548" spans="9:10" ht="14.4" hidden="1">
      <c r="I1548" s="259">
        <v>43548</v>
      </c>
      <c r="J1548" t="s">
        <v>541</v>
      </c>
    </row>
    <row r="1549" spans="9:10" ht="14.4" hidden="1">
      <c r="I1549" s="259">
        <v>43549</v>
      </c>
      <c r="J1549" t="s">
        <v>542</v>
      </c>
    </row>
    <row r="1550" spans="9:10" ht="14.4" hidden="1">
      <c r="I1550" s="259">
        <v>43550</v>
      </c>
      <c r="J1550" t="s">
        <v>543</v>
      </c>
    </row>
    <row r="1551" spans="9:10" ht="14.4" hidden="1">
      <c r="I1551" s="259">
        <v>43551</v>
      </c>
      <c r="J1551" t="s">
        <v>544</v>
      </c>
    </row>
    <row r="1552" spans="9:10" ht="14.4" hidden="1">
      <c r="I1552" s="259">
        <v>43552</v>
      </c>
      <c r="J1552" t="s">
        <v>538</v>
      </c>
    </row>
    <row r="1553" spans="9:10" ht="14.4" hidden="1">
      <c r="I1553" s="259">
        <v>43553</v>
      </c>
      <c r="J1553" t="s">
        <v>539</v>
      </c>
    </row>
    <row r="1554" spans="9:10" ht="14.4" hidden="1">
      <c r="I1554" s="259">
        <v>43554</v>
      </c>
      <c r="J1554" t="s">
        <v>540</v>
      </c>
    </row>
    <row r="1555" spans="9:10" ht="14.4" hidden="1">
      <c r="I1555" s="259">
        <v>43555</v>
      </c>
      <c r="J1555" t="s">
        <v>541</v>
      </c>
    </row>
    <row r="1556" spans="9:10" ht="14.4" hidden="1">
      <c r="I1556" s="259">
        <v>43556</v>
      </c>
      <c r="J1556" t="s">
        <v>542</v>
      </c>
    </row>
    <row r="1557" spans="9:10" ht="14.4" hidden="1">
      <c r="I1557" s="259">
        <v>43557</v>
      </c>
      <c r="J1557" t="s">
        <v>543</v>
      </c>
    </row>
    <row r="1558" spans="9:10" ht="14.4" hidden="1">
      <c r="I1558" s="259">
        <v>43558</v>
      </c>
      <c r="J1558" t="s">
        <v>544</v>
      </c>
    </row>
    <row r="1559" spans="9:10" ht="14.4" hidden="1">
      <c r="I1559" s="259">
        <v>43559</v>
      </c>
      <c r="J1559" t="s">
        <v>538</v>
      </c>
    </row>
    <row r="1560" spans="9:10" ht="14.4" hidden="1">
      <c r="I1560" s="259">
        <v>43560</v>
      </c>
      <c r="J1560" t="s">
        <v>539</v>
      </c>
    </row>
    <row r="1561" spans="9:10" ht="14.4" hidden="1">
      <c r="I1561" s="259">
        <v>43561</v>
      </c>
      <c r="J1561" t="s">
        <v>540</v>
      </c>
    </row>
    <row r="1562" spans="9:10" ht="14.4" hidden="1">
      <c r="I1562" s="259">
        <v>43562</v>
      </c>
      <c r="J1562" t="s">
        <v>541</v>
      </c>
    </row>
    <row r="1563" spans="9:10" ht="14.4" hidden="1">
      <c r="I1563" s="259">
        <v>43563</v>
      </c>
      <c r="J1563" t="s">
        <v>542</v>
      </c>
    </row>
    <row r="1564" spans="9:10" ht="14.4" hidden="1">
      <c r="I1564" s="259">
        <v>43564</v>
      </c>
      <c r="J1564" t="s">
        <v>543</v>
      </c>
    </row>
    <row r="1565" spans="9:10" ht="14.4" hidden="1">
      <c r="I1565" s="259">
        <v>43565</v>
      </c>
      <c r="J1565" t="s">
        <v>544</v>
      </c>
    </row>
    <row r="1566" spans="9:10" ht="14.4" hidden="1">
      <c r="I1566" s="259">
        <v>43566</v>
      </c>
      <c r="J1566" t="s">
        <v>538</v>
      </c>
    </row>
    <row r="1567" spans="9:10" ht="14.4" hidden="1">
      <c r="I1567" s="259">
        <v>43567</v>
      </c>
      <c r="J1567" t="s">
        <v>539</v>
      </c>
    </row>
    <row r="1568" spans="9:10" ht="14.4" hidden="1">
      <c r="I1568" s="259">
        <v>43568</v>
      </c>
      <c r="J1568" t="s">
        <v>540</v>
      </c>
    </row>
    <row r="1569" spans="9:10" ht="14.4" hidden="1">
      <c r="I1569" s="259">
        <v>43569</v>
      </c>
      <c r="J1569" t="s">
        <v>541</v>
      </c>
    </row>
    <row r="1570" spans="9:10" ht="14.4" hidden="1">
      <c r="I1570" s="259">
        <v>43570</v>
      </c>
      <c r="J1570" t="s">
        <v>542</v>
      </c>
    </row>
    <row r="1571" spans="9:10" ht="14.4" hidden="1">
      <c r="I1571" s="259">
        <v>43571</v>
      </c>
      <c r="J1571" t="s">
        <v>543</v>
      </c>
    </row>
    <row r="1572" spans="9:10" ht="14.4" hidden="1">
      <c r="I1572" s="259">
        <v>43572</v>
      </c>
      <c r="J1572" t="s">
        <v>544</v>
      </c>
    </row>
    <row r="1573" spans="9:10" ht="14.4" hidden="1">
      <c r="I1573" s="259">
        <v>43573</v>
      </c>
      <c r="J1573" t="s">
        <v>538</v>
      </c>
    </row>
    <row r="1574" spans="9:10" ht="14.4" hidden="1">
      <c r="I1574" s="259">
        <v>43574</v>
      </c>
      <c r="J1574" t="s">
        <v>539</v>
      </c>
    </row>
    <row r="1575" spans="9:10" ht="14.4" hidden="1">
      <c r="I1575" s="259">
        <v>43575</v>
      </c>
      <c r="J1575" t="s">
        <v>540</v>
      </c>
    </row>
    <row r="1576" spans="9:10" ht="14.4" hidden="1">
      <c r="I1576" s="259">
        <v>43576</v>
      </c>
      <c r="J1576" t="s">
        <v>541</v>
      </c>
    </row>
    <row r="1577" spans="9:10" ht="14.4" hidden="1">
      <c r="I1577" s="259">
        <v>43577</v>
      </c>
      <c r="J1577" t="s">
        <v>542</v>
      </c>
    </row>
    <row r="1578" spans="9:10" ht="14.4" hidden="1">
      <c r="I1578" s="259">
        <v>43578</v>
      </c>
      <c r="J1578" t="s">
        <v>543</v>
      </c>
    </row>
    <row r="1579" spans="9:10" ht="14.4" hidden="1">
      <c r="I1579" s="259">
        <v>43579</v>
      </c>
      <c r="J1579" t="s">
        <v>544</v>
      </c>
    </row>
    <row r="1580" spans="9:10" ht="14.4" hidden="1">
      <c r="I1580" s="259">
        <v>43580</v>
      </c>
      <c r="J1580" t="s">
        <v>538</v>
      </c>
    </row>
    <row r="1581" spans="9:10" ht="14.4" hidden="1">
      <c r="I1581" s="259">
        <v>43581</v>
      </c>
      <c r="J1581" t="s">
        <v>539</v>
      </c>
    </row>
    <row r="1582" spans="9:10" ht="14.4" hidden="1">
      <c r="I1582" s="259">
        <v>43582</v>
      </c>
      <c r="J1582" t="s">
        <v>540</v>
      </c>
    </row>
    <row r="1583" spans="9:10" ht="14.4" hidden="1">
      <c r="I1583" s="259">
        <v>43583</v>
      </c>
      <c r="J1583" t="s">
        <v>541</v>
      </c>
    </row>
    <row r="1584" spans="9:10" ht="14.4" hidden="1">
      <c r="I1584" s="259">
        <v>43584</v>
      </c>
      <c r="J1584" t="s">
        <v>542</v>
      </c>
    </row>
    <row r="1585" spans="9:10" ht="14.4" hidden="1">
      <c r="I1585" s="259">
        <v>43585</v>
      </c>
      <c r="J1585" t="s">
        <v>543</v>
      </c>
    </row>
    <row r="1586" spans="9:10" ht="14.4" hidden="1">
      <c r="I1586" s="259">
        <v>43586</v>
      </c>
      <c r="J1586" t="s">
        <v>544</v>
      </c>
    </row>
    <row r="1587" spans="9:10" ht="14.4" hidden="1">
      <c r="I1587" s="259">
        <v>43587</v>
      </c>
      <c r="J1587" t="s">
        <v>538</v>
      </c>
    </row>
    <row r="1588" spans="9:10" ht="14.4" hidden="1">
      <c r="I1588" s="259">
        <v>43588</v>
      </c>
      <c r="J1588" t="s">
        <v>539</v>
      </c>
    </row>
    <row r="1589" spans="9:10" ht="14.4" hidden="1">
      <c r="I1589" s="259">
        <v>43589</v>
      </c>
      <c r="J1589" t="s">
        <v>540</v>
      </c>
    </row>
    <row r="1590" spans="9:10" ht="14.4" hidden="1">
      <c r="I1590" s="259">
        <v>43590</v>
      </c>
      <c r="J1590" t="s">
        <v>541</v>
      </c>
    </row>
    <row r="1591" spans="9:10" ht="14.4" hidden="1">
      <c r="I1591" s="259">
        <v>43591</v>
      </c>
      <c r="J1591" t="s">
        <v>542</v>
      </c>
    </row>
    <row r="1592" spans="9:10" ht="14.4" hidden="1">
      <c r="I1592" s="259">
        <v>43592</v>
      </c>
      <c r="J1592" t="s">
        <v>543</v>
      </c>
    </row>
    <row r="1593" spans="9:10" ht="14.4" hidden="1">
      <c r="I1593" s="259">
        <v>43593</v>
      </c>
      <c r="J1593" t="s">
        <v>544</v>
      </c>
    </row>
    <row r="1594" spans="9:10" ht="14.4" hidden="1">
      <c r="I1594" s="259">
        <v>43594</v>
      </c>
      <c r="J1594" t="s">
        <v>538</v>
      </c>
    </row>
    <row r="1595" spans="9:10" ht="14.4" hidden="1">
      <c r="I1595" s="259">
        <v>43595</v>
      </c>
      <c r="J1595" t="s">
        <v>539</v>
      </c>
    </row>
    <row r="1596" spans="9:10" ht="14.4" hidden="1">
      <c r="I1596" s="259">
        <v>43596</v>
      </c>
      <c r="J1596" t="s">
        <v>540</v>
      </c>
    </row>
    <row r="1597" spans="9:10" ht="14.4" hidden="1">
      <c r="I1597" s="259">
        <v>43597</v>
      </c>
      <c r="J1597" t="s">
        <v>541</v>
      </c>
    </row>
    <row r="1598" spans="9:10" ht="14.4" hidden="1">
      <c r="I1598" s="259">
        <v>43598</v>
      </c>
      <c r="J1598" t="s">
        <v>542</v>
      </c>
    </row>
    <row r="1599" spans="9:10" ht="14.4" hidden="1">
      <c r="I1599" s="259">
        <v>43599</v>
      </c>
      <c r="J1599" t="s">
        <v>543</v>
      </c>
    </row>
    <row r="1600" spans="9:10" ht="14.4" hidden="1">
      <c r="I1600" s="259">
        <v>43600</v>
      </c>
      <c r="J1600" t="s">
        <v>544</v>
      </c>
    </row>
    <row r="1601" spans="9:10" ht="14.4" hidden="1">
      <c r="I1601" s="259">
        <v>43601</v>
      </c>
      <c r="J1601" t="s">
        <v>538</v>
      </c>
    </row>
    <row r="1602" spans="9:10" ht="14.4" hidden="1">
      <c r="I1602" s="259">
        <v>43602</v>
      </c>
      <c r="J1602" t="s">
        <v>539</v>
      </c>
    </row>
    <row r="1603" spans="9:10" ht="14.4" hidden="1">
      <c r="I1603" s="259">
        <v>43603</v>
      </c>
      <c r="J1603" t="s">
        <v>540</v>
      </c>
    </row>
    <row r="1604" spans="9:10" ht="14.4" hidden="1">
      <c r="I1604" s="259">
        <v>43604</v>
      </c>
      <c r="J1604" t="s">
        <v>541</v>
      </c>
    </row>
    <row r="1605" spans="9:10" ht="14.4" hidden="1">
      <c r="I1605" s="259">
        <v>43605</v>
      </c>
      <c r="J1605" t="s">
        <v>542</v>
      </c>
    </row>
    <row r="1606" spans="9:10" ht="14.4" hidden="1">
      <c r="I1606" s="259">
        <v>43606</v>
      </c>
      <c r="J1606" t="s">
        <v>543</v>
      </c>
    </row>
    <row r="1607" spans="9:10" ht="14.4" hidden="1">
      <c r="I1607" s="259">
        <v>43607</v>
      </c>
      <c r="J1607" t="s">
        <v>544</v>
      </c>
    </row>
    <row r="1608" spans="9:10" ht="14.4" hidden="1">
      <c r="I1608" s="259">
        <v>43608</v>
      </c>
      <c r="J1608" t="s">
        <v>538</v>
      </c>
    </row>
    <row r="1609" spans="9:10" ht="14.4" hidden="1">
      <c r="I1609" s="259">
        <v>43609</v>
      </c>
      <c r="J1609" t="s">
        <v>539</v>
      </c>
    </row>
    <row r="1610" spans="9:10" ht="14.4" hidden="1">
      <c r="I1610" s="259">
        <v>43610</v>
      </c>
      <c r="J1610" t="s">
        <v>540</v>
      </c>
    </row>
    <row r="1611" spans="9:10" ht="14.4" hidden="1">
      <c r="I1611" s="259">
        <v>43611</v>
      </c>
      <c r="J1611" t="s">
        <v>541</v>
      </c>
    </row>
    <row r="1612" spans="9:10" ht="14.4" hidden="1">
      <c r="I1612" s="259">
        <v>43612</v>
      </c>
      <c r="J1612" t="s">
        <v>542</v>
      </c>
    </row>
    <row r="1613" spans="9:10" ht="14.4" hidden="1">
      <c r="I1613" s="259">
        <v>43613</v>
      </c>
      <c r="J1613" t="s">
        <v>543</v>
      </c>
    </row>
    <row r="1614" spans="9:10" ht="14.4" hidden="1">
      <c r="I1614" s="259">
        <v>43614</v>
      </c>
      <c r="J1614" t="s">
        <v>544</v>
      </c>
    </row>
    <row r="1615" spans="9:10" ht="14.4" hidden="1">
      <c r="I1615" s="259">
        <v>43615</v>
      </c>
      <c r="J1615" t="s">
        <v>538</v>
      </c>
    </row>
    <row r="1616" spans="9:10" ht="14.4" hidden="1">
      <c r="I1616" s="259">
        <v>43616</v>
      </c>
      <c r="J1616" t="s">
        <v>539</v>
      </c>
    </row>
    <row r="1617" spans="9:10" ht="14.4" hidden="1">
      <c r="I1617" s="259">
        <v>43617</v>
      </c>
      <c r="J1617" t="s">
        <v>540</v>
      </c>
    </row>
    <row r="1618" spans="9:10" ht="14.4" hidden="1">
      <c r="I1618" s="259">
        <v>43618</v>
      </c>
      <c r="J1618" t="s">
        <v>541</v>
      </c>
    </row>
    <row r="1619" spans="9:10" ht="14.4" hidden="1">
      <c r="I1619" s="259">
        <v>43619</v>
      </c>
      <c r="J1619" t="s">
        <v>542</v>
      </c>
    </row>
    <row r="1620" spans="9:10" ht="14.4" hidden="1">
      <c r="I1620" s="259">
        <v>43620</v>
      </c>
      <c r="J1620" t="s">
        <v>543</v>
      </c>
    </row>
    <row r="1621" spans="9:10" ht="14.4" hidden="1">
      <c r="I1621" s="259">
        <v>43621</v>
      </c>
      <c r="J1621" t="s">
        <v>544</v>
      </c>
    </row>
    <row r="1622" spans="9:10" ht="14.4" hidden="1">
      <c r="I1622" s="259">
        <v>43622</v>
      </c>
      <c r="J1622" t="s">
        <v>538</v>
      </c>
    </row>
    <row r="1623" spans="9:10" ht="14.4" hidden="1">
      <c r="I1623" s="259">
        <v>43623</v>
      </c>
      <c r="J1623" t="s">
        <v>539</v>
      </c>
    </row>
    <row r="1624" spans="9:10" ht="14.4" hidden="1">
      <c r="I1624" s="259">
        <v>43624</v>
      </c>
      <c r="J1624" t="s">
        <v>540</v>
      </c>
    </row>
    <row r="1625" spans="9:10" ht="14.4" hidden="1">
      <c r="I1625" s="259">
        <v>43625</v>
      </c>
      <c r="J1625" t="s">
        <v>541</v>
      </c>
    </row>
    <row r="1626" spans="9:10" ht="14.4" hidden="1">
      <c r="I1626" s="259">
        <v>43626</v>
      </c>
      <c r="J1626" t="s">
        <v>542</v>
      </c>
    </row>
    <row r="1627" spans="9:10" ht="14.4" hidden="1">
      <c r="I1627" s="259">
        <v>43627</v>
      </c>
      <c r="J1627" t="s">
        <v>543</v>
      </c>
    </row>
    <row r="1628" spans="9:10" ht="14.4" hidden="1">
      <c r="I1628" s="259">
        <v>43628</v>
      </c>
      <c r="J1628" t="s">
        <v>544</v>
      </c>
    </row>
    <row r="1629" spans="9:10" ht="14.4" hidden="1">
      <c r="I1629" s="259">
        <v>43629</v>
      </c>
      <c r="J1629" t="s">
        <v>538</v>
      </c>
    </row>
    <row r="1630" spans="9:10" ht="14.4" hidden="1">
      <c r="I1630" s="259">
        <v>43630</v>
      </c>
      <c r="J1630" t="s">
        <v>539</v>
      </c>
    </row>
    <row r="1631" spans="9:10" ht="14.4" hidden="1">
      <c r="I1631" s="259">
        <v>43631</v>
      </c>
      <c r="J1631" t="s">
        <v>540</v>
      </c>
    </row>
    <row r="1632" spans="9:10" ht="14.4" hidden="1">
      <c r="I1632" s="259">
        <v>43632</v>
      </c>
      <c r="J1632" t="s">
        <v>541</v>
      </c>
    </row>
    <row r="1633" spans="9:10" ht="14.4" hidden="1">
      <c r="I1633" s="259">
        <v>43633</v>
      </c>
      <c r="J1633" t="s">
        <v>542</v>
      </c>
    </row>
    <row r="1634" spans="9:10" ht="14.4" hidden="1">
      <c r="I1634" s="259">
        <v>43634</v>
      </c>
      <c r="J1634" t="s">
        <v>543</v>
      </c>
    </row>
    <row r="1635" spans="9:10" ht="14.4" hidden="1">
      <c r="I1635" s="259">
        <v>43635</v>
      </c>
      <c r="J1635" t="s">
        <v>544</v>
      </c>
    </row>
    <row r="1636" spans="9:10" ht="14.4" hidden="1">
      <c r="I1636" s="259">
        <v>43636</v>
      </c>
      <c r="J1636" t="s">
        <v>538</v>
      </c>
    </row>
    <row r="1637" spans="9:10" ht="14.4" hidden="1">
      <c r="I1637" s="259">
        <v>43637</v>
      </c>
      <c r="J1637" t="s">
        <v>539</v>
      </c>
    </row>
    <row r="1638" spans="9:10" ht="14.4" hidden="1">
      <c r="I1638" s="259">
        <v>43638</v>
      </c>
      <c r="J1638" t="s">
        <v>540</v>
      </c>
    </row>
    <row r="1639" spans="9:10" ht="14.4" hidden="1">
      <c r="I1639" s="259">
        <v>43639</v>
      </c>
      <c r="J1639" t="s">
        <v>541</v>
      </c>
    </row>
    <row r="1640" spans="9:10" ht="14.4" hidden="1">
      <c r="I1640" s="259">
        <v>43640</v>
      </c>
      <c r="J1640" t="s">
        <v>542</v>
      </c>
    </row>
    <row r="1641" spans="9:10" ht="14.4" hidden="1">
      <c r="I1641" s="259">
        <v>43641</v>
      </c>
      <c r="J1641" t="s">
        <v>543</v>
      </c>
    </row>
    <row r="1642" spans="9:10" ht="14.4" hidden="1">
      <c r="I1642" s="259">
        <v>43642</v>
      </c>
      <c r="J1642" t="s">
        <v>544</v>
      </c>
    </row>
    <row r="1643" spans="9:10" ht="14.4" hidden="1">
      <c r="I1643" s="259">
        <v>43643</v>
      </c>
      <c r="J1643" t="s">
        <v>538</v>
      </c>
    </row>
    <row r="1644" spans="9:10" ht="14.4" hidden="1">
      <c r="I1644" s="259">
        <v>43644</v>
      </c>
      <c r="J1644" t="s">
        <v>539</v>
      </c>
    </row>
    <row r="1645" spans="9:10" ht="14.4" hidden="1">
      <c r="I1645" s="259">
        <v>43645</v>
      </c>
      <c r="J1645" t="s">
        <v>540</v>
      </c>
    </row>
    <row r="1646" spans="9:10" ht="14.4" hidden="1">
      <c r="I1646" s="259">
        <v>43646</v>
      </c>
      <c r="J1646" t="s">
        <v>541</v>
      </c>
    </row>
    <row r="1647" spans="9:10" ht="14.4" hidden="1">
      <c r="I1647" s="259">
        <v>43647</v>
      </c>
      <c r="J1647" t="s">
        <v>542</v>
      </c>
    </row>
    <row r="1648" spans="9:10" ht="14.4" hidden="1">
      <c r="I1648" s="259">
        <v>43648</v>
      </c>
      <c r="J1648" t="s">
        <v>543</v>
      </c>
    </row>
    <row r="1649" spans="9:10" ht="14.4" hidden="1">
      <c r="I1649" s="259">
        <v>43649</v>
      </c>
      <c r="J1649" t="s">
        <v>544</v>
      </c>
    </row>
    <row r="1650" spans="9:10" ht="14.4" hidden="1">
      <c r="I1650" s="259">
        <v>43650</v>
      </c>
      <c r="J1650" t="s">
        <v>538</v>
      </c>
    </row>
    <row r="1651" spans="9:10" ht="14.4" hidden="1">
      <c r="I1651" s="259">
        <v>43651</v>
      </c>
      <c r="J1651" t="s">
        <v>539</v>
      </c>
    </row>
    <row r="1652" spans="9:10" ht="14.4" hidden="1">
      <c r="I1652" s="259">
        <v>43652</v>
      </c>
      <c r="J1652" t="s">
        <v>540</v>
      </c>
    </row>
    <row r="1653" spans="9:10" ht="14.4" hidden="1">
      <c r="I1653" s="259">
        <v>43653</v>
      </c>
      <c r="J1653" t="s">
        <v>541</v>
      </c>
    </row>
    <row r="1654" spans="9:10" ht="14.4" hidden="1">
      <c r="I1654" s="259">
        <v>43654</v>
      </c>
      <c r="J1654" t="s">
        <v>542</v>
      </c>
    </row>
    <row r="1655" spans="9:10" ht="14.4" hidden="1">
      <c r="I1655" s="259">
        <v>43655</v>
      </c>
      <c r="J1655" t="s">
        <v>543</v>
      </c>
    </row>
    <row r="1656" spans="9:10" ht="14.4" hidden="1">
      <c r="I1656" s="259">
        <v>43656</v>
      </c>
      <c r="J1656" t="s">
        <v>544</v>
      </c>
    </row>
    <row r="1657" spans="9:10" ht="14.4" hidden="1">
      <c r="I1657" s="259">
        <v>43657</v>
      </c>
      <c r="J1657" t="s">
        <v>538</v>
      </c>
    </row>
    <row r="1658" spans="9:10" ht="14.4" hidden="1">
      <c r="I1658" s="259">
        <v>43658</v>
      </c>
      <c r="J1658" t="s">
        <v>539</v>
      </c>
    </row>
    <row r="1659" spans="9:10" ht="14.4" hidden="1">
      <c r="I1659" s="259">
        <v>43659</v>
      </c>
      <c r="J1659" t="s">
        <v>540</v>
      </c>
    </row>
    <row r="1660" spans="9:10" ht="14.4" hidden="1">
      <c r="I1660" s="259">
        <v>43660</v>
      </c>
      <c r="J1660" t="s">
        <v>541</v>
      </c>
    </row>
    <row r="1661" spans="9:10" ht="14.4" hidden="1">
      <c r="I1661" s="259">
        <v>43661</v>
      </c>
      <c r="J1661" t="s">
        <v>542</v>
      </c>
    </row>
    <row r="1662" spans="9:10" ht="14.4" hidden="1">
      <c r="I1662" s="259">
        <v>43662</v>
      </c>
      <c r="J1662" t="s">
        <v>543</v>
      </c>
    </row>
    <row r="1663" spans="9:10" ht="14.4" hidden="1">
      <c r="I1663" s="259">
        <v>43663</v>
      </c>
      <c r="J1663" t="s">
        <v>544</v>
      </c>
    </row>
    <row r="1664" spans="9:10" ht="14.4" hidden="1">
      <c r="I1664" s="259">
        <v>43664</v>
      </c>
      <c r="J1664" t="s">
        <v>538</v>
      </c>
    </row>
    <row r="1665" spans="9:10" ht="14.4" hidden="1">
      <c r="I1665" s="259">
        <v>43665</v>
      </c>
      <c r="J1665" t="s">
        <v>539</v>
      </c>
    </row>
    <row r="1666" spans="9:10" ht="14.4" hidden="1">
      <c r="I1666" s="259">
        <v>43666</v>
      </c>
      <c r="J1666" t="s">
        <v>540</v>
      </c>
    </row>
    <row r="1667" spans="9:10" ht="14.4" hidden="1">
      <c r="I1667" s="259">
        <v>43667</v>
      </c>
      <c r="J1667" t="s">
        <v>541</v>
      </c>
    </row>
    <row r="1668" spans="9:10" ht="14.4" hidden="1">
      <c r="I1668" s="259">
        <v>43668</v>
      </c>
      <c r="J1668" t="s">
        <v>542</v>
      </c>
    </row>
    <row r="1669" spans="9:10" ht="14.4" hidden="1">
      <c r="I1669" s="259">
        <v>43669</v>
      </c>
      <c r="J1669" t="s">
        <v>543</v>
      </c>
    </row>
    <row r="1670" spans="9:10" ht="14.4" hidden="1">
      <c r="I1670" s="259">
        <v>43670</v>
      </c>
      <c r="J1670" t="s">
        <v>544</v>
      </c>
    </row>
    <row r="1671" spans="9:10" ht="14.4" hidden="1">
      <c r="I1671" s="259">
        <v>43671</v>
      </c>
      <c r="J1671" t="s">
        <v>538</v>
      </c>
    </row>
    <row r="1672" spans="9:10" ht="14.4" hidden="1">
      <c r="I1672" s="259">
        <v>43672</v>
      </c>
      <c r="J1672" t="s">
        <v>539</v>
      </c>
    </row>
    <row r="1673" spans="9:10" ht="14.4" hidden="1">
      <c r="I1673" s="259">
        <v>43673</v>
      </c>
      <c r="J1673" t="s">
        <v>540</v>
      </c>
    </row>
    <row r="1674" spans="9:10" ht="14.4" hidden="1">
      <c r="I1674" s="259">
        <v>43674</v>
      </c>
      <c r="J1674" t="s">
        <v>541</v>
      </c>
    </row>
    <row r="1675" spans="9:10" ht="14.4" hidden="1">
      <c r="I1675" s="259">
        <v>43675</v>
      </c>
      <c r="J1675" t="s">
        <v>542</v>
      </c>
    </row>
    <row r="1676" spans="9:10" ht="14.4" hidden="1">
      <c r="I1676" s="259">
        <v>43676</v>
      </c>
      <c r="J1676" t="s">
        <v>543</v>
      </c>
    </row>
    <row r="1677" spans="9:10" ht="14.4" hidden="1">
      <c r="I1677" s="259">
        <v>43677</v>
      </c>
      <c r="J1677" t="s">
        <v>544</v>
      </c>
    </row>
    <row r="1678" spans="9:10" ht="14.4" hidden="1">
      <c r="I1678" s="259">
        <v>43678</v>
      </c>
      <c r="J1678" t="s">
        <v>538</v>
      </c>
    </row>
    <row r="1679" spans="9:10" ht="14.4" hidden="1">
      <c r="I1679" s="259">
        <v>43679</v>
      </c>
      <c r="J1679" t="s">
        <v>539</v>
      </c>
    </row>
    <row r="1680" spans="9:10" ht="14.4" hidden="1">
      <c r="I1680" s="259">
        <v>43680</v>
      </c>
      <c r="J1680" t="s">
        <v>540</v>
      </c>
    </row>
    <row r="1681" spans="9:10" ht="14.4" hidden="1">
      <c r="I1681" s="259">
        <v>43681</v>
      </c>
      <c r="J1681" t="s">
        <v>541</v>
      </c>
    </row>
    <row r="1682" spans="9:10" ht="14.4" hidden="1">
      <c r="I1682" s="259">
        <v>43682</v>
      </c>
      <c r="J1682" t="s">
        <v>542</v>
      </c>
    </row>
    <row r="1683" spans="9:10" ht="14.4" hidden="1">
      <c r="I1683" s="259">
        <v>43683</v>
      </c>
      <c r="J1683" t="s">
        <v>543</v>
      </c>
    </row>
    <row r="1684" spans="9:10" ht="14.4" hidden="1">
      <c r="I1684" s="259">
        <v>43684</v>
      </c>
      <c r="J1684" t="s">
        <v>544</v>
      </c>
    </row>
    <row r="1685" spans="9:10" ht="14.4" hidden="1">
      <c r="I1685" s="259">
        <v>43685</v>
      </c>
      <c r="J1685" t="s">
        <v>538</v>
      </c>
    </row>
    <row r="1686" spans="9:10" ht="14.4" hidden="1">
      <c r="I1686" s="259">
        <v>43686</v>
      </c>
      <c r="J1686" t="s">
        <v>539</v>
      </c>
    </row>
    <row r="1687" spans="9:10" ht="14.4" hidden="1">
      <c r="I1687" s="259">
        <v>43687</v>
      </c>
      <c r="J1687" t="s">
        <v>540</v>
      </c>
    </row>
    <row r="1688" spans="9:10" ht="14.4" hidden="1">
      <c r="I1688" s="259">
        <v>43688</v>
      </c>
      <c r="J1688" t="s">
        <v>541</v>
      </c>
    </row>
    <row r="1689" spans="9:10" ht="14.4" hidden="1">
      <c r="I1689" s="259">
        <v>43689</v>
      </c>
      <c r="J1689" t="s">
        <v>542</v>
      </c>
    </row>
    <row r="1690" spans="9:10" ht="14.4" hidden="1">
      <c r="I1690" s="259">
        <v>43690</v>
      </c>
      <c r="J1690" t="s">
        <v>543</v>
      </c>
    </row>
    <row r="1691" spans="9:10" ht="14.4" hidden="1">
      <c r="I1691" s="259">
        <v>43691</v>
      </c>
      <c r="J1691" t="s">
        <v>544</v>
      </c>
    </row>
    <row r="1692" spans="9:10" ht="14.4" hidden="1">
      <c r="I1692" s="259">
        <v>43692</v>
      </c>
      <c r="J1692" t="s">
        <v>538</v>
      </c>
    </row>
    <row r="1693" spans="9:10" ht="14.4" hidden="1">
      <c r="I1693" s="259">
        <v>43693</v>
      </c>
      <c r="J1693" t="s">
        <v>539</v>
      </c>
    </row>
    <row r="1694" spans="9:10" ht="14.4" hidden="1">
      <c r="I1694" s="259">
        <v>43694</v>
      </c>
      <c r="J1694" t="s">
        <v>540</v>
      </c>
    </row>
    <row r="1695" spans="9:10" ht="14.4" hidden="1">
      <c r="I1695" s="259">
        <v>43695</v>
      </c>
      <c r="J1695" t="s">
        <v>541</v>
      </c>
    </row>
    <row r="1696" spans="9:10" ht="14.4" hidden="1">
      <c r="I1696" s="259">
        <v>43696</v>
      </c>
      <c r="J1696" t="s">
        <v>542</v>
      </c>
    </row>
    <row r="1697" spans="9:10" ht="14.4" hidden="1">
      <c r="I1697" s="259">
        <v>43697</v>
      </c>
      <c r="J1697" t="s">
        <v>543</v>
      </c>
    </row>
    <row r="1698" spans="9:10" ht="14.4" hidden="1">
      <c r="I1698" s="259">
        <v>43698</v>
      </c>
      <c r="J1698" t="s">
        <v>544</v>
      </c>
    </row>
    <row r="1699" spans="9:10" ht="14.4" hidden="1">
      <c r="I1699" s="259">
        <v>43699</v>
      </c>
      <c r="J1699" t="s">
        <v>538</v>
      </c>
    </row>
    <row r="1700" spans="9:10" ht="14.4" hidden="1">
      <c r="I1700" s="259">
        <v>43700</v>
      </c>
      <c r="J1700" t="s">
        <v>539</v>
      </c>
    </row>
    <row r="1701" spans="9:10" ht="14.4" hidden="1">
      <c r="I1701" s="259">
        <v>43701</v>
      </c>
      <c r="J1701" t="s">
        <v>540</v>
      </c>
    </row>
    <row r="1702" spans="9:10" ht="14.4" hidden="1">
      <c r="I1702" s="259">
        <v>43702</v>
      </c>
      <c r="J1702" t="s">
        <v>541</v>
      </c>
    </row>
    <row r="1703" spans="9:10" ht="14.4" hidden="1">
      <c r="I1703" s="259">
        <v>43703</v>
      </c>
      <c r="J1703" t="s">
        <v>542</v>
      </c>
    </row>
    <row r="1704" spans="9:10" ht="14.4" hidden="1">
      <c r="I1704" s="259">
        <v>43704</v>
      </c>
      <c r="J1704" t="s">
        <v>543</v>
      </c>
    </row>
    <row r="1705" spans="9:10" ht="14.4" hidden="1">
      <c r="I1705" s="259">
        <v>43705</v>
      </c>
      <c r="J1705" t="s">
        <v>544</v>
      </c>
    </row>
    <row r="1706" spans="9:10" ht="14.4" hidden="1">
      <c r="I1706" s="259">
        <v>43706</v>
      </c>
      <c r="J1706" t="s">
        <v>538</v>
      </c>
    </row>
    <row r="1707" spans="9:10" ht="14.4" hidden="1">
      <c r="I1707" s="259">
        <v>43707</v>
      </c>
      <c r="J1707" t="s">
        <v>539</v>
      </c>
    </row>
    <row r="1708" spans="9:10" ht="14.4" hidden="1">
      <c r="I1708" s="259">
        <v>43708</v>
      </c>
      <c r="J1708" t="s">
        <v>540</v>
      </c>
    </row>
    <row r="1709" spans="9:10" ht="14.4" hidden="1">
      <c r="I1709" s="259">
        <v>43709</v>
      </c>
      <c r="J1709" t="s">
        <v>541</v>
      </c>
    </row>
    <row r="1710" spans="9:10" ht="14.4" hidden="1">
      <c r="I1710" s="259">
        <v>43710</v>
      </c>
      <c r="J1710" t="s">
        <v>542</v>
      </c>
    </row>
    <row r="1711" spans="9:10" ht="14.4" hidden="1">
      <c r="I1711" s="259">
        <v>43711</v>
      </c>
      <c r="J1711" t="s">
        <v>543</v>
      </c>
    </row>
    <row r="1712" spans="9:10" ht="14.4" hidden="1">
      <c r="I1712" s="259">
        <v>43712</v>
      </c>
      <c r="J1712" t="s">
        <v>544</v>
      </c>
    </row>
    <row r="1713" spans="9:10" ht="14.4" hidden="1">
      <c r="I1713" s="259">
        <v>43713</v>
      </c>
      <c r="J1713" t="s">
        <v>538</v>
      </c>
    </row>
    <row r="1714" spans="9:10" ht="14.4" hidden="1">
      <c r="I1714" s="259">
        <v>43714</v>
      </c>
      <c r="J1714" t="s">
        <v>539</v>
      </c>
    </row>
    <row r="1715" spans="9:10" ht="14.4" hidden="1">
      <c r="I1715" s="259">
        <v>43715</v>
      </c>
      <c r="J1715" t="s">
        <v>540</v>
      </c>
    </row>
    <row r="1716" spans="9:10" ht="14.4" hidden="1">
      <c r="I1716" s="259">
        <v>43716</v>
      </c>
      <c r="J1716" t="s">
        <v>541</v>
      </c>
    </row>
    <row r="1717" spans="9:10" ht="14.4" hidden="1">
      <c r="I1717" s="259">
        <v>43717</v>
      </c>
      <c r="J1717" t="s">
        <v>542</v>
      </c>
    </row>
    <row r="1718" spans="9:10" ht="14.4" hidden="1">
      <c r="I1718" s="259">
        <v>43718</v>
      </c>
      <c r="J1718" t="s">
        <v>543</v>
      </c>
    </row>
    <row r="1719" spans="9:10" ht="14.4" hidden="1">
      <c r="I1719" s="259">
        <v>43719</v>
      </c>
      <c r="J1719" t="s">
        <v>544</v>
      </c>
    </row>
    <row r="1720" spans="9:10" ht="14.4" hidden="1">
      <c r="I1720" s="259">
        <v>43720</v>
      </c>
      <c r="J1720" t="s">
        <v>538</v>
      </c>
    </row>
    <row r="1721" spans="9:10" ht="14.4" hidden="1">
      <c r="I1721" s="259">
        <v>43721</v>
      </c>
      <c r="J1721" t="s">
        <v>539</v>
      </c>
    </row>
    <row r="1722" spans="9:10" ht="14.4" hidden="1">
      <c r="I1722" s="259">
        <v>43722</v>
      </c>
      <c r="J1722" t="s">
        <v>540</v>
      </c>
    </row>
    <row r="1723" spans="9:10" ht="14.4" hidden="1">
      <c r="I1723" s="259">
        <v>43723</v>
      </c>
      <c r="J1723" t="s">
        <v>541</v>
      </c>
    </row>
    <row r="1724" spans="9:10" ht="14.4" hidden="1">
      <c r="I1724" s="259">
        <v>43724</v>
      </c>
      <c r="J1724" t="s">
        <v>542</v>
      </c>
    </row>
    <row r="1725" spans="9:10" ht="14.4" hidden="1">
      <c r="I1725" s="259">
        <v>43725</v>
      </c>
      <c r="J1725" t="s">
        <v>543</v>
      </c>
    </row>
    <row r="1726" spans="9:10" ht="14.4" hidden="1">
      <c r="I1726" s="259">
        <v>43726</v>
      </c>
      <c r="J1726" t="s">
        <v>544</v>
      </c>
    </row>
    <row r="1727" spans="9:10" ht="14.4" hidden="1">
      <c r="I1727" s="259">
        <v>43727</v>
      </c>
      <c r="J1727" t="s">
        <v>538</v>
      </c>
    </row>
    <row r="1728" spans="9:10" ht="14.4" hidden="1">
      <c r="I1728" s="259">
        <v>43728</v>
      </c>
      <c r="J1728" t="s">
        <v>539</v>
      </c>
    </row>
    <row r="1729" spans="9:10" ht="14.4" hidden="1">
      <c r="I1729" s="259">
        <v>43729</v>
      </c>
      <c r="J1729" t="s">
        <v>540</v>
      </c>
    </row>
    <row r="1730" spans="9:10" ht="14.4" hidden="1">
      <c r="I1730" s="259">
        <v>43730</v>
      </c>
      <c r="J1730" t="s">
        <v>541</v>
      </c>
    </row>
    <row r="1731" spans="9:10" ht="14.4" hidden="1">
      <c r="I1731" s="259">
        <v>43731</v>
      </c>
      <c r="J1731" t="s">
        <v>542</v>
      </c>
    </row>
    <row r="1732" spans="9:10" ht="14.4" hidden="1">
      <c r="I1732" s="259">
        <v>43732</v>
      </c>
      <c r="J1732" t="s">
        <v>543</v>
      </c>
    </row>
    <row r="1733" spans="9:10" ht="14.4" hidden="1">
      <c r="I1733" s="259">
        <v>43733</v>
      </c>
      <c r="J1733" t="s">
        <v>544</v>
      </c>
    </row>
    <row r="1734" spans="9:10" ht="14.4" hidden="1">
      <c r="I1734" s="259">
        <v>43734</v>
      </c>
      <c r="J1734" t="s">
        <v>538</v>
      </c>
    </row>
    <row r="1735" spans="9:10" ht="14.4" hidden="1">
      <c r="I1735" s="259">
        <v>43735</v>
      </c>
      <c r="J1735" t="s">
        <v>539</v>
      </c>
    </row>
    <row r="1736" spans="9:10" ht="14.4" hidden="1">
      <c r="I1736" s="259">
        <v>43736</v>
      </c>
      <c r="J1736" t="s">
        <v>540</v>
      </c>
    </row>
    <row r="1737" spans="9:10" ht="14.4" hidden="1">
      <c r="I1737" s="259">
        <v>43737</v>
      </c>
      <c r="J1737" t="s">
        <v>541</v>
      </c>
    </row>
    <row r="1738" spans="9:10" ht="14.4" hidden="1">
      <c r="I1738" s="259">
        <v>43738</v>
      </c>
      <c r="J1738" t="s">
        <v>542</v>
      </c>
    </row>
    <row r="1739" spans="9:10" ht="14.4" hidden="1">
      <c r="I1739" s="259">
        <v>43739</v>
      </c>
      <c r="J1739" t="s">
        <v>543</v>
      </c>
    </row>
    <row r="1740" spans="9:10" ht="14.4" hidden="1">
      <c r="I1740" s="259">
        <v>43740</v>
      </c>
      <c r="J1740" t="s">
        <v>544</v>
      </c>
    </row>
    <row r="1741" spans="9:10" ht="14.4" hidden="1">
      <c r="I1741" s="259">
        <v>43741</v>
      </c>
      <c r="J1741" t="s">
        <v>538</v>
      </c>
    </row>
    <row r="1742" spans="9:10" ht="14.4" hidden="1">
      <c r="I1742" s="259">
        <v>43742</v>
      </c>
      <c r="J1742" t="s">
        <v>539</v>
      </c>
    </row>
    <row r="1743" spans="9:10" ht="14.4" hidden="1">
      <c r="I1743" s="259">
        <v>43743</v>
      </c>
      <c r="J1743" t="s">
        <v>540</v>
      </c>
    </row>
    <row r="1744" spans="9:10" ht="14.4" hidden="1">
      <c r="I1744" s="259">
        <v>43744</v>
      </c>
      <c r="J1744" t="s">
        <v>541</v>
      </c>
    </row>
    <row r="1745" spans="9:10" ht="14.4" hidden="1">
      <c r="I1745" s="259">
        <v>43745</v>
      </c>
      <c r="J1745" t="s">
        <v>542</v>
      </c>
    </row>
    <row r="1746" spans="9:10" ht="14.4" hidden="1">
      <c r="I1746" s="259">
        <v>43746</v>
      </c>
      <c r="J1746" t="s">
        <v>543</v>
      </c>
    </row>
    <row r="1747" spans="9:10" ht="14.4" hidden="1">
      <c r="I1747" s="259">
        <v>43747</v>
      </c>
      <c r="J1747" t="s">
        <v>544</v>
      </c>
    </row>
    <row r="1748" spans="9:10" ht="14.4" hidden="1">
      <c r="I1748" s="259">
        <v>43748</v>
      </c>
      <c r="J1748" t="s">
        <v>538</v>
      </c>
    </row>
    <row r="1749" spans="9:10" ht="14.4" hidden="1">
      <c r="I1749" s="259">
        <v>43749</v>
      </c>
      <c r="J1749" t="s">
        <v>539</v>
      </c>
    </row>
    <row r="1750" spans="9:10" ht="14.4" hidden="1">
      <c r="I1750" s="259">
        <v>43750</v>
      </c>
      <c r="J1750" t="s">
        <v>540</v>
      </c>
    </row>
    <row r="1751" spans="9:10" ht="14.4" hidden="1">
      <c r="I1751" s="259">
        <v>43751</v>
      </c>
      <c r="J1751" t="s">
        <v>541</v>
      </c>
    </row>
    <row r="1752" spans="9:10" ht="14.4" hidden="1">
      <c r="I1752" s="259">
        <v>43752</v>
      </c>
      <c r="J1752" t="s">
        <v>542</v>
      </c>
    </row>
    <row r="1753" spans="9:10" ht="14.4" hidden="1">
      <c r="I1753" s="259">
        <v>43753</v>
      </c>
      <c r="J1753" t="s">
        <v>543</v>
      </c>
    </row>
    <row r="1754" spans="9:10" ht="14.4" hidden="1">
      <c r="I1754" s="259">
        <v>43754</v>
      </c>
      <c r="J1754" t="s">
        <v>544</v>
      </c>
    </row>
    <row r="1755" spans="9:10" ht="14.4" hidden="1">
      <c r="I1755" s="259">
        <v>43755</v>
      </c>
      <c r="J1755" t="s">
        <v>538</v>
      </c>
    </row>
    <row r="1756" spans="9:10" ht="14.4" hidden="1">
      <c r="I1756" s="259">
        <v>43756</v>
      </c>
      <c r="J1756" t="s">
        <v>539</v>
      </c>
    </row>
    <row r="1757" spans="9:10" ht="14.4" hidden="1">
      <c r="I1757" s="259">
        <v>43757</v>
      </c>
      <c r="J1757" t="s">
        <v>540</v>
      </c>
    </row>
    <row r="1758" spans="9:10" ht="14.4" hidden="1">
      <c r="I1758" s="259">
        <v>43758</v>
      </c>
      <c r="J1758" t="s">
        <v>541</v>
      </c>
    </row>
    <row r="1759" spans="9:10" ht="14.4" hidden="1">
      <c r="I1759" s="259">
        <v>43759</v>
      </c>
      <c r="J1759" t="s">
        <v>542</v>
      </c>
    </row>
    <row r="1760" spans="9:10" ht="14.4" hidden="1">
      <c r="I1760" s="259">
        <v>43760</v>
      </c>
      <c r="J1760" t="s">
        <v>543</v>
      </c>
    </row>
    <row r="1761" spans="9:10" ht="14.4" hidden="1">
      <c r="I1761" s="259">
        <v>43761</v>
      </c>
      <c r="J1761" t="s">
        <v>544</v>
      </c>
    </row>
    <row r="1762" spans="9:10" ht="14.4" hidden="1">
      <c r="I1762" s="259">
        <v>43762</v>
      </c>
      <c r="J1762" t="s">
        <v>538</v>
      </c>
    </row>
    <row r="1763" spans="9:10" ht="14.4" hidden="1">
      <c r="I1763" s="259">
        <v>43763</v>
      </c>
      <c r="J1763" t="s">
        <v>539</v>
      </c>
    </row>
    <row r="1764" spans="9:10" ht="14.4" hidden="1">
      <c r="I1764" s="259">
        <v>43764</v>
      </c>
      <c r="J1764" t="s">
        <v>540</v>
      </c>
    </row>
    <row r="1765" spans="9:10" ht="14.4" hidden="1">
      <c r="I1765" s="259">
        <v>43765</v>
      </c>
      <c r="J1765" t="s">
        <v>541</v>
      </c>
    </row>
    <row r="1766" spans="9:10" ht="14.4" hidden="1">
      <c r="I1766" s="259">
        <v>43766</v>
      </c>
      <c r="J1766" t="s">
        <v>542</v>
      </c>
    </row>
    <row r="1767" spans="9:10" ht="14.4" hidden="1">
      <c r="I1767" s="259">
        <v>43767</v>
      </c>
      <c r="J1767" t="s">
        <v>543</v>
      </c>
    </row>
    <row r="1768" spans="9:10" ht="14.4" hidden="1">
      <c r="I1768" s="259">
        <v>43768</v>
      </c>
      <c r="J1768" t="s">
        <v>544</v>
      </c>
    </row>
    <row r="1769" spans="9:10" ht="14.4" hidden="1">
      <c r="I1769" s="259">
        <v>43769</v>
      </c>
      <c r="J1769" t="s">
        <v>538</v>
      </c>
    </row>
    <row r="1770" spans="9:10" ht="14.4" hidden="1">
      <c r="I1770" s="259">
        <v>43770</v>
      </c>
      <c r="J1770" t="s">
        <v>539</v>
      </c>
    </row>
    <row r="1771" spans="9:10" ht="14.4" hidden="1">
      <c r="I1771" s="259">
        <v>43771</v>
      </c>
      <c r="J1771" t="s">
        <v>540</v>
      </c>
    </row>
    <row r="1772" spans="9:10" ht="14.4" hidden="1">
      <c r="I1772" s="259">
        <v>43772</v>
      </c>
      <c r="J1772" t="s">
        <v>541</v>
      </c>
    </row>
    <row r="1773" spans="9:10" ht="14.4" hidden="1">
      <c r="I1773" s="259">
        <v>43773</v>
      </c>
      <c r="J1773" t="s">
        <v>542</v>
      </c>
    </row>
    <row r="1774" spans="9:10" ht="14.4" hidden="1">
      <c r="I1774" s="259">
        <v>43774</v>
      </c>
      <c r="J1774" t="s">
        <v>543</v>
      </c>
    </row>
    <row r="1775" spans="9:10" ht="14.4" hidden="1">
      <c r="I1775" s="259">
        <v>43775</v>
      </c>
      <c r="J1775" t="s">
        <v>544</v>
      </c>
    </row>
    <row r="1776" spans="9:10" ht="14.4" hidden="1">
      <c r="I1776" s="259">
        <v>43776</v>
      </c>
      <c r="J1776" t="s">
        <v>538</v>
      </c>
    </row>
    <row r="1777" spans="9:10" ht="14.4" hidden="1">
      <c r="I1777" s="259">
        <v>43777</v>
      </c>
      <c r="J1777" t="s">
        <v>539</v>
      </c>
    </row>
    <row r="1778" spans="9:10" ht="14.4" hidden="1">
      <c r="I1778" s="259">
        <v>43778</v>
      </c>
      <c r="J1778" t="s">
        <v>540</v>
      </c>
    </row>
    <row r="1779" spans="9:10" ht="14.4" hidden="1">
      <c r="I1779" s="259">
        <v>43779</v>
      </c>
      <c r="J1779" t="s">
        <v>541</v>
      </c>
    </row>
    <row r="1780" spans="9:10" ht="14.4" hidden="1">
      <c r="I1780" s="259">
        <v>43780</v>
      </c>
      <c r="J1780" t="s">
        <v>542</v>
      </c>
    </row>
    <row r="1781" spans="9:10" ht="14.4" hidden="1">
      <c r="I1781" s="259">
        <v>43781</v>
      </c>
      <c r="J1781" t="s">
        <v>543</v>
      </c>
    </row>
    <row r="1782" spans="9:10" ht="14.4" hidden="1">
      <c r="I1782" s="259">
        <v>43782</v>
      </c>
      <c r="J1782" t="s">
        <v>544</v>
      </c>
    </row>
    <row r="1783" spans="9:10" ht="14.4" hidden="1">
      <c r="I1783" s="259">
        <v>43783</v>
      </c>
      <c r="J1783" t="s">
        <v>538</v>
      </c>
    </row>
    <row r="1784" spans="9:10" ht="14.4" hidden="1">
      <c r="I1784" s="259">
        <v>43784</v>
      </c>
      <c r="J1784" t="s">
        <v>539</v>
      </c>
    </row>
    <row r="1785" spans="9:10" ht="14.4" hidden="1">
      <c r="I1785" s="259">
        <v>43785</v>
      </c>
      <c r="J1785" t="s">
        <v>540</v>
      </c>
    </row>
    <row r="1786" spans="9:10" ht="14.4" hidden="1">
      <c r="I1786" s="259">
        <v>43786</v>
      </c>
      <c r="J1786" t="s">
        <v>541</v>
      </c>
    </row>
    <row r="1787" spans="9:10" ht="14.4" hidden="1">
      <c r="I1787" s="259">
        <v>43787</v>
      </c>
      <c r="J1787" t="s">
        <v>542</v>
      </c>
    </row>
    <row r="1788" spans="9:10" ht="14.4" hidden="1">
      <c r="I1788" s="259">
        <v>43788</v>
      </c>
      <c r="J1788" t="s">
        <v>543</v>
      </c>
    </row>
    <row r="1789" spans="9:10" ht="14.4" hidden="1">
      <c r="I1789" s="259">
        <v>43789</v>
      </c>
      <c r="J1789" t="s">
        <v>544</v>
      </c>
    </row>
    <row r="1790" spans="9:10" ht="14.4" hidden="1">
      <c r="I1790" s="259">
        <v>43790</v>
      </c>
      <c r="J1790" t="s">
        <v>538</v>
      </c>
    </row>
    <row r="1791" spans="9:10" ht="14.4" hidden="1">
      <c r="I1791" s="259">
        <v>43791</v>
      </c>
      <c r="J1791" t="s">
        <v>539</v>
      </c>
    </row>
    <row r="1792" spans="9:10" ht="14.4" hidden="1">
      <c r="I1792" s="259">
        <v>43792</v>
      </c>
      <c r="J1792" t="s">
        <v>540</v>
      </c>
    </row>
    <row r="1793" spans="9:10" ht="14.4" hidden="1">
      <c r="I1793" s="259">
        <v>43793</v>
      </c>
      <c r="J1793" t="s">
        <v>541</v>
      </c>
    </row>
    <row r="1794" spans="9:10" ht="14.4" hidden="1">
      <c r="I1794" s="259">
        <v>43794</v>
      </c>
      <c r="J1794" t="s">
        <v>542</v>
      </c>
    </row>
    <row r="1795" spans="9:10" ht="14.4" hidden="1">
      <c r="I1795" s="259">
        <v>43795</v>
      </c>
      <c r="J1795" t="s">
        <v>543</v>
      </c>
    </row>
    <row r="1796" spans="9:10" ht="14.4" hidden="1">
      <c r="I1796" s="259">
        <v>43796</v>
      </c>
      <c r="J1796" t="s">
        <v>544</v>
      </c>
    </row>
    <row r="1797" spans="9:10" ht="14.4" hidden="1">
      <c r="I1797" s="259">
        <v>43797</v>
      </c>
      <c r="J1797" t="s">
        <v>538</v>
      </c>
    </row>
    <row r="1798" spans="9:10" ht="14.4" hidden="1">
      <c r="I1798" s="259">
        <v>43798</v>
      </c>
      <c r="J1798" t="s">
        <v>539</v>
      </c>
    </row>
    <row r="1799" spans="9:10" ht="14.4" hidden="1">
      <c r="I1799" s="259">
        <v>43799</v>
      </c>
      <c r="J1799" t="s">
        <v>540</v>
      </c>
    </row>
    <row r="1800" spans="9:10" ht="14.4" hidden="1">
      <c r="I1800" s="259">
        <v>43800</v>
      </c>
      <c r="J1800" t="s">
        <v>541</v>
      </c>
    </row>
    <row r="1801" spans="9:10" ht="14.4" hidden="1">
      <c r="I1801" s="259">
        <v>43801</v>
      </c>
      <c r="J1801" t="s">
        <v>542</v>
      </c>
    </row>
    <row r="1802" spans="9:10" ht="14.4" hidden="1">
      <c r="I1802" s="259">
        <v>43802</v>
      </c>
      <c r="J1802" t="s">
        <v>543</v>
      </c>
    </row>
    <row r="1803" spans="9:10" ht="14.4" hidden="1">
      <c r="I1803" s="259">
        <v>43803</v>
      </c>
      <c r="J1803" t="s">
        <v>544</v>
      </c>
    </row>
    <row r="1804" spans="9:10" ht="14.4" hidden="1">
      <c r="I1804" s="259">
        <v>43804</v>
      </c>
      <c r="J1804" t="s">
        <v>538</v>
      </c>
    </row>
    <row r="1805" spans="9:10" ht="14.4" hidden="1">
      <c r="I1805" s="259">
        <v>43805</v>
      </c>
      <c r="J1805" t="s">
        <v>539</v>
      </c>
    </row>
    <row r="1806" spans="9:10" ht="14.4" hidden="1">
      <c r="I1806" s="259">
        <v>43806</v>
      </c>
      <c r="J1806" t="s">
        <v>540</v>
      </c>
    </row>
    <row r="1807" spans="9:10" ht="14.4" hidden="1">
      <c r="I1807" s="259">
        <v>43807</v>
      </c>
      <c r="J1807" t="s">
        <v>541</v>
      </c>
    </row>
    <row r="1808" spans="9:10" ht="14.4" hidden="1">
      <c r="I1808" s="259">
        <v>43808</v>
      </c>
      <c r="J1808" t="s">
        <v>542</v>
      </c>
    </row>
    <row r="1809" spans="9:10" ht="14.4" hidden="1">
      <c r="I1809" s="259">
        <v>43809</v>
      </c>
      <c r="J1809" t="s">
        <v>543</v>
      </c>
    </row>
    <row r="1810" spans="9:10" ht="14.4" hidden="1">
      <c r="I1810" s="259">
        <v>43810</v>
      </c>
      <c r="J1810" t="s">
        <v>544</v>
      </c>
    </row>
    <row r="1811" spans="9:10" ht="14.4" hidden="1">
      <c r="I1811" s="259">
        <v>43811</v>
      </c>
      <c r="J1811" t="s">
        <v>538</v>
      </c>
    </row>
    <row r="1812" spans="9:10" ht="14.4" hidden="1">
      <c r="I1812" s="259">
        <v>43812</v>
      </c>
      <c r="J1812" t="s">
        <v>539</v>
      </c>
    </row>
    <row r="1813" spans="9:10" ht="14.4" hidden="1">
      <c r="I1813" s="259">
        <v>43813</v>
      </c>
      <c r="J1813" t="s">
        <v>540</v>
      </c>
    </row>
    <row r="1814" spans="9:10" ht="14.4" hidden="1">
      <c r="I1814" s="259">
        <v>43814</v>
      </c>
      <c r="J1814" t="s">
        <v>541</v>
      </c>
    </row>
    <row r="1815" spans="9:10" ht="14.4" hidden="1">
      <c r="I1815" s="259">
        <v>43815</v>
      </c>
      <c r="J1815" t="s">
        <v>542</v>
      </c>
    </row>
    <row r="1816" spans="9:10" ht="14.4" hidden="1">
      <c r="I1816" s="259">
        <v>43816</v>
      </c>
      <c r="J1816" t="s">
        <v>543</v>
      </c>
    </row>
    <row r="1817" spans="9:10" ht="14.4" hidden="1">
      <c r="I1817" s="259">
        <v>43817</v>
      </c>
      <c r="J1817" t="s">
        <v>544</v>
      </c>
    </row>
    <row r="1818" spans="9:10" ht="14.4" hidden="1">
      <c r="I1818" s="259">
        <v>43818</v>
      </c>
      <c r="J1818" t="s">
        <v>538</v>
      </c>
    </row>
    <row r="1819" spans="9:10" ht="14.4" hidden="1">
      <c r="I1819" s="259">
        <v>43819</v>
      </c>
      <c r="J1819" t="s">
        <v>539</v>
      </c>
    </row>
    <row r="1820" spans="9:10" ht="14.4" hidden="1">
      <c r="I1820" s="259">
        <v>43820</v>
      </c>
      <c r="J1820" t="s">
        <v>540</v>
      </c>
    </row>
    <row r="1821" spans="9:10" ht="14.4" hidden="1">
      <c r="I1821" s="259">
        <v>43821</v>
      </c>
      <c r="J1821" t="s">
        <v>541</v>
      </c>
    </row>
    <row r="1822" spans="9:10" ht="14.4" hidden="1">
      <c r="I1822" s="259">
        <v>43822</v>
      </c>
      <c r="J1822" t="s">
        <v>542</v>
      </c>
    </row>
    <row r="1823" spans="9:10" ht="14.4" hidden="1">
      <c r="I1823" s="259">
        <v>43823</v>
      </c>
      <c r="J1823" t="s">
        <v>543</v>
      </c>
    </row>
    <row r="1824" spans="9:10" ht="14.4" hidden="1">
      <c r="I1824" s="259">
        <v>43824</v>
      </c>
      <c r="J1824" t="s">
        <v>544</v>
      </c>
    </row>
    <row r="1825" spans="9:10" ht="14.4" hidden="1">
      <c r="I1825" s="259">
        <v>43825</v>
      </c>
      <c r="J1825" t="s">
        <v>538</v>
      </c>
    </row>
    <row r="1826" spans="9:10" ht="14.4" hidden="1">
      <c r="I1826" s="259">
        <v>43826</v>
      </c>
      <c r="J1826" t="s">
        <v>539</v>
      </c>
    </row>
    <row r="1827" spans="9:10" ht="14.4" hidden="1">
      <c r="I1827" s="259">
        <v>43827</v>
      </c>
      <c r="J1827" t="s">
        <v>540</v>
      </c>
    </row>
    <row r="1828" spans="9:10" ht="14.4" hidden="1">
      <c r="I1828" s="259">
        <v>43828</v>
      </c>
      <c r="J1828" t="s">
        <v>541</v>
      </c>
    </row>
    <row r="1829" spans="9:10" ht="14.4" hidden="1">
      <c r="I1829" s="259">
        <v>43829</v>
      </c>
      <c r="J1829" t="s">
        <v>542</v>
      </c>
    </row>
    <row r="1830" spans="9:10" ht="14.4" hidden="1">
      <c r="I1830" s="259">
        <v>43830</v>
      </c>
      <c r="J1830" t="s">
        <v>543</v>
      </c>
    </row>
    <row r="1831" spans="9:10" ht="14.4" hidden="1">
      <c r="I1831" s="259">
        <v>43831</v>
      </c>
      <c r="J1831" t="s">
        <v>544</v>
      </c>
    </row>
    <row r="1832" spans="9:10" ht="14.4" hidden="1">
      <c r="I1832" s="259">
        <v>43832</v>
      </c>
      <c r="J1832" t="s">
        <v>538</v>
      </c>
    </row>
    <row r="1833" spans="9:10" ht="14.4" hidden="1">
      <c r="I1833" s="259">
        <v>43833</v>
      </c>
      <c r="J1833" t="s">
        <v>539</v>
      </c>
    </row>
    <row r="1834" spans="9:10" ht="14.4" hidden="1">
      <c r="I1834" s="259">
        <v>43834</v>
      </c>
      <c r="J1834" t="s">
        <v>540</v>
      </c>
    </row>
    <row r="1835" spans="9:10" ht="14.4" hidden="1">
      <c r="I1835" s="259">
        <v>43835</v>
      </c>
      <c r="J1835" t="s">
        <v>541</v>
      </c>
    </row>
    <row r="1836" spans="9:10" ht="14.4" hidden="1">
      <c r="I1836" s="259">
        <v>43836</v>
      </c>
      <c r="J1836" t="s">
        <v>542</v>
      </c>
    </row>
    <row r="1837" spans="9:10" ht="14.4" hidden="1">
      <c r="I1837" s="259">
        <v>43837</v>
      </c>
      <c r="J1837" t="s">
        <v>543</v>
      </c>
    </row>
    <row r="1838" spans="9:10" ht="14.4" hidden="1">
      <c r="I1838" s="259">
        <v>43838</v>
      </c>
      <c r="J1838" t="s">
        <v>544</v>
      </c>
    </row>
    <row r="1839" spans="9:10" ht="14.4" hidden="1">
      <c r="I1839" s="259">
        <v>43839</v>
      </c>
      <c r="J1839" t="s">
        <v>538</v>
      </c>
    </row>
    <row r="1840" spans="9:10" ht="14.4" hidden="1">
      <c r="I1840" s="259">
        <v>43840</v>
      </c>
      <c r="J1840" t="s">
        <v>539</v>
      </c>
    </row>
    <row r="1841" spans="9:10" ht="14.4" hidden="1">
      <c r="I1841" s="259">
        <v>43841</v>
      </c>
      <c r="J1841" t="s">
        <v>540</v>
      </c>
    </row>
    <row r="1842" spans="9:10" ht="14.4" hidden="1">
      <c r="I1842" s="259">
        <v>43842</v>
      </c>
      <c r="J1842" t="s">
        <v>541</v>
      </c>
    </row>
    <row r="1843" spans="9:10" ht="14.4" hidden="1">
      <c r="I1843" s="259">
        <v>43843</v>
      </c>
      <c r="J1843" t="s">
        <v>542</v>
      </c>
    </row>
    <row r="1844" spans="9:10" ht="14.4" hidden="1">
      <c r="I1844" s="259">
        <v>43844</v>
      </c>
      <c r="J1844" t="s">
        <v>543</v>
      </c>
    </row>
    <row r="1845" spans="9:10" ht="14.4" hidden="1">
      <c r="I1845" s="259">
        <v>43845</v>
      </c>
      <c r="J1845" t="s">
        <v>544</v>
      </c>
    </row>
    <row r="1846" spans="9:10" ht="14.4" hidden="1">
      <c r="I1846" s="259">
        <v>43846</v>
      </c>
      <c r="J1846" t="s">
        <v>538</v>
      </c>
    </row>
    <row r="1847" spans="9:10" ht="14.4" hidden="1">
      <c r="I1847" s="259">
        <v>43847</v>
      </c>
      <c r="J1847" t="s">
        <v>539</v>
      </c>
    </row>
    <row r="1848" spans="9:10" ht="14.4" hidden="1">
      <c r="I1848" s="259">
        <v>43848</v>
      </c>
      <c r="J1848" t="s">
        <v>540</v>
      </c>
    </row>
    <row r="1849" spans="9:10" ht="14.4" hidden="1">
      <c r="I1849" s="259">
        <v>43849</v>
      </c>
      <c r="J1849" t="s">
        <v>541</v>
      </c>
    </row>
    <row r="1850" spans="9:10" ht="14.4" hidden="1">
      <c r="I1850" s="259">
        <v>43850</v>
      </c>
      <c r="J1850" t="s">
        <v>542</v>
      </c>
    </row>
    <row r="1851" spans="9:10" ht="14.4" hidden="1">
      <c r="I1851" s="259">
        <v>43851</v>
      </c>
      <c r="J1851" t="s">
        <v>543</v>
      </c>
    </row>
    <row r="1852" spans="9:10" ht="14.4" hidden="1">
      <c r="I1852" s="259">
        <v>43852</v>
      </c>
      <c r="J1852" t="s">
        <v>544</v>
      </c>
    </row>
    <row r="1853" spans="9:10" ht="14.4" hidden="1">
      <c r="I1853" s="259">
        <v>43853</v>
      </c>
      <c r="J1853" t="s">
        <v>538</v>
      </c>
    </row>
    <row r="1854" spans="9:10" ht="14.4" hidden="1">
      <c r="I1854" s="259">
        <v>43854</v>
      </c>
      <c r="J1854" t="s">
        <v>539</v>
      </c>
    </row>
    <row r="1855" spans="9:10" ht="14.4" hidden="1">
      <c r="I1855" s="259">
        <v>43855</v>
      </c>
      <c r="J1855" t="s">
        <v>540</v>
      </c>
    </row>
    <row r="1856" spans="9:10" ht="14.4" hidden="1">
      <c r="I1856" s="259">
        <v>43856</v>
      </c>
      <c r="J1856" t="s">
        <v>541</v>
      </c>
    </row>
    <row r="1857" spans="9:10" ht="14.4" hidden="1">
      <c r="I1857" s="259">
        <v>43857</v>
      </c>
      <c r="J1857" t="s">
        <v>542</v>
      </c>
    </row>
    <row r="1858" spans="9:10" ht="14.4" hidden="1">
      <c r="I1858" s="259">
        <v>43858</v>
      </c>
      <c r="J1858" t="s">
        <v>543</v>
      </c>
    </row>
    <row r="1859" spans="9:10" ht="14.4" hidden="1">
      <c r="I1859" s="259">
        <v>43859</v>
      </c>
      <c r="J1859" t="s">
        <v>544</v>
      </c>
    </row>
    <row r="1860" spans="9:10" ht="14.4" hidden="1">
      <c r="I1860" s="259">
        <v>43860</v>
      </c>
      <c r="J1860" t="s">
        <v>538</v>
      </c>
    </row>
    <row r="1861" spans="9:10" ht="14.4" hidden="1">
      <c r="I1861" s="259">
        <v>43861</v>
      </c>
      <c r="J1861" t="s">
        <v>539</v>
      </c>
    </row>
    <row r="1862" spans="9:10" ht="14.4" hidden="1">
      <c r="I1862" s="259">
        <v>43862</v>
      </c>
      <c r="J1862" t="s">
        <v>540</v>
      </c>
    </row>
    <row r="1863" spans="9:10" ht="14.4" hidden="1">
      <c r="I1863" s="259">
        <v>43863</v>
      </c>
      <c r="J1863" t="s">
        <v>541</v>
      </c>
    </row>
    <row r="1864" spans="9:10" ht="14.4" hidden="1">
      <c r="I1864" s="259">
        <v>43864</v>
      </c>
      <c r="J1864" t="s">
        <v>542</v>
      </c>
    </row>
    <row r="1865" spans="9:10" ht="14.4" hidden="1">
      <c r="I1865" s="259">
        <v>43865</v>
      </c>
      <c r="J1865" t="s">
        <v>543</v>
      </c>
    </row>
    <row r="1866" spans="9:10" ht="14.4" hidden="1">
      <c r="I1866" s="259">
        <v>43866</v>
      </c>
      <c r="J1866" t="s">
        <v>544</v>
      </c>
    </row>
    <row r="1867" spans="9:10" ht="14.4" hidden="1">
      <c r="I1867" s="259">
        <v>43867</v>
      </c>
      <c r="J1867" t="s">
        <v>538</v>
      </c>
    </row>
    <row r="1868" spans="9:10" ht="14.4" hidden="1">
      <c r="I1868" s="259">
        <v>43868</v>
      </c>
      <c r="J1868" t="s">
        <v>539</v>
      </c>
    </row>
    <row r="1869" spans="9:10" ht="14.4" hidden="1">
      <c r="I1869" s="259">
        <v>43869</v>
      </c>
      <c r="J1869" t="s">
        <v>540</v>
      </c>
    </row>
    <row r="1870" spans="9:10" ht="14.4" hidden="1">
      <c r="I1870" s="259">
        <v>43870</v>
      </c>
      <c r="J1870" t="s">
        <v>541</v>
      </c>
    </row>
    <row r="1871" spans="9:10" ht="14.4" hidden="1">
      <c r="I1871" s="259">
        <v>43871</v>
      </c>
      <c r="J1871" t="s">
        <v>542</v>
      </c>
    </row>
    <row r="1872" spans="9:10" ht="14.4" hidden="1">
      <c r="I1872" s="259">
        <v>43872</v>
      </c>
      <c r="J1872" t="s">
        <v>543</v>
      </c>
    </row>
    <row r="1873" spans="9:10" ht="14.4" hidden="1">
      <c r="I1873" s="259">
        <v>43873</v>
      </c>
      <c r="J1873" t="s">
        <v>544</v>
      </c>
    </row>
    <row r="1874" spans="9:10" ht="14.4" hidden="1">
      <c r="I1874" s="259">
        <v>43874</v>
      </c>
      <c r="J1874" t="s">
        <v>538</v>
      </c>
    </row>
    <row r="1875" spans="9:10" ht="14.4" hidden="1">
      <c r="I1875" s="259">
        <v>43875</v>
      </c>
      <c r="J1875" t="s">
        <v>539</v>
      </c>
    </row>
    <row r="1876" spans="9:10" ht="14.4" hidden="1">
      <c r="I1876" s="259">
        <v>43876</v>
      </c>
      <c r="J1876" t="s">
        <v>540</v>
      </c>
    </row>
    <row r="1877" spans="9:10" ht="14.4" hidden="1">
      <c r="I1877" s="259">
        <v>43877</v>
      </c>
      <c r="J1877" t="s">
        <v>541</v>
      </c>
    </row>
    <row r="1878" spans="9:10" ht="14.4" hidden="1">
      <c r="I1878" s="259">
        <v>43878</v>
      </c>
      <c r="J1878" t="s">
        <v>542</v>
      </c>
    </row>
    <row r="1879" spans="9:10" ht="14.4" hidden="1">
      <c r="I1879" s="259">
        <v>43879</v>
      </c>
      <c r="J1879" t="s">
        <v>543</v>
      </c>
    </row>
    <row r="1880" spans="9:10" ht="14.4" hidden="1">
      <c r="I1880" s="259">
        <v>43880</v>
      </c>
      <c r="J1880" t="s">
        <v>544</v>
      </c>
    </row>
    <row r="1881" spans="9:10" ht="14.4" hidden="1">
      <c r="I1881" s="259">
        <v>43881</v>
      </c>
      <c r="J1881" t="s">
        <v>538</v>
      </c>
    </row>
    <row r="1882" spans="9:10" ht="14.4" hidden="1">
      <c r="I1882" s="259">
        <v>43882</v>
      </c>
      <c r="J1882" t="s">
        <v>539</v>
      </c>
    </row>
    <row r="1883" spans="9:10" ht="14.4" hidden="1">
      <c r="I1883" s="259">
        <v>43883</v>
      </c>
      <c r="J1883" t="s">
        <v>540</v>
      </c>
    </row>
    <row r="1884" spans="9:10" ht="14.4" hidden="1">
      <c r="I1884" s="259">
        <v>43884</v>
      </c>
      <c r="J1884" t="s">
        <v>541</v>
      </c>
    </row>
    <row r="1885" spans="9:10" ht="14.4" hidden="1">
      <c r="I1885" s="259">
        <v>43885</v>
      </c>
      <c r="J1885" t="s">
        <v>542</v>
      </c>
    </row>
    <row r="1886" spans="9:10" ht="14.4" hidden="1">
      <c r="I1886" s="259">
        <v>43886</v>
      </c>
      <c r="J1886" t="s">
        <v>543</v>
      </c>
    </row>
    <row r="1887" spans="9:10" ht="14.4" hidden="1">
      <c r="I1887" s="259">
        <v>43887</v>
      </c>
      <c r="J1887" t="s">
        <v>544</v>
      </c>
    </row>
    <row r="1888" spans="9:10" ht="14.4" hidden="1">
      <c r="I1888" s="259">
        <v>43888</v>
      </c>
      <c r="J1888" t="s">
        <v>538</v>
      </c>
    </row>
    <row r="1889" spans="9:10" ht="14.4" hidden="1">
      <c r="I1889" s="259">
        <v>43889</v>
      </c>
      <c r="J1889" t="s">
        <v>539</v>
      </c>
    </row>
    <row r="1890" spans="9:10" ht="14.4" hidden="1">
      <c r="I1890" s="259">
        <v>43890</v>
      </c>
      <c r="J1890" t="s">
        <v>540</v>
      </c>
    </row>
    <row r="1891" spans="9:10" ht="14.4" hidden="1">
      <c r="I1891" s="259">
        <v>43891</v>
      </c>
      <c r="J1891" t="s">
        <v>541</v>
      </c>
    </row>
    <row r="1892" spans="9:10" ht="14.4" hidden="1">
      <c r="I1892" s="259">
        <v>43892</v>
      </c>
      <c r="J1892" t="s">
        <v>542</v>
      </c>
    </row>
    <row r="1893" spans="9:10" ht="14.4" hidden="1">
      <c r="I1893" s="259">
        <v>43893</v>
      </c>
      <c r="J1893" t="s">
        <v>543</v>
      </c>
    </row>
    <row r="1894" spans="9:10" ht="14.4" hidden="1">
      <c r="I1894" s="259">
        <v>43894</v>
      </c>
      <c r="J1894" t="s">
        <v>544</v>
      </c>
    </row>
    <row r="1895" spans="9:10" ht="14.4" hidden="1">
      <c r="I1895" s="259">
        <v>43895</v>
      </c>
      <c r="J1895" t="s">
        <v>538</v>
      </c>
    </row>
    <row r="1896" spans="9:10" ht="14.4" hidden="1">
      <c r="I1896" s="259">
        <v>43896</v>
      </c>
      <c r="J1896" t="s">
        <v>539</v>
      </c>
    </row>
    <row r="1897" spans="9:10" ht="14.4" hidden="1">
      <c r="I1897" s="259">
        <v>43897</v>
      </c>
      <c r="J1897" t="s">
        <v>540</v>
      </c>
    </row>
    <row r="1898" spans="9:10" ht="14.4" hidden="1">
      <c r="I1898" s="259">
        <v>43898</v>
      </c>
      <c r="J1898" t="s">
        <v>541</v>
      </c>
    </row>
    <row r="1899" spans="9:10" ht="14.4" hidden="1">
      <c r="I1899" s="259">
        <v>43899</v>
      </c>
      <c r="J1899" t="s">
        <v>542</v>
      </c>
    </row>
    <row r="1900" spans="9:10" ht="14.4" hidden="1">
      <c r="I1900" s="259">
        <v>43900</v>
      </c>
      <c r="J1900" t="s">
        <v>543</v>
      </c>
    </row>
    <row r="1901" spans="9:10" ht="14.4" hidden="1">
      <c r="I1901" s="259">
        <v>43901</v>
      </c>
      <c r="J1901" t="s">
        <v>544</v>
      </c>
    </row>
    <row r="1902" spans="9:10" ht="14.4" hidden="1">
      <c r="I1902" s="259">
        <v>43902</v>
      </c>
      <c r="J1902" t="s">
        <v>538</v>
      </c>
    </row>
    <row r="1903" spans="9:10" ht="14.4" hidden="1">
      <c r="I1903" s="259">
        <v>43903</v>
      </c>
      <c r="J1903" t="s">
        <v>539</v>
      </c>
    </row>
    <row r="1904" spans="9:10" ht="14.4" hidden="1">
      <c r="I1904" s="259">
        <v>43904</v>
      </c>
      <c r="J1904" t="s">
        <v>540</v>
      </c>
    </row>
    <row r="1905" spans="9:10" ht="14.4" hidden="1">
      <c r="I1905" s="259">
        <v>43905</v>
      </c>
      <c r="J1905" t="s">
        <v>541</v>
      </c>
    </row>
    <row r="1906" spans="9:10" ht="14.4" hidden="1">
      <c r="I1906" s="259">
        <v>43906</v>
      </c>
      <c r="J1906" t="s">
        <v>542</v>
      </c>
    </row>
    <row r="1907" spans="9:10" ht="14.4" hidden="1">
      <c r="I1907" s="259">
        <v>43907</v>
      </c>
      <c r="J1907" t="s">
        <v>543</v>
      </c>
    </row>
    <row r="1908" spans="9:10" ht="14.4" hidden="1">
      <c r="I1908" s="259">
        <v>43908</v>
      </c>
      <c r="J1908" t="s">
        <v>544</v>
      </c>
    </row>
    <row r="1909" spans="9:10" ht="14.4" hidden="1">
      <c r="I1909" s="259">
        <v>43909</v>
      </c>
      <c r="J1909" t="s">
        <v>538</v>
      </c>
    </row>
    <row r="1910" spans="9:10" ht="14.4" hidden="1">
      <c r="I1910" s="259">
        <v>43910</v>
      </c>
      <c r="J1910" t="s">
        <v>539</v>
      </c>
    </row>
    <row r="1911" spans="9:10" ht="14.4" hidden="1">
      <c r="I1911" s="259">
        <v>43911</v>
      </c>
      <c r="J1911" t="s">
        <v>540</v>
      </c>
    </row>
    <row r="1912" spans="9:10" ht="14.4" hidden="1">
      <c r="I1912" s="259">
        <v>43912</v>
      </c>
      <c r="J1912" t="s">
        <v>541</v>
      </c>
    </row>
    <row r="1913" spans="9:10" ht="14.4" hidden="1">
      <c r="I1913" s="259">
        <v>43913</v>
      </c>
      <c r="J1913" t="s">
        <v>542</v>
      </c>
    </row>
    <row r="1914" spans="9:10" ht="14.4" hidden="1">
      <c r="I1914" s="259">
        <v>43914</v>
      </c>
      <c r="J1914" t="s">
        <v>543</v>
      </c>
    </row>
    <row r="1915" spans="9:10" ht="14.4" hidden="1">
      <c r="I1915" s="259">
        <v>43915</v>
      </c>
      <c r="J1915" t="s">
        <v>544</v>
      </c>
    </row>
    <row r="1916" spans="9:10" ht="14.4" hidden="1">
      <c r="I1916" s="259">
        <v>43916</v>
      </c>
      <c r="J1916" t="s">
        <v>538</v>
      </c>
    </row>
    <row r="1917" spans="9:10" ht="14.4" hidden="1">
      <c r="I1917" s="259">
        <v>43917</v>
      </c>
      <c r="J1917" t="s">
        <v>539</v>
      </c>
    </row>
    <row r="1918" spans="9:10" ht="14.4" hidden="1">
      <c r="I1918" s="259">
        <v>43918</v>
      </c>
      <c r="J1918" t="s">
        <v>540</v>
      </c>
    </row>
    <row r="1919" spans="9:10" ht="14.4" hidden="1">
      <c r="I1919" s="259">
        <v>43919</v>
      </c>
      <c r="J1919" t="s">
        <v>541</v>
      </c>
    </row>
    <row r="1920" spans="9:10" ht="14.4" hidden="1">
      <c r="I1920" s="259">
        <v>43920</v>
      </c>
      <c r="J1920" t="s">
        <v>542</v>
      </c>
    </row>
    <row r="1921" spans="9:10" ht="14.4" hidden="1">
      <c r="I1921" s="259">
        <v>43921</v>
      </c>
      <c r="J1921" t="s">
        <v>543</v>
      </c>
    </row>
    <row r="1922" spans="9:10" ht="14.4" hidden="1">
      <c r="I1922" s="259">
        <v>43922</v>
      </c>
      <c r="J1922" t="s">
        <v>544</v>
      </c>
    </row>
    <row r="1923" spans="9:10" ht="14.4" hidden="1">
      <c r="I1923" s="259">
        <v>43923</v>
      </c>
      <c r="J1923" t="s">
        <v>538</v>
      </c>
    </row>
    <row r="1924" spans="9:10" ht="14.4" hidden="1">
      <c r="I1924" s="259">
        <v>43924</v>
      </c>
      <c r="J1924" t="s">
        <v>539</v>
      </c>
    </row>
    <row r="1925" spans="9:10" ht="14.4" hidden="1">
      <c r="I1925" s="259">
        <v>43925</v>
      </c>
      <c r="J1925" t="s">
        <v>540</v>
      </c>
    </row>
    <row r="1926" spans="9:10" ht="14.4" hidden="1">
      <c r="I1926" s="259">
        <v>43926</v>
      </c>
      <c r="J1926" t="s">
        <v>541</v>
      </c>
    </row>
    <row r="1927" spans="9:10" ht="14.4" hidden="1">
      <c r="I1927" s="259">
        <v>43927</v>
      </c>
      <c r="J1927" t="s">
        <v>542</v>
      </c>
    </row>
    <row r="1928" spans="9:10" ht="14.4" hidden="1">
      <c r="I1928" s="259">
        <v>43928</v>
      </c>
      <c r="J1928" t="s">
        <v>543</v>
      </c>
    </row>
    <row r="1929" spans="9:10" ht="14.4" hidden="1">
      <c r="I1929" s="259">
        <v>43929</v>
      </c>
      <c r="J1929" t="s">
        <v>544</v>
      </c>
    </row>
    <row r="1930" spans="9:10" ht="14.4" hidden="1">
      <c r="I1930" s="259">
        <v>43930</v>
      </c>
      <c r="J1930" t="s">
        <v>538</v>
      </c>
    </row>
    <row r="1931" spans="9:10" ht="14.4" hidden="1">
      <c r="I1931" s="259">
        <v>43931</v>
      </c>
      <c r="J1931" t="s">
        <v>539</v>
      </c>
    </row>
    <row r="1932" spans="9:10" ht="14.4" hidden="1">
      <c r="I1932" s="259">
        <v>43932</v>
      </c>
      <c r="J1932" t="s">
        <v>540</v>
      </c>
    </row>
    <row r="1933" spans="9:10" ht="14.4" hidden="1">
      <c r="I1933" s="259">
        <v>43933</v>
      </c>
      <c r="J1933" t="s">
        <v>541</v>
      </c>
    </row>
    <row r="1934" spans="9:10" ht="14.4" hidden="1">
      <c r="I1934" s="259">
        <v>43934</v>
      </c>
      <c r="J1934" t="s">
        <v>542</v>
      </c>
    </row>
    <row r="1935" spans="9:10" ht="14.4" hidden="1">
      <c r="I1935" s="259">
        <v>43935</v>
      </c>
      <c r="J1935" t="s">
        <v>543</v>
      </c>
    </row>
    <row r="1936" spans="9:10" ht="14.4" hidden="1">
      <c r="I1936" s="259">
        <v>43936</v>
      </c>
      <c r="J1936" t="s">
        <v>544</v>
      </c>
    </row>
    <row r="1937" spans="9:10" ht="14.4" hidden="1">
      <c r="I1937" s="259">
        <v>43937</v>
      </c>
      <c r="J1937" t="s">
        <v>538</v>
      </c>
    </row>
    <row r="1938" spans="9:10" ht="14.4" hidden="1">
      <c r="I1938" s="259">
        <v>43938</v>
      </c>
      <c r="J1938" t="s">
        <v>539</v>
      </c>
    </row>
    <row r="1939" spans="9:10" ht="14.4" hidden="1">
      <c r="I1939" s="259">
        <v>43939</v>
      </c>
      <c r="J1939" t="s">
        <v>540</v>
      </c>
    </row>
    <row r="1940" spans="9:10" ht="14.4" hidden="1">
      <c r="I1940" s="259">
        <v>43940</v>
      </c>
      <c r="J1940" t="s">
        <v>541</v>
      </c>
    </row>
    <row r="1941" spans="9:10" ht="14.4" hidden="1">
      <c r="I1941" s="259">
        <v>43941</v>
      </c>
      <c r="J1941" t="s">
        <v>542</v>
      </c>
    </row>
    <row r="1942" spans="9:10" ht="14.4" hidden="1">
      <c r="I1942" s="259">
        <v>43942</v>
      </c>
      <c r="J1942" t="s">
        <v>543</v>
      </c>
    </row>
    <row r="1943" spans="9:10" ht="14.4" hidden="1">
      <c r="I1943" s="259">
        <v>43943</v>
      </c>
      <c r="J1943" t="s">
        <v>544</v>
      </c>
    </row>
    <row r="1944" spans="9:10" ht="14.4" hidden="1">
      <c r="I1944" s="259">
        <v>43944</v>
      </c>
      <c r="J1944" t="s">
        <v>538</v>
      </c>
    </row>
    <row r="1945" spans="9:10" ht="14.4" hidden="1">
      <c r="I1945" s="259">
        <v>43945</v>
      </c>
      <c r="J1945" t="s">
        <v>539</v>
      </c>
    </row>
    <row r="1946" spans="9:10" ht="14.4" hidden="1">
      <c r="I1946" s="259">
        <v>43946</v>
      </c>
      <c r="J1946" t="s">
        <v>540</v>
      </c>
    </row>
    <row r="1947" spans="9:10" ht="14.4" hidden="1">
      <c r="I1947" s="259">
        <v>43947</v>
      </c>
      <c r="J1947" t="s">
        <v>541</v>
      </c>
    </row>
    <row r="1948" spans="9:10" ht="14.4" hidden="1">
      <c r="I1948" s="259">
        <v>43948</v>
      </c>
      <c r="J1948" t="s">
        <v>542</v>
      </c>
    </row>
    <row r="1949" spans="9:10" ht="14.4" hidden="1">
      <c r="I1949" s="259">
        <v>43949</v>
      </c>
      <c r="J1949" t="s">
        <v>543</v>
      </c>
    </row>
    <row r="1950" spans="9:10" ht="14.4" hidden="1">
      <c r="I1950" s="259">
        <v>43950</v>
      </c>
      <c r="J1950" t="s">
        <v>544</v>
      </c>
    </row>
    <row r="1951" spans="9:10" ht="14.4" hidden="1">
      <c r="I1951" s="259">
        <v>43951</v>
      </c>
      <c r="J1951" t="s">
        <v>538</v>
      </c>
    </row>
    <row r="1952" spans="9:10" ht="14.4" hidden="1">
      <c r="I1952" s="259">
        <v>43952</v>
      </c>
      <c r="J1952" t="s">
        <v>539</v>
      </c>
    </row>
    <row r="1953" spans="9:10" ht="14.4" hidden="1">
      <c r="I1953" s="259">
        <v>43953</v>
      </c>
      <c r="J1953" t="s">
        <v>540</v>
      </c>
    </row>
    <row r="1954" spans="9:10" ht="14.4" hidden="1">
      <c r="I1954" s="259">
        <v>43954</v>
      </c>
      <c r="J1954" t="s">
        <v>541</v>
      </c>
    </row>
    <row r="1955" spans="9:10" ht="14.4" hidden="1">
      <c r="I1955" s="259">
        <v>43955</v>
      </c>
      <c r="J1955" t="s">
        <v>542</v>
      </c>
    </row>
    <row r="1956" spans="9:10" ht="14.4" hidden="1">
      <c r="I1956" s="259">
        <v>43956</v>
      </c>
      <c r="J1956" t="s">
        <v>543</v>
      </c>
    </row>
    <row r="1957" spans="9:10" ht="14.4" hidden="1">
      <c r="I1957" s="259">
        <v>43957</v>
      </c>
      <c r="J1957" t="s">
        <v>544</v>
      </c>
    </row>
    <row r="1958" spans="9:10" ht="14.4" hidden="1">
      <c r="I1958" s="259">
        <v>43958</v>
      </c>
      <c r="J1958" t="s">
        <v>538</v>
      </c>
    </row>
    <row r="1959" spans="9:10" ht="14.4" hidden="1">
      <c r="I1959" s="259">
        <v>43959</v>
      </c>
      <c r="J1959" t="s">
        <v>539</v>
      </c>
    </row>
    <row r="1960" spans="9:10" ht="14.4" hidden="1">
      <c r="I1960" s="259">
        <v>43960</v>
      </c>
      <c r="J1960" t="s">
        <v>540</v>
      </c>
    </row>
    <row r="1961" spans="9:10" ht="14.4" hidden="1">
      <c r="I1961" s="259">
        <v>43961</v>
      </c>
      <c r="J1961" t="s">
        <v>541</v>
      </c>
    </row>
    <row r="1962" spans="9:10" ht="14.4" hidden="1">
      <c r="I1962" s="259">
        <v>43962</v>
      </c>
      <c r="J1962" t="s">
        <v>542</v>
      </c>
    </row>
    <row r="1963" spans="9:10" ht="14.4" hidden="1">
      <c r="I1963" s="259">
        <v>43963</v>
      </c>
      <c r="J1963" t="s">
        <v>543</v>
      </c>
    </row>
    <row r="1964" spans="9:10" ht="14.4" hidden="1">
      <c r="I1964" s="259">
        <v>43964</v>
      </c>
      <c r="J1964" t="s">
        <v>544</v>
      </c>
    </row>
    <row r="1965" spans="9:10" ht="14.4" hidden="1">
      <c r="I1965" s="259">
        <v>43965</v>
      </c>
      <c r="J1965" t="s">
        <v>538</v>
      </c>
    </row>
    <row r="1966" spans="9:10" ht="14.4" hidden="1">
      <c r="I1966" s="259">
        <v>43966</v>
      </c>
      <c r="J1966" t="s">
        <v>539</v>
      </c>
    </row>
    <row r="1967" spans="9:10" ht="14.4" hidden="1">
      <c r="I1967" s="259">
        <v>43967</v>
      </c>
      <c r="J1967" t="s">
        <v>540</v>
      </c>
    </row>
    <row r="1968" spans="9:10" ht="14.4" hidden="1">
      <c r="I1968" s="259">
        <v>43968</v>
      </c>
      <c r="J1968" t="s">
        <v>541</v>
      </c>
    </row>
    <row r="1969" spans="9:10" ht="14.4" hidden="1">
      <c r="I1969" s="259">
        <v>43969</v>
      </c>
      <c r="J1969" t="s">
        <v>542</v>
      </c>
    </row>
    <row r="1970" spans="9:10" ht="14.4" hidden="1">
      <c r="I1970" s="259">
        <v>43970</v>
      </c>
      <c r="J1970" t="s">
        <v>543</v>
      </c>
    </row>
    <row r="1971" spans="9:10" ht="14.4" hidden="1">
      <c r="I1971" s="259">
        <v>43971</v>
      </c>
      <c r="J1971" t="s">
        <v>544</v>
      </c>
    </row>
    <row r="1972" spans="9:10" ht="14.4" hidden="1">
      <c r="I1972" s="259">
        <v>43972</v>
      </c>
      <c r="J1972" t="s">
        <v>538</v>
      </c>
    </row>
    <row r="1973" spans="9:10" ht="14.4" hidden="1">
      <c r="I1973" s="259">
        <v>43973</v>
      </c>
      <c r="J1973" t="s">
        <v>539</v>
      </c>
    </row>
    <row r="1974" spans="9:10" ht="14.4" hidden="1">
      <c r="I1974" s="259">
        <v>43974</v>
      </c>
      <c r="J1974" t="s">
        <v>540</v>
      </c>
    </row>
    <row r="1975" spans="9:10" ht="14.4" hidden="1">
      <c r="I1975" s="259">
        <v>43975</v>
      </c>
      <c r="J1975" t="s">
        <v>541</v>
      </c>
    </row>
    <row r="1976" spans="9:10" ht="14.4" hidden="1">
      <c r="I1976" s="259">
        <v>43976</v>
      </c>
      <c r="J1976" t="s">
        <v>542</v>
      </c>
    </row>
    <row r="1977" spans="9:10" ht="14.4" hidden="1">
      <c r="I1977" s="259">
        <v>43977</v>
      </c>
      <c r="J1977" t="s">
        <v>543</v>
      </c>
    </row>
    <row r="1978" spans="9:10" ht="14.4" hidden="1">
      <c r="I1978" s="259">
        <v>43978</v>
      </c>
      <c r="J1978" t="s">
        <v>544</v>
      </c>
    </row>
    <row r="1979" spans="9:10" ht="14.4" hidden="1">
      <c r="I1979" s="259">
        <v>43979</v>
      </c>
      <c r="J1979" t="s">
        <v>538</v>
      </c>
    </row>
    <row r="1980" spans="9:10" ht="14.4" hidden="1">
      <c r="I1980" s="259">
        <v>43980</v>
      </c>
      <c r="J1980" t="s">
        <v>539</v>
      </c>
    </row>
    <row r="1981" spans="9:10" ht="14.4" hidden="1">
      <c r="I1981" s="259">
        <v>43981</v>
      </c>
      <c r="J1981" t="s">
        <v>540</v>
      </c>
    </row>
    <row r="1982" spans="9:10" ht="14.4" hidden="1">
      <c r="I1982" s="259">
        <v>43982</v>
      </c>
      <c r="J1982" t="s">
        <v>541</v>
      </c>
    </row>
    <row r="1983" spans="9:10" ht="14.4" hidden="1">
      <c r="I1983" s="259">
        <v>43983</v>
      </c>
      <c r="J1983" t="s">
        <v>542</v>
      </c>
    </row>
    <row r="1984" spans="9:10" ht="14.4" hidden="1">
      <c r="I1984" s="259">
        <v>43984</v>
      </c>
      <c r="J1984" t="s">
        <v>543</v>
      </c>
    </row>
    <row r="1985" spans="9:10" ht="14.4" hidden="1">
      <c r="I1985" s="259">
        <v>43985</v>
      </c>
      <c r="J1985" t="s">
        <v>544</v>
      </c>
    </row>
    <row r="1986" spans="9:10" ht="14.4" hidden="1">
      <c r="I1986" s="259">
        <v>43986</v>
      </c>
      <c r="J1986" t="s">
        <v>538</v>
      </c>
    </row>
    <row r="1987" spans="9:10" ht="14.4" hidden="1">
      <c r="I1987" s="259">
        <v>43987</v>
      </c>
      <c r="J1987" t="s">
        <v>539</v>
      </c>
    </row>
    <row r="1988" spans="9:10" ht="14.4" hidden="1">
      <c r="I1988" s="259">
        <v>43988</v>
      </c>
      <c r="J1988" t="s">
        <v>540</v>
      </c>
    </row>
    <row r="1989" spans="9:10" ht="14.4" hidden="1">
      <c r="I1989" s="259">
        <v>43989</v>
      </c>
      <c r="J1989" t="s">
        <v>541</v>
      </c>
    </row>
    <row r="1990" spans="9:10" ht="14.4" hidden="1">
      <c r="I1990" s="259">
        <v>43990</v>
      </c>
      <c r="J1990" t="s">
        <v>542</v>
      </c>
    </row>
    <row r="1991" spans="9:10" ht="14.4" hidden="1">
      <c r="I1991" s="259">
        <v>43991</v>
      </c>
      <c r="J1991" t="s">
        <v>543</v>
      </c>
    </row>
    <row r="1992" spans="9:10" ht="14.4" hidden="1">
      <c r="I1992" s="259">
        <v>43992</v>
      </c>
      <c r="J1992" t="s">
        <v>544</v>
      </c>
    </row>
    <row r="1993" spans="9:10" ht="14.4" hidden="1">
      <c r="I1993" s="259">
        <v>43993</v>
      </c>
      <c r="J1993" t="s">
        <v>538</v>
      </c>
    </row>
    <row r="1994" spans="9:10" ht="14.4" hidden="1">
      <c r="I1994" s="259">
        <v>43994</v>
      </c>
      <c r="J1994" t="s">
        <v>539</v>
      </c>
    </row>
    <row r="1995" spans="9:10" ht="14.4" hidden="1">
      <c r="I1995" s="259">
        <v>43995</v>
      </c>
      <c r="J1995" t="s">
        <v>540</v>
      </c>
    </row>
    <row r="1996" spans="9:10" ht="14.4" hidden="1">
      <c r="I1996" s="259">
        <v>43996</v>
      </c>
      <c r="J1996" t="s">
        <v>541</v>
      </c>
    </row>
    <row r="1997" spans="9:10" ht="14.4" hidden="1">
      <c r="I1997" s="259">
        <v>43997</v>
      </c>
      <c r="J1997" t="s">
        <v>542</v>
      </c>
    </row>
    <row r="1998" spans="9:10" ht="14.4" hidden="1">
      <c r="I1998" s="259">
        <v>43998</v>
      </c>
      <c r="J1998" t="s">
        <v>543</v>
      </c>
    </row>
    <row r="1999" spans="9:10" ht="14.4" hidden="1">
      <c r="I1999" s="259">
        <v>43999</v>
      </c>
      <c r="J1999" t="s">
        <v>544</v>
      </c>
    </row>
    <row r="2000" spans="9:10" ht="14.4" hidden="1">
      <c r="I2000" s="259">
        <v>44000</v>
      </c>
      <c r="J2000" t="s">
        <v>538</v>
      </c>
    </row>
    <row r="2001" spans="9:10" ht="14.4" hidden="1">
      <c r="I2001" s="259">
        <v>44001</v>
      </c>
      <c r="J2001" t="s">
        <v>539</v>
      </c>
    </row>
    <row r="2002" spans="9:10" ht="14.4" hidden="1">
      <c r="I2002" s="259">
        <v>44002</v>
      </c>
      <c r="J2002" t="s">
        <v>540</v>
      </c>
    </row>
    <row r="2003" spans="9:10" ht="14.4" hidden="1">
      <c r="I2003" s="259">
        <v>44003</v>
      </c>
      <c r="J2003" t="s">
        <v>541</v>
      </c>
    </row>
    <row r="2004" spans="9:10" ht="14.4" hidden="1">
      <c r="I2004" s="259">
        <v>44004</v>
      </c>
      <c r="J2004" t="s">
        <v>542</v>
      </c>
    </row>
    <row r="2005" spans="9:10" ht="14.4" hidden="1">
      <c r="I2005" s="259">
        <v>44005</v>
      </c>
      <c r="J2005" t="s">
        <v>543</v>
      </c>
    </row>
    <row r="2006" spans="9:10" ht="14.4" hidden="1">
      <c r="I2006" s="259">
        <v>44006</v>
      </c>
      <c r="J2006" t="s">
        <v>544</v>
      </c>
    </row>
    <row r="2007" spans="9:10" ht="14.4" hidden="1">
      <c r="I2007" s="259">
        <v>44007</v>
      </c>
      <c r="J2007" t="s">
        <v>538</v>
      </c>
    </row>
    <row r="2008" spans="9:10" ht="14.4" hidden="1">
      <c r="I2008" s="259">
        <v>44008</v>
      </c>
      <c r="J2008" t="s">
        <v>539</v>
      </c>
    </row>
    <row r="2009" spans="9:10" ht="14.4" hidden="1">
      <c r="I2009" s="259">
        <v>44009</v>
      </c>
      <c r="J2009" t="s">
        <v>540</v>
      </c>
    </row>
    <row r="2010" spans="9:10" ht="14.4" hidden="1">
      <c r="I2010" s="259">
        <v>44010</v>
      </c>
      <c r="J2010" t="s">
        <v>541</v>
      </c>
    </row>
    <row r="2011" spans="9:10" ht="14.4" hidden="1">
      <c r="I2011" s="259">
        <v>44011</v>
      </c>
      <c r="J2011" t="s">
        <v>542</v>
      </c>
    </row>
    <row r="2012" spans="9:10" ht="14.4" hidden="1">
      <c r="I2012" s="259">
        <v>44012</v>
      </c>
      <c r="J2012" t="s">
        <v>543</v>
      </c>
    </row>
    <row r="2013" spans="9:10" ht="14.4" hidden="1">
      <c r="I2013" s="259">
        <v>44013</v>
      </c>
      <c r="J2013" t="s">
        <v>544</v>
      </c>
    </row>
    <row r="2014" spans="9:10" ht="14.4" hidden="1">
      <c r="I2014" s="259">
        <v>44014</v>
      </c>
      <c r="J2014" t="s">
        <v>538</v>
      </c>
    </row>
    <row r="2015" spans="9:10" ht="14.4" hidden="1">
      <c r="I2015" s="259">
        <v>44015</v>
      </c>
      <c r="J2015" t="s">
        <v>539</v>
      </c>
    </row>
    <row r="2016" spans="9:10" ht="14.4" hidden="1">
      <c r="I2016" s="259">
        <v>44016</v>
      </c>
      <c r="J2016" t="s">
        <v>540</v>
      </c>
    </row>
    <row r="2017" spans="9:10" ht="14.4" hidden="1">
      <c r="I2017" s="259">
        <v>44017</v>
      </c>
      <c r="J2017" t="s">
        <v>541</v>
      </c>
    </row>
    <row r="2018" spans="9:10" ht="14.4" hidden="1">
      <c r="I2018" s="259">
        <v>44018</v>
      </c>
      <c r="J2018" t="s">
        <v>542</v>
      </c>
    </row>
    <row r="2019" spans="9:10" ht="14.4" hidden="1">
      <c r="I2019" s="259">
        <v>44019</v>
      </c>
      <c r="J2019" t="s">
        <v>543</v>
      </c>
    </row>
    <row r="2020" spans="9:10" ht="14.4" hidden="1">
      <c r="I2020" s="259">
        <v>44020</v>
      </c>
      <c r="J2020" t="s">
        <v>544</v>
      </c>
    </row>
    <row r="2021" spans="9:10" ht="14.4" hidden="1">
      <c r="I2021" s="259">
        <v>44021</v>
      </c>
      <c r="J2021" t="s">
        <v>538</v>
      </c>
    </row>
    <row r="2022" spans="9:10" ht="14.4" hidden="1">
      <c r="I2022" s="259">
        <v>44022</v>
      </c>
      <c r="J2022" t="s">
        <v>539</v>
      </c>
    </row>
    <row r="2023" spans="9:10" ht="14.4" hidden="1">
      <c r="I2023" s="259">
        <v>44023</v>
      </c>
      <c r="J2023" t="s">
        <v>540</v>
      </c>
    </row>
    <row r="2024" spans="9:10" ht="14.4" hidden="1">
      <c r="I2024" s="259">
        <v>44024</v>
      </c>
      <c r="J2024" t="s">
        <v>541</v>
      </c>
    </row>
    <row r="2025" spans="9:10" ht="14.4" hidden="1">
      <c r="I2025" s="259">
        <v>44025</v>
      </c>
      <c r="J2025" t="s">
        <v>542</v>
      </c>
    </row>
    <row r="2026" spans="9:10" ht="14.4" hidden="1">
      <c r="I2026" s="259">
        <v>44026</v>
      </c>
      <c r="J2026" t="s">
        <v>543</v>
      </c>
    </row>
    <row r="2027" spans="9:10" ht="14.4" hidden="1">
      <c r="I2027" s="259">
        <v>44027</v>
      </c>
      <c r="J2027" t="s">
        <v>544</v>
      </c>
    </row>
    <row r="2028" spans="9:10" ht="14.4" hidden="1">
      <c r="I2028" s="259">
        <v>44028</v>
      </c>
      <c r="J2028" t="s">
        <v>538</v>
      </c>
    </row>
    <row r="2029" spans="9:10" ht="14.4" hidden="1">
      <c r="I2029" s="259">
        <v>44029</v>
      </c>
      <c r="J2029" t="s">
        <v>539</v>
      </c>
    </row>
    <row r="2030" spans="9:10" ht="14.4" hidden="1">
      <c r="I2030" s="259">
        <v>44030</v>
      </c>
      <c r="J2030" t="s">
        <v>540</v>
      </c>
    </row>
    <row r="2031" spans="9:10" ht="14.4" hidden="1">
      <c r="I2031" s="259">
        <v>44031</v>
      </c>
      <c r="J2031" t="s">
        <v>541</v>
      </c>
    </row>
    <row r="2032" spans="9:10" ht="14.4" hidden="1">
      <c r="I2032" s="259">
        <v>44032</v>
      </c>
      <c r="J2032" t="s">
        <v>542</v>
      </c>
    </row>
    <row r="2033" spans="9:10" ht="14.4" hidden="1">
      <c r="I2033" s="259">
        <v>44033</v>
      </c>
      <c r="J2033" t="s">
        <v>543</v>
      </c>
    </row>
    <row r="2034" spans="9:10" ht="14.4" hidden="1">
      <c r="I2034" s="259">
        <v>44034</v>
      </c>
      <c r="J2034" t="s">
        <v>544</v>
      </c>
    </row>
    <row r="2035" spans="9:10" ht="14.4" hidden="1">
      <c r="I2035" s="259">
        <v>44035</v>
      </c>
      <c r="J2035" t="s">
        <v>538</v>
      </c>
    </row>
    <row r="2036" spans="9:10" ht="14.4" hidden="1">
      <c r="I2036" s="259">
        <v>44036</v>
      </c>
      <c r="J2036" t="s">
        <v>539</v>
      </c>
    </row>
    <row r="2037" spans="9:10" ht="14.4" hidden="1">
      <c r="I2037" s="259">
        <v>44037</v>
      </c>
      <c r="J2037" t="s">
        <v>540</v>
      </c>
    </row>
    <row r="2038" spans="9:10" ht="14.4" hidden="1">
      <c r="I2038" s="259">
        <v>44038</v>
      </c>
      <c r="J2038" t="s">
        <v>541</v>
      </c>
    </row>
    <row r="2039" spans="9:10" ht="14.4" hidden="1">
      <c r="I2039" s="259">
        <v>44039</v>
      </c>
      <c r="J2039" t="s">
        <v>542</v>
      </c>
    </row>
    <row r="2040" spans="9:10" ht="14.4" hidden="1">
      <c r="I2040" s="259">
        <v>44040</v>
      </c>
      <c r="J2040" t="s">
        <v>543</v>
      </c>
    </row>
    <row r="2041" spans="9:10" ht="14.4" hidden="1">
      <c r="I2041" s="259">
        <v>44041</v>
      </c>
      <c r="J2041" t="s">
        <v>544</v>
      </c>
    </row>
    <row r="2042" spans="9:10" ht="14.4" hidden="1">
      <c r="I2042" s="259">
        <v>44042</v>
      </c>
      <c r="J2042" t="s">
        <v>538</v>
      </c>
    </row>
    <row r="2043" spans="9:10" ht="14.4" hidden="1">
      <c r="I2043" s="259">
        <v>44043</v>
      </c>
      <c r="J2043" t="s">
        <v>539</v>
      </c>
    </row>
    <row r="2044" spans="9:10" ht="14.4" hidden="1">
      <c r="I2044" s="259">
        <v>44044</v>
      </c>
      <c r="J2044" t="s">
        <v>540</v>
      </c>
    </row>
    <row r="2045" spans="9:10" ht="14.4" hidden="1">
      <c r="I2045" s="259">
        <v>44045</v>
      </c>
      <c r="J2045" t="s">
        <v>541</v>
      </c>
    </row>
    <row r="2046" spans="9:10" ht="14.4" hidden="1">
      <c r="I2046" s="259">
        <v>44046</v>
      </c>
      <c r="J2046" t="s">
        <v>542</v>
      </c>
    </row>
    <row r="2047" spans="9:10" ht="14.4" hidden="1">
      <c r="I2047" s="259">
        <v>44047</v>
      </c>
      <c r="J2047" t="s">
        <v>543</v>
      </c>
    </row>
    <row r="2048" spans="9:10" ht="14.4" hidden="1">
      <c r="I2048" s="259">
        <v>44048</v>
      </c>
      <c r="J2048" t="s">
        <v>544</v>
      </c>
    </row>
    <row r="2049" spans="9:10" ht="14.4" hidden="1">
      <c r="I2049" s="259">
        <v>44049</v>
      </c>
      <c r="J2049" t="s">
        <v>538</v>
      </c>
    </row>
    <row r="2050" spans="9:10" ht="14.4" hidden="1">
      <c r="I2050" s="259">
        <v>44050</v>
      </c>
      <c r="J2050" t="s">
        <v>539</v>
      </c>
    </row>
    <row r="2051" spans="9:10" ht="14.4" hidden="1">
      <c r="I2051" s="259">
        <v>44051</v>
      </c>
      <c r="J2051" t="s">
        <v>540</v>
      </c>
    </row>
    <row r="2052" spans="9:10" ht="14.4" hidden="1">
      <c r="I2052" s="259">
        <v>44052</v>
      </c>
      <c r="J2052" t="s">
        <v>541</v>
      </c>
    </row>
    <row r="2053" spans="9:10" ht="14.4" hidden="1">
      <c r="I2053" s="259">
        <v>44053</v>
      </c>
      <c r="J2053" t="s">
        <v>542</v>
      </c>
    </row>
    <row r="2054" spans="9:10" ht="14.4" hidden="1">
      <c r="I2054" s="259">
        <v>44054</v>
      </c>
      <c r="J2054" t="s">
        <v>543</v>
      </c>
    </row>
    <row r="2055" spans="9:10" ht="14.4" hidden="1">
      <c r="I2055" s="259">
        <v>44055</v>
      </c>
      <c r="J2055" t="s">
        <v>544</v>
      </c>
    </row>
    <row r="2056" spans="9:10" ht="14.4" hidden="1">
      <c r="I2056" s="259">
        <v>44056</v>
      </c>
      <c r="J2056" t="s">
        <v>538</v>
      </c>
    </row>
    <row r="2057" spans="9:10" ht="14.4" hidden="1">
      <c r="I2057" s="259">
        <v>44057</v>
      </c>
      <c r="J2057" t="s">
        <v>539</v>
      </c>
    </row>
    <row r="2058" spans="9:10" ht="14.4" hidden="1">
      <c r="I2058" s="259">
        <v>44058</v>
      </c>
      <c r="J2058" t="s">
        <v>540</v>
      </c>
    </row>
    <row r="2059" spans="9:10" ht="14.4" hidden="1">
      <c r="I2059" s="259">
        <v>44059</v>
      </c>
      <c r="J2059" t="s">
        <v>541</v>
      </c>
    </row>
    <row r="2060" spans="9:10" ht="14.4" hidden="1">
      <c r="I2060" s="259">
        <v>44060</v>
      </c>
      <c r="J2060" t="s">
        <v>542</v>
      </c>
    </row>
    <row r="2061" spans="9:10" ht="14.4" hidden="1">
      <c r="I2061" s="259">
        <v>44061</v>
      </c>
      <c r="J2061" t="s">
        <v>543</v>
      </c>
    </row>
    <row r="2062" spans="9:10" ht="14.4" hidden="1">
      <c r="I2062" s="259">
        <v>44062</v>
      </c>
      <c r="J2062" t="s">
        <v>544</v>
      </c>
    </row>
    <row r="2063" spans="9:10" ht="14.4" hidden="1">
      <c r="I2063" s="259">
        <v>44063</v>
      </c>
      <c r="J2063" t="s">
        <v>538</v>
      </c>
    </row>
    <row r="2064" spans="9:10" ht="14.4" hidden="1">
      <c r="I2064" s="259">
        <v>44064</v>
      </c>
      <c r="J2064" t="s">
        <v>539</v>
      </c>
    </row>
    <row r="2065" spans="9:10" ht="14.4" hidden="1">
      <c r="I2065" s="259">
        <v>44065</v>
      </c>
      <c r="J2065" t="s">
        <v>540</v>
      </c>
    </row>
    <row r="2066" spans="9:10" ht="14.4" hidden="1">
      <c r="I2066" s="259">
        <v>44066</v>
      </c>
      <c r="J2066" t="s">
        <v>541</v>
      </c>
    </row>
    <row r="2067" spans="9:10" ht="14.4" hidden="1">
      <c r="I2067" s="259">
        <v>44067</v>
      </c>
      <c r="J2067" t="s">
        <v>542</v>
      </c>
    </row>
    <row r="2068" spans="9:10" ht="14.4" hidden="1">
      <c r="I2068" s="259">
        <v>44068</v>
      </c>
      <c r="J2068" t="s">
        <v>543</v>
      </c>
    </row>
    <row r="2069" spans="9:10" ht="14.4" hidden="1">
      <c r="I2069" s="259">
        <v>44069</v>
      </c>
      <c r="J2069" t="s">
        <v>544</v>
      </c>
    </row>
    <row r="2070" spans="9:10" ht="14.4" hidden="1">
      <c r="I2070" s="259">
        <v>44070</v>
      </c>
      <c r="J2070" t="s">
        <v>538</v>
      </c>
    </row>
    <row r="2071" spans="9:10" ht="14.4" hidden="1">
      <c r="I2071" s="259">
        <v>44071</v>
      </c>
      <c r="J2071" t="s">
        <v>539</v>
      </c>
    </row>
    <row r="2072" spans="9:10" ht="14.4" hidden="1">
      <c r="I2072" s="259">
        <v>44072</v>
      </c>
      <c r="J2072" t="s">
        <v>540</v>
      </c>
    </row>
    <row r="2073" spans="9:10" ht="14.4" hidden="1">
      <c r="I2073" s="259">
        <v>44073</v>
      </c>
      <c r="J2073" t="s">
        <v>541</v>
      </c>
    </row>
    <row r="2074" spans="9:10" ht="14.4" hidden="1">
      <c r="I2074" s="259">
        <v>44074</v>
      </c>
      <c r="J2074" t="s">
        <v>542</v>
      </c>
    </row>
    <row r="2075" spans="9:10" ht="14.4" hidden="1">
      <c r="I2075" s="259">
        <v>44075</v>
      </c>
      <c r="J2075" t="s">
        <v>543</v>
      </c>
    </row>
    <row r="2076" spans="9:10" ht="14.4" hidden="1">
      <c r="I2076" s="259">
        <v>44076</v>
      </c>
      <c r="J2076" t="s">
        <v>544</v>
      </c>
    </row>
    <row r="2077" spans="9:10" ht="14.4" hidden="1">
      <c r="I2077" s="259">
        <v>44077</v>
      </c>
      <c r="J2077" t="s">
        <v>538</v>
      </c>
    </row>
    <row r="2078" spans="9:10" ht="14.4" hidden="1">
      <c r="I2078" s="259">
        <v>44078</v>
      </c>
      <c r="J2078" t="s">
        <v>539</v>
      </c>
    </row>
    <row r="2079" spans="9:10" ht="14.4" hidden="1">
      <c r="I2079" s="259">
        <v>44079</v>
      </c>
      <c r="J2079" t="s">
        <v>540</v>
      </c>
    </row>
    <row r="2080" spans="9:10" ht="14.4" hidden="1">
      <c r="I2080" s="259">
        <v>44080</v>
      </c>
      <c r="J2080" t="s">
        <v>541</v>
      </c>
    </row>
    <row r="2081" spans="9:10" ht="14.4" hidden="1">
      <c r="I2081" s="259">
        <v>44081</v>
      </c>
      <c r="J2081" t="s">
        <v>542</v>
      </c>
    </row>
    <row r="2082" spans="9:10" ht="14.4" hidden="1">
      <c r="I2082" s="259">
        <v>44082</v>
      </c>
      <c r="J2082" t="s">
        <v>543</v>
      </c>
    </row>
    <row r="2083" spans="9:10" ht="14.4" hidden="1">
      <c r="I2083" s="259">
        <v>44083</v>
      </c>
      <c r="J2083" t="s">
        <v>544</v>
      </c>
    </row>
    <row r="2084" spans="9:10" ht="14.4" hidden="1">
      <c r="I2084" s="259">
        <v>44084</v>
      </c>
      <c r="J2084" t="s">
        <v>538</v>
      </c>
    </row>
    <row r="2085" spans="9:10" ht="14.4" hidden="1">
      <c r="I2085" s="259">
        <v>44085</v>
      </c>
      <c r="J2085" t="s">
        <v>539</v>
      </c>
    </row>
    <row r="2086" spans="9:10" ht="14.4" hidden="1">
      <c r="I2086" s="259">
        <v>44086</v>
      </c>
      <c r="J2086" t="s">
        <v>540</v>
      </c>
    </row>
    <row r="2087" spans="9:10" ht="14.4" hidden="1">
      <c r="I2087" s="259">
        <v>44087</v>
      </c>
      <c r="J2087" t="s">
        <v>541</v>
      </c>
    </row>
    <row r="2088" spans="9:10" ht="14.4" hidden="1">
      <c r="I2088" s="259">
        <v>44088</v>
      </c>
      <c r="J2088" t="s">
        <v>542</v>
      </c>
    </row>
    <row r="2089" spans="9:10" ht="14.4" hidden="1">
      <c r="I2089" s="259">
        <v>44089</v>
      </c>
      <c r="J2089" t="s">
        <v>543</v>
      </c>
    </row>
    <row r="2090" spans="9:10" ht="14.4" hidden="1">
      <c r="I2090" s="259">
        <v>44090</v>
      </c>
      <c r="J2090" t="s">
        <v>544</v>
      </c>
    </row>
    <row r="2091" spans="9:10" ht="14.4" hidden="1">
      <c r="I2091" s="259">
        <v>44091</v>
      </c>
      <c r="J2091" t="s">
        <v>538</v>
      </c>
    </row>
    <row r="2092" spans="9:10" ht="14.4" hidden="1">
      <c r="I2092" s="259">
        <v>44092</v>
      </c>
      <c r="J2092" t="s">
        <v>539</v>
      </c>
    </row>
    <row r="2093" spans="9:10" ht="14.4" hidden="1">
      <c r="I2093" s="259">
        <v>44093</v>
      </c>
      <c r="J2093" t="s">
        <v>540</v>
      </c>
    </row>
    <row r="2094" spans="9:10" ht="14.4" hidden="1">
      <c r="I2094" s="259">
        <v>44094</v>
      </c>
      <c r="J2094" t="s">
        <v>541</v>
      </c>
    </row>
    <row r="2095" spans="9:10" ht="14.4" hidden="1">
      <c r="I2095" s="259">
        <v>44095</v>
      </c>
      <c r="J2095" t="s">
        <v>542</v>
      </c>
    </row>
    <row r="2096" spans="9:10" ht="14.4" hidden="1">
      <c r="I2096" s="259">
        <v>44096</v>
      </c>
      <c r="J2096" t="s">
        <v>543</v>
      </c>
    </row>
    <row r="2097" spans="9:10" ht="14.4" hidden="1">
      <c r="I2097" s="259">
        <v>44097</v>
      </c>
      <c r="J2097" t="s">
        <v>544</v>
      </c>
    </row>
    <row r="2098" spans="9:10" ht="14.4" hidden="1">
      <c r="I2098" s="259">
        <v>44098</v>
      </c>
      <c r="J2098" t="s">
        <v>538</v>
      </c>
    </row>
    <row r="2099" spans="9:10" ht="14.4" hidden="1">
      <c r="I2099" s="259">
        <v>44099</v>
      </c>
      <c r="J2099" t="s">
        <v>539</v>
      </c>
    </row>
    <row r="2100" spans="9:10" ht="14.4" hidden="1">
      <c r="I2100" s="259">
        <v>44100</v>
      </c>
      <c r="J2100" t="s">
        <v>540</v>
      </c>
    </row>
    <row r="2101" spans="9:10" ht="14.4" hidden="1">
      <c r="I2101" s="259">
        <v>44101</v>
      </c>
      <c r="J2101" t="s">
        <v>541</v>
      </c>
    </row>
    <row r="2102" spans="9:10" ht="14.4" hidden="1">
      <c r="I2102" s="259">
        <v>44102</v>
      </c>
      <c r="J2102" t="s">
        <v>542</v>
      </c>
    </row>
    <row r="2103" spans="9:10" ht="14.4" hidden="1">
      <c r="I2103" s="259">
        <v>44103</v>
      </c>
      <c r="J2103" t="s">
        <v>543</v>
      </c>
    </row>
    <row r="2104" spans="9:10" ht="14.4" hidden="1">
      <c r="I2104" s="259">
        <v>44104</v>
      </c>
      <c r="J2104" t="s">
        <v>544</v>
      </c>
    </row>
    <row r="2105" spans="9:10" ht="14.4" hidden="1">
      <c r="I2105" s="259">
        <v>44105</v>
      </c>
      <c r="J2105" t="s">
        <v>538</v>
      </c>
    </row>
    <row r="2106" spans="9:10" ht="14.4" hidden="1">
      <c r="I2106" s="259">
        <v>44106</v>
      </c>
      <c r="J2106" t="s">
        <v>539</v>
      </c>
    </row>
    <row r="2107" spans="9:10" ht="14.4" hidden="1">
      <c r="I2107" s="259">
        <v>44107</v>
      </c>
      <c r="J2107" t="s">
        <v>540</v>
      </c>
    </row>
    <row r="2108" spans="9:10" ht="14.4" hidden="1">
      <c r="I2108" s="259">
        <v>44108</v>
      </c>
      <c r="J2108" t="s">
        <v>541</v>
      </c>
    </row>
    <row r="2109" spans="9:10" ht="14.4" hidden="1">
      <c r="I2109" s="259">
        <v>44109</v>
      </c>
      <c r="J2109" t="s">
        <v>542</v>
      </c>
    </row>
    <row r="2110" spans="9:10" ht="14.4" hidden="1">
      <c r="I2110" s="259">
        <v>44110</v>
      </c>
      <c r="J2110" t="s">
        <v>543</v>
      </c>
    </row>
    <row r="2111" spans="9:10" ht="14.4" hidden="1">
      <c r="I2111" s="259">
        <v>44111</v>
      </c>
      <c r="J2111" t="s">
        <v>544</v>
      </c>
    </row>
    <row r="2112" spans="9:10" ht="14.4" hidden="1">
      <c r="I2112" s="259">
        <v>44112</v>
      </c>
      <c r="J2112" t="s">
        <v>538</v>
      </c>
    </row>
    <row r="2113" spans="9:10" ht="14.4" hidden="1">
      <c r="I2113" s="259">
        <v>44113</v>
      </c>
      <c r="J2113" t="s">
        <v>539</v>
      </c>
    </row>
    <row r="2114" spans="9:10" ht="14.4" hidden="1">
      <c r="I2114" s="259">
        <v>44114</v>
      </c>
      <c r="J2114" t="s">
        <v>540</v>
      </c>
    </row>
    <row r="2115" spans="9:10" ht="14.4" hidden="1">
      <c r="I2115" s="259">
        <v>44115</v>
      </c>
      <c r="J2115" t="s">
        <v>541</v>
      </c>
    </row>
    <row r="2116" spans="9:10" ht="14.4" hidden="1">
      <c r="I2116" s="259">
        <v>44116</v>
      </c>
      <c r="J2116" t="s">
        <v>542</v>
      </c>
    </row>
    <row r="2117" spans="9:10" ht="14.4" hidden="1">
      <c r="I2117" s="259">
        <v>44117</v>
      </c>
      <c r="J2117" t="s">
        <v>543</v>
      </c>
    </row>
    <row r="2118" spans="9:10" ht="14.4" hidden="1">
      <c r="I2118" s="259">
        <v>44118</v>
      </c>
      <c r="J2118" t="s">
        <v>544</v>
      </c>
    </row>
    <row r="2119" spans="9:10" ht="14.4" hidden="1">
      <c r="I2119" s="259">
        <v>44119</v>
      </c>
      <c r="J2119" t="s">
        <v>538</v>
      </c>
    </row>
    <row r="2120" spans="9:10" ht="14.4" hidden="1">
      <c r="I2120" s="259">
        <v>44120</v>
      </c>
      <c r="J2120" t="s">
        <v>539</v>
      </c>
    </row>
    <row r="2121" spans="9:10" ht="14.4" hidden="1">
      <c r="I2121" s="259">
        <v>44121</v>
      </c>
      <c r="J2121" t="s">
        <v>540</v>
      </c>
    </row>
    <row r="2122" spans="9:10" ht="14.4" hidden="1">
      <c r="I2122" s="259">
        <v>44122</v>
      </c>
      <c r="J2122" t="s">
        <v>541</v>
      </c>
    </row>
    <row r="2123" spans="9:10" ht="14.4" hidden="1">
      <c r="I2123" s="259">
        <v>44123</v>
      </c>
      <c r="J2123" t="s">
        <v>542</v>
      </c>
    </row>
    <row r="2124" spans="9:10" ht="14.4" hidden="1">
      <c r="I2124" s="259">
        <v>44124</v>
      </c>
      <c r="J2124" t="s">
        <v>543</v>
      </c>
    </row>
    <row r="2125" spans="9:10" ht="14.4" hidden="1">
      <c r="I2125" s="259">
        <v>44125</v>
      </c>
      <c r="J2125" t="s">
        <v>544</v>
      </c>
    </row>
    <row r="2126" spans="9:10" ht="14.4" hidden="1">
      <c r="I2126" s="259">
        <v>44126</v>
      </c>
      <c r="J2126" t="s">
        <v>538</v>
      </c>
    </row>
    <row r="2127" spans="9:10" ht="14.4" hidden="1">
      <c r="I2127" s="259">
        <v>44127</v>
      </c>
      <c r="J2127" t="s">
        <v>539</v>
      </c>
    </row>
    <row r="2128" spans="9:10" ht="14.4" hidden="1">
      <c r="I2128" s="259">
        <v>44128</v>
      </c>
      <c r="J2128" t="s">
        <v>540</v>
      </c>
    </row>
    <row r="2129" spans="9:10" ht="14.4" hidden="1">
      <c r="I2129" s="259">
        <v>44129</v>
      </c>
      <c r="J2129" t="s">
        <v>541</v>
      </c>
    </row>
    <row r="2130" spans="9:10" ht="14.4" hidden="1">
      <c r="I2130" s="259">
        <v>44130</v>
      </c>
      <c r="J2130" t="s">
        <v>542</v>
      </c>
    </row>
    <row r="2131" spans="9:10" ht="14.4" hidden="1">
      <c r="I2131" s="259">
        <v>44131</v>
      </c>
      <c r="J2131" t="s">
        <v>543</v>
      </c>
    </row>
    <row r="2132" spans="9:10" ht="14.4" hidden="1">
      <c r="I2132" s="259">
        <v>44132</v>
      </c>
      <c r="J2132" t="s">
        <v>544</v>
      </c>
    </row>
    <row r="2133" spans="9:10" ht="14.4" hidden="1">
      <c r="I2133" s="259">
        <v>44133</v>
      </c>
      <c r="J2133" t="s">
        <v>538</v>
      </c>
    </row>
    <row r="2134" spans="9:10" ht="14.4" hidden="1">
      <c r="I2134" s="259">
        <v>44134</v>
      </c>
      <c r="J2134" t="s">
        <v>539</v>
      </c>
    </row>
    <row r="2135" spans="9:10" ht="14.4" hidden="1">
      <c r="I2135" s="259">
        <v>44135</v>
      </c>
      <c r="J2135" t="s">
        <v>540</v>
      </c>
    </row>
    <row r="2136" spans="9:10" ht="14.4" hidden="1">
      <c r="I2136" s="259">
        <v>44136</v>
      </c>
      <c r="J2136" t="s">
        <v>541</v>
      </c>
    </row>
    <row r="2137" spans="9:10" ht="14.4" hidden="1">
      <c r="I2137" s="259">
        <v>44137</v>
      </c>
      <c r="J2137" t="s">
        <v>542</v>
      </c>
    </row>
    <row r="2138" spans="9:10" ht="14.4" hidden="1">
      <c r="I2138" s="259">
        <v>44138</v>
      </c>
      <c r="J2138" t="s">
        <v>543</v>
      </c>
    </row>
    <row r="2139" spans="9:10" ht="14.4" hidden="1">
      <c r="I2139" s="259">
        <v>44139</v>
      </c>
      <c r="J2139" t="s">
        <v>544</v>
      </c>
    </row>
    <row r="2140" spans="9:10" ht="14.4" hidden="1">
      <c r="I2140" s="259">
        <v>44140</v>
      </c>
      <c r="J2140" t="s">
        <v>538</v>
      </c>
    </row>
    <row r="2141" spans="9:10" ht="14.4" hidden="1">
      <c r="I2141" s="259">
        <v>44141</v>
      </c>
      <c r="J2141" t="s">
        <v>539</v>
      </c>
    </row>
    <row r="2142" spans="9:10" ht="14.4" hidden="1">
      <c r="I2142" s="259">
        <v>44142</v>
      </c>
      <c r="J2142" t="s">
        <v>540</v>
      </c>
    </row>
    <row r="2143" spans="9:10" ht="14.4" hidden="1">
      <c r="I2143" s="259">
        <v>44143</v>
      </c>
      <c r="J2143" t="s">
        <v>541</v>
      </c>
    </row>
    <row r="2144" spans="9:10" ht="14.4" hidden="1">
      <c r="I2144" s="259">
        <v>44144</v>
      </c>
      <c r="J2144" t="s">
        <v>542</v>
      </c>
    </row>
    <row r="2145" spans="9:10" ht="14.4" hidden="1">
      <c r="I2145" s="259">
        <v>44145</v>
      </c>
      <c r="J2145" t="s">
        <v>543</v>
      </c>
    </row>
    <row r="2146" spans="9:10" ht="14.4" hidden="1">
      <c r="I2146" s="259">
        <v>44146</v>
      </c>
      <c r="J2146" t="s">
        <v>544</v>
      </c>
    </row>
    <row r="2147" spans="9:10" ht="14.4" hidden="1">
      <c r="I2147" s="259">
        <v>44147</v>
      </c>
      <c r="J2147" t="s">
        <v>538</v>
      </c>
    </row>
    <row r="2148" spans="9:10" ht="14.4" hidden="1">
      <c r="I2148" s="259">
        <v>44148</v>
      </c>
      <c r="J2148" t="s">
        <v>539</v>
      </c>
    </row>
    <row r="2149" spans="9:10" ht="14.4" hidden="1">
      <c r="I2149" s="259">
        <v>44149</v>
      </c>
      <c r="J2149" t="s">
        <v>540</v>
      </c>
    </row>
    <row r="2150" spans="9:10" ht="14.4" hidden="1">
      <c r="I2150" s="259">
        <v>44150</v>
      </c>
      <c r="J2150" t="s">
        <v>541</v>
      </c>
    </row>
    <row r="2151" spans="9:10" ht="14.4" hidden="1">
      <c r="I2151" s="259">
        <v>44151</v>
      </c>
      <c r="J2151" t="s">
        <v>542</v>
      </c>
    </row>
    <row r="2152" spans="9:10" ht="14.4" hidden="1">
      <c r="I2152" s="259">
        <v>44152</v>
      </c>
      <c r="J2152" t="s">
        <v>543</v>
      </c>
    </row>
    <row r="2153" spans="9:10" ht="14.4" hidden="1">
      <c r="I2153" s="259">
        <v>44153</v>
      </c>
      <c r="J2153" t="s">
        <v>544</v>
      </c>
    </row>
    <row r="2154" spans="9:10" ht="14.4" hidden="1">
      <c r="I2154" s="259">
        <v>44154</v>
      </c>
      <c r="J2154" t="s">
        <v>538</v>
      </c>
    </row>
    <row r="2155" spans="9:10" ht="14.4" hidden="1">
      <c r="I2155" s="259">
        <v>44155</v>
      </c>
      <c r="J2155" t="s">
        <v>539</v>
      </c>
    </row>
    <row r="2156" spans="9:10" ht="14.4" hidden="1">
      <c r="I2156" s="259">
        <v>44156</v>
      </c>
      <c r="J2156" t="s">
        <v>540</v>
      </c>
    </row>
    <row r="2157" spans="9:10" ht="14.4" hidden="1">
      <c r="I2157" s="259">
        <v>44157</v>
      </c>
      <c r="J2157" t="s">
        <v>541</v>
      </c>
    </row>
    <row r="2158" spans="9:10" ht="14.4" hidden="1">
      <c r="I2158" s="259">
        <v>44158</v>
      </c>
      <c r="J2158" t="s">
        <v>542</v>
      </c>
    </row>
    <row r="2159" spans="9:10" ht="14.4" hidden="1">
      <c r="I2159" s="259">
        <v>44159</v>
      </c>
      <c r="J2159" t="s">
        <v>543</v>
      </c>
    </row>
    <row r="2160" spans="9:10" ht="14.4" hidden="1">
      <c r="I2160" s="259">
        <v>44160</v>
      </c>
      <c r="J2160" t="s">
        <v>544</v>
      </c>
    </row>
    <row r="2161" spans="9:10" ht="14.4" hidden="1">
      <c r="I2161" s="259">
        <v>44161</v>
      </c>
      <c r="J2161" t="s">
        <v>538</v>
      </c>
    </row>
    <row r="2162" spans="9:10" ht="14.4" hidden="1">
      <c r="I2162" s="259">
        <v>44162</v>
      </c>
      <c r="J2162" t="s">
        <v>539</v>
      </c>
    </row>
    <row r="2163" spans="9:10" ht="14.4" hidden="1">
      <c r="I2163" s="259">
        <v>44163</v>
      </c>
      <c r="J2163" t="s">
        <v>540</v>
      </c>
    </row>
    <row r="2164" spans="9:10" ht="14.4" hidden="1">
      <c r="I2164" s="259">
        <v>44164</v>
      </c>
      <c r="J2164" t="s">
        <v>541</v>
      </c>
    </row>
    <row r="2165" spans="9:10" ht="14.4" hidden="1">
      <c r="I2165" s="259">
        <v>44165</v>
      </c>
      <c r="J2165" t="s">
        <v>542</v>
      </c>
    </row>
    <row r="2166" spans="9:10" ht="14.4" hidden="1">
      <c r="I2166" s="259">
        <v>44166</v>
      </c>
      <c r="J2166" t="s">
        <v>543</v>
      </c>
    </row>
    <row r="2167" spans="9:10" ht="14.4" hidden="1">
      <c r="I2167" s="259">
        <v>44167</v>
      </c>
      <c r="J2167" t="s">
        <v>544</v>
      </c>
    </row>
    <row r="2168" spans="9:10" ht="14.4" hidden="1">
      <c r="I2168" s="259">
        <v>44168</v>
      </c>
      <c r="J2168" t="s">
        <v>538</v>
      </c>
    </row>
    <row r="2169" spans="9:10" ht="14.4" hidden="1">
      <c r="I2169" s="259">
        <v>44169</v>
      </c>
      <c r="J2169" t="s">
        <v>539</v>
      </c>
    </row>
    <row r="2170" spans="9:10" ht="14.4" hidden="1">
      <c r="I2170" s="259">
        <v>44170</v>
      </c>
      <c r="J2170" t="s">
        <v>540</v>
      </c>
    </row>
    <row r="2171" spans="9:10" ht="14.4" hidden="1">
      <c r="I2171" s="259">
        <v>44171</v>
      </c>
      <c r="J2171" t="s">
        <v>541</v>
      </c>
    </row>
    <row r="2172" spans="9:10" ht="14.4" hidden="1">
      <c r="I2172" s="259">
        <v>44172</v>
      </c>
      <c r="J2172" t="s">
        <v>542</v>
      </c>
    </row>
    <row r="2173" spans="9:10" ht="14.4" hidden="1">
      <c r="I2173" s="259">
        <v>44173</v>
      </c>
      <c r="J2173" t="s">
        <v>543</v>
      </c>
    </row>
    <row r="2174" spans="9:10" ht="14.4" hidden="1">
      <c r="I2174" s="259">
        <v>44174</v>
      </c>
      <c r="J2174" t="s">
        <v>544</v>
      </c>
    </row>
    <row r="2175" spans="9:10" ht="14.4" hidden="1">
      <c r="I2175" s="259">
        <v>44175</v>
      </c>
      <c r="J2175" t="s">
        <v>538</v>
      </c>
    </row>
    <row r="2176" spans="9:10" ht="14.4" hidden="1">
      <c r="I2176" s="259">
        <v>44176</v>
      </c>
      <c r="J2176" t="s">
        <v>539</v>
      </c>
    </row>
    <row r="2177" spans="9:10" ht="14.4" hidden="1">
      <c r="I2177" s="259">
        <v>44177</v>
      </c>
      <c r="J2177" t="s">
        <v>540</v>
      </c>
    </row>
    <row r="2178" spans="9:10" ht="14.4" hidden="1">
      <c r="I2178" s="259">
        <v>44178</v>
      </c>
      <c r="J2178" t="s">
        <v>541</v>
      </c>
    </row>
    <row r="2179" spans="9:10" ht="14.4" hidden="1">
      <c r="I2179" s="259">
        <v>44179</v>
      </c>
      <c r="J2179" t="s">
        <v>542</v>
      </c>
    </row>
    <row r="2180" spans="9:10" ht="14.4" hidden="1">
      <c r="I2180" s="259">
        <v>44180</v>
      </c>
      <c r="J2180" t="s">
        <v>543</v>
      </c>
    </row>
    <row r="2181" spans="9:10" ht="14.4" hidden="1">
      <c r="I2181" s="259">
        <v>44181</v>
      </c>
      <c r="J2181" t="s">
        <v>544</v>
      </c>
    </row>
    <row r="2182" spans="9:10" ht="14.4" hidden="1">
      <c r="I2182" s="259">
        <v>44182</v>
      </c>
      <c r="J2182" t="s">
        <v>538</v>
      </c>
    </row>
    <row r="2183" spans="9:10" ht="14.4" hidden="1">
      <c r="I2183" s="259">
        <v>44183</v>
      </c>
      <c r="J2183" t="s">
        <v>539</v>
      </c>
    </row>
    <row r="2184" spans="9:10" ht="14.4" hidden="1">
      <c r="I2184" s="259">
        <v>44184</v>
      </c>
      <c r="J2184" t="s">
        <v>540</v>
      </c>
    </row>
    <row r="2185" spans="9:10" ht="14.4" hidden="1">
      <c r="I2185" s="259">
        <v>44185</v>
      </c>
      <c r="J2185" t="s">
        <v>541</v>
      </c>
    </row>
    <row r="2186" spans="9:10" ht="14.4" hidden="1">
      <c r="I2186" s="259">
        <v>44186</v>
      </c>
      <c r="J2186" t="s">
        <v>542</v>
      </c>
    </row>
    <row r="2187" spans="9:10" ht="14.4" hidden="1">
      <c r="I2187" s="259">
        <v>44187</v>
      </c>
      <c r="J2187" t="s">
        <v>543</v>
      </c>
    </row>
    <row r="2188" spans="9:10" ht="14.4" hidden="1">
      <c r="I2188" s="259">
        <v>44188</v>
      </c>
      <c r="J2188" t="s">
        <v>544</v>
      </c>
    </row>
    <row r="2189" spans="9:10" ht="14.4" hidden="1">
      <c r="I2189" s="259">
        <v>44189</v>
      </c>
      <c r="J2189" t="s">
        <v>538</v>
      </c>
    </row>
    <row r="2190" spans="9:10" ht="14.4" hidden="1">
      <c r="I2190" s="259">
        <v>44190</v>
      </c>
      <c r="J2190" t="s">
        <v>539</v>
      </c>
    </row>
    <row r="2191" spans="9:10" ht="14.4" hidden="1">
      <c r="I2191" s="259">
        <v>44191</v>
      </c>
      <c r="J2191" t="s">
        <v>540</v>
      </c>
    </row>
    <row r="2192" spans="9:10" ht="14.4" hidden="1">
      <c r="I2192" s="259">
        <v>44192</v>
      </c>
      <c r="J2192" t="s">
        <v>541</v>
      </c>
    </row>
    <row r="2193" spans="9:10" ht="14.4" hidden="1">
      <c r="I2193" s="259">
        <v>44193</v>
      </c>
      <c r="J2193" t="s">
        <v>542</v>
      </c>
    </row>
    <row r="2194" spans="9:10" ht="14.4" hidden="1">
      <c r="I2194" s="259">
        <v>44194</v>
      </c>
      <c r="J2194" t="s">
        <v>543</v>
      </c>
    </row>
    <row r="2195" spans="9:10" ht="14.4" hidden="1">
      <c r="I2195" s="259">
        <v>44195</v>
      </c>
      <c r="J2195" t="s">
        <v>544</v>
      </c>
    </row>
    <row r="2196" spans="9:10" ht="14.4" hidden="1">
      <c r="I2196" s="259">
        <v>44196</v>
      </c>
      <c r="J2196" t="s">
        <v>538</v>
      </c>
    </row>
    <row r="2197" spans="9:10" ht="15" customHeight="1"/>
    <row r="2198" spans="9:10" ht="15" customHeight="1"/>
    <row r="2199" spans="9:10" ht="15" customHeight="1"/>
  </sheetData>
  <mergeCells count="7">
    <mergeCell ref="B49:E49"/>
    <mergeCell ref="C13:D13"/>
    <mergeCell ref="C18:E23"/>
    <mergeCell ref="C25:E25"/>
    <mergeCell ref="C43:E43"/>
    <mergeCell ref="C44:E44"/>
    <mergeCell ref="C45:E45"/>
  </mergeCells>
  <pageMargins left="0.43307086614173229" right="0.27559055118110237" top="0.35433070866141736" bottom="0.43307086614173229" header="0.31496062992125984" footer="0.31496062992125984"/>
  <pageSetup orientation="portrait" r:id="rId1"/>
  <headerFooter>
    <oddFooter xml:space="preserve">&amp;L                     </oddFoot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D00-000000000000}">
          <x14:formula1>
            <xm:f>Personal!$C$19:$C$32</xm:f>
          </x14:formula1>
          <xm:sqref>C27:C37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dimension ref="B2:L65"/>
  <sheetViews>
    <sheetView showGridLines="0" topLeftCell="B1" workbookViewId="0">
      <selection activeCell="C8" sqref="C8:D8"/>
    </sheetView>
  </sheetViews>
  <sheetFormatPr baseColWidth="10" defaultRowHeight="14.4"/>
  <cols>
    <col min="1" max="1" width="4" customWidth="1"/>
    <col min="2" max="2" width="3.44140625" customWidth="1"/>
    <col min="3" max="3" width="14.5546875" customWidth="1"/>
    <col min="4" max="4" width="22.109375" customWidth="1"/>
    <col min="5" max="5" width="7.109375" customWidth="1"/>
    <col min="6" max="6" width="8.44140625" customWidth="1"/>
    <col min="7" max="7" width="15.33203125" customWidth="1"/>
    <col min="8" max="8" width="18.44140625" customWidth="1"/>
    <col min="9" max="9" width="3.6640625" customWidth="1"/>
    <col min="10" max="10" width="3.5546875" customWidth="1"/>
  </cols>
  <sheetData>
    <row r="2" spans="3:12">
      <c r="L2" s="259">
        <f ca="1">TODAY()</f>
        <v>46256</v>
      </c>
    </row>
    <row r="3" spans="3:12">
      <c r="F3" s="1708" t="str">
        <f ca="1">CONCATENATE("PUNTA DE MATA, ",DAY(L2),"-",MONTH(L2),"-",YEAR(L2))</f>
        <v>PUNTA DE MATA, 22-8-2026</v>
      </c>
      <c r="G3" s="1708"/>
      <c r="H3" s="1708"/>
    </row>
    <row r="5" spans="3:12">
      <c r="C5" s="1711" t="s">
        <v>391</v>
      </c>
      <c r="D5" s="1711"/>
      <c r="E5" s="1711"/>
      <c r="F5" s="1711"/>
    </row>
    <row r="6" spans="3:12">
      <c r="C6" s="260" t="str">
        <f>CONCATENATE("GERENCIA ",Personal!G10)</f>
        <v>GERENCIA PLANTA DE GAS Y AGUA</v>
      </c>
      <c r="D6" s="260"/>
      <c r="E6" s="260"/>
      <c r="F6" s="260"/>
    </row>
    <row r="7" spans="3:12">
      <c r="C7" s="260"/>
      <c r="D7" s="260"/>
      <c r="E7" s="260"/>
      <c r="F7" s="260"/>
    </row>
    <row r="8" spans="3:12">
      <c r="C8" s="1714" t="str">
        <f>CONCATENATE("Atención:  ",Personal!D11)</f>
        <v>Atención:  CARLOS DOMINGUEZ</v>
      </c>
      <c r="D8" s="1714"/>
      <c r="E8" s="260"/>
      <c r="F8" s="260"/>
    </row>
    <row r="9" spans="3:12" ht="15.6">
      <c r="C9" s="100" t="s">
        <v>454</v>
      </c>
    </row>
    <row r="11" spans="3:12" ht="12" customHeight="1">
      <c r="G11" s="343" t="s">
        <v>720</v>
      </c>
      <c r="H11" s="822" t="s">
        <v>721</v>
      </c>
      <c r="J11" s="822"/>
    </row>
    <row r="12" spans="3:12" ht="12" customHeight="1">
      <c r="C12" s="1712" t="str">
        <f>CONCATENATE("        Por medio de la presente, se solicita la verificación por PCP al  personal administrativo que labora en el proyecto   """,Personal!D9,"   Contrato Nro.:  ",Personal!D10, ",   para realizar los trámites correspondientes en la solicitud de los Carnets para Contratista.")</f>
        <v xml:space="preserve">        Por medio de la presente, se solicita la verificación por PCP al  personal administrativo que labora en el proyecto   ""SERVICIO DE MANTENIMIENTO DE INSTRUMENTACION, PANELES DE CONTROL, MULTIPLES Y POZOS INYECTORES DE MACOLLAS DE PIGAS I, PERTENECIENTE A LA GERENCIA DE PLANTAS GAS Y AGUA"   Contrato Nro.:  4600057801,   para realizar los trámites correspondientes en la solicitud de los Carnets para Contratista.</v>
      </c>
      <c r="D12" s="1712"/>
      <c r="E12" s="1712"/>
      <c r="F12" s="1712"/>
      <c r="G12" s="1712"/>
      <c r="H12" s="1712"/>
      <c r="I12" s="1"/>
    </row>
    <row r="13" spans="3:12" ht="12" customHeight="1">
      <c r="C13" s="1712"/>
      <c r="D13" s="1712"/>
      <c r="E13" s="1712"/>
      <c r="F13" s="1712"/>
      <c r="G13" s="1712"/>
      <c r="H13" s="1712"/>
      <c r="I13" s="1"/>
    </row>
    <row r="14" spans="3:12" ht="12" customHeight="1">
      <c r="C14" s="1712"/>
      <c r="D14" s="1712"/>
      <c r="E14" s="1712"/>
      <c r="F14" s="1712"/>
      <c r="G14" s="1712"/>
      <c r="H14" s="1712"/>
      <c r="I14" s="1"/>
    </row>
    <row r="15" spans="3:12" ht="12" customHeight="1">
      <c r="C15" s="1712"/>
      <c r="D15" s="1712"/>
      <c r="E15" s="1712"/>
      <c r="F15" s="1712"/>
      <c r="G15" s="1712"/>
      <c r="H15" s="1712"/>
      <c r="I15" s="1"/>
    </row>
    <row r="16" spans="3:12" ht="12" customHeight="1">
      <c r="C16" s="1712"/>
      <c r="D16" s="1712"/>
      <c r="E16" s="1712"/>
      <c r="F16" s="1712"/>
      <c r="G16" s="1712"/>
      <c r="H16" s="1712"/>
      <c r="I16" s="1"/>
    </row>
    <row r="17" spans="2:9" ht="12" customHeight="1">
      <c r="C17" s="1712"/>
      <c r="D17" s="1712"/>
      <c r="E17" s="1712"/>
      <c r="F17" s="1712"/>
      <c r="G17" s="1712"/>
      <c r="H17" s="1712"/>
      <c r="I17" s="1"/>
    </row>
    <row r="18" spans="2:9" ht="12" customHeight="1">
      <c r="C18" s="1713"/>
      <c r="D18" s="1713"/>
      <c r="E18" s="1713"/>
      <c r="F18" s="1713"/>
      <c r="G18" s="1713"/>
      <c r="H18" s="1713"/>
      <c r="I18" s="1"/>
    </row>
    <row r="19" spans="2:9" ht="12" customHeight="1">
      <c r="C19" s="1709" t="s">
        <v>275</v>
      </c>
      <c r="D19" s="1710"/>
      <c r="E19" s="1709" t="s">
        <v>19</v>
      </c>
      <c r="F19" s="1710"/>
      <c r="G19" s="1709" t="s">
        <v>296</v>
      </c>
      <c r="H19" s="1710"/>
      <c r="I19" s="261"/>
    </row>
    <row r="20" spans="2:9" ht="12" customHeight="1">
      <c r="B20" s="99">
        <v>1</v>
      </c>
      <c r="C20" s="1705"/>
      <c r="D20" s="1705"/>
      <c r="E20" s="1706" t="str">
        <f>IF(C20="","",INDEX(Personal!$C$19:$E$183,MATCH(C20,Personal!$C$19:$C$183,0),2))</f>
        <v/>
      </c>
      <c r="F20" s="1706"/>
      <c r="G20" s="1706" t="str">
        <f>IF(C20="","",INDEX(Personal!$C$19:$E$183,MATCH(C20,Personal!$C$19:$C$183,0),3))</f>
        <v/>
      </c>
      <c r="H20" s="1706"/>
      <c r="I20" s="261"/>
    </row>
    <row r="21" spans="2:9" ht="12" customHeight="1">
      <c r="B21" s="99">
        <f>B20+1</f>
        <v>2</v>
      </c>
      <c r="C21" s="1705"/>
      <c r="D21" s="1705"/>
      <c r="E21" s="1706" t="str">
        <f>IF(C21="","",INDEX(Personal!$C$19:$E$183,MATCH(C21,Personal!$C$19:$C$183,0),2))</f>
        <v/>
      </c>
      <c r="F21" s="1706"/>
      <c r="G21" s="1706" t="str">
        <f>IF(C21="","",INDEX(Personal!$C$19:$E$183,MATCH(C21,Personal!$C$19:$C$183,0),3))</f>
        <v/>
      </c>
      <c r="H21" s="1706"/>
      <c r="I21" s="261"/>
    </row>
    <row r="22" spans="2:9" ht="12" customHeight="1">
      <c r="B22" s="99">
        <f t="shared" ref="B22:B26" si="0">B21+1</f>
        <v>3</v>
      </c>
      <c r="C22" s="1705"/>
      <c r="D22" s="1705"/>
      <c r="E22" s="1706" t="str">
        <f>IF(C22="","",INDEX(Personal!$C$19:$E$183,MATCH(C22,Personal!$C$19:$C$183,0),2))</f>
        <v/>
      </c>
      <c r="F22" s="1706"/>
      <c r="G22" s="1706" t="str">
        <f>IF(C22="","",INDEX(Personal!$C$19:$E$183,MATCH(C22,Personal!$C$19:$C$183,0),3))</f>
        <v/>
      </c>
      <c r="H22" s="1706"/>
    </row>
    <row r="23" spans="2:9" ht="12" customHeight="1">
      <c r="B23" s="99">
        <f t="shared" si="0"/>
        <v>4</v>
      </c>
      <c r="C23" s="1705"/>
      <c r="D23" s="1705"/>
      <c r="E23" s="1706" t="str">
        <f>IF(C23="","",INDEX(Personal!$C$19:$E$183,MATCH(C23,Personal!$C$19:$C$183,0),2))</f>
        <v/>
      </c>
      <c r="F23" s="1706"/>
      <c r="G23" s="1706" t="str">
        <f>IF(C23="","",INDEX(Personal!$C$19:$E$183,MATCH(C23,Personal!$C$19:$C$183,0),3))</f>
        <v/>
      </c>
      <c r="H23" s="1706"/>
    </row>
    <row r="24" spans="2:9" ht="12" customHeight="1">
      <c r="B24" s="99">
        <f t="shared" si="0"/>
        <v>5</v>
      </c>
      <c r="C24" s="1705"/>
      <c r="D24" s="1705"/>
      <c r="E24" s="1706" t="str">
        <f>IF(C24="","",INDEX(Personal!$C$19:$E$183,MATCH(C24,Personal!$C$19:$C$183,0),2))</f>
        <v/>
      </c>
      <c r="F24" s="1706"/>
      <c r="G24" s="1706" t="str">
        <f>IF(C24="","",INDEX(Personal!$C$19:$E$183,MATCH(C24,Personal!$C$19:$C$183,0),3))</f>
        <v/>
      </c>
      <c r="H24" s="1706"/>
    </row>
    <row r="25" spans="2:9" ht="12" customHeight="1">
      <c r="B25" s="99">
        <f t="shared" si="0"/>
        <v>6</v>
      </c>
      <c r="C25" s="1705"/>
      <c r="D25" s="1705"/>
      <c r="E25" s="1706" t="str">
        <f>IF(C25="","",INDEX(Personal!$C$19:$E$183,MATCH(C25,Personal!$C$19:$C$183,0),2))</f>
        <v/>
      </c>
      <c r="F25" s="1706"/>
      <c r="G25" s="1706" t="str">
        <f>IF(C25="","",INDEX(Personal!$C$19:$E$183,MATCH(C25,Personal!$C$19:$C$183,0),3))</f>
        <v/>
      </c>
      <c r="H25" s="1706"/>
    </row>
    <row r="26" spans="2:9" ht="12" customHeight="1">
      <c r="B26" s="99">
        <f t="shared" si="0"/>
        <v>7</v>
      </c>
      <c r="C26" s="1705"/>
      <c r="D26" s="1705"/>
      <c r="E26" s="1706" t="str">
        <f>IF(C26="","",INDEX(Personal!$C$19:$E$183,MATCH(C26,Personal!$C$19:$C$183,0),2))</f>
        <v/>
      </c>
      <c r="F26" s="1706"/>
      <c r="G26" s="1706" t="str">
        <f>IF(C26="","",INDEX(Personal!$C$19:$E$183,MATCH(C26,Personal!$C$19:$C$183,0),3))</f>
        <v/>
      </c>
      <c r="H26" s="1706"/>
    </row>
    <row r="27" spans="2:9" ht="12" customHeight="1">
      <c r="B27" s="99"/>
      <c r="C27" s="1705"/>
      <c r="D27" s="1705"/>
      <c r="E27" s="1706" t="str">
        <f>IF(C27="","",INDEX(Personal!$C$19:$E$183,MATCH(C27,Personal!$C$19:$C$183,0),2))</f>
        <v/>
      </c>
      <c r="F27" s="1706"/>
      <c r="G27" s="1706" t="str">
        <f>IF(C27="","",INDEX(Personal!$C$19:$E$183,MATCH(C27,Personal!$C$19:$C$183,0),3))</f>
        <v/>
      </c>
      <c r="H27" s="1706"/>
    </row>
    <row r="28" spans="2:9" ht="12" hidden="1" customHeight="1">
      <c r="B28" s="99"/>
      <c r="C28" s="1705"/>
      <c r="D28" s="1705"/>
      <c r="E28" s="1706" t="str">
        <f>IF(C28="","",INDEX(Personal!$C$19:$E$183,MATCH(C28,Personal!$C$19:$C$183,0),2))</f>
        <v/>
      </c>
      <c r="F28" s="1706"/>
      <c r="G28" s="1706" t="str">
        <f>IF(C28="","",INDEX(Personal!$C$19:$E$183,MATCH(C28,Personal!$C$19:$C$183,0),3))</f>
        <v/>
      </c>
      <c r="H28" s="1706"/>
    </row>
    <row r="29" spans="2:9" ht="12" hidden="1" customHeight="1">
      <c r="B29" s="99"/>
      <c r="C29" s="1705"/>
      <c r="D29" s="1705"/>
      <c r="E29" s="1706" t="str">
        <f>IF(C29="","",INDEX(Personal!$C$19:$E$183,MATCH(C29,Personal!$C$19:$C$183,0),2))</f>
        <v/>
      </c>
      <c r="F29" s="1706"/>
      <c r="G29" s="1706" t="str">
        <f>IF(C29="","",INDEX(Personal!$C$19:$E$183,MATCH(C29,Personal!$C$19:$C$183,0),3))</f>
        <v/>
      </c>
      <c r="H29" s="1706"/>
    </row>
    <row r="30" spans="2:9" ht="12" hidden="1" customHeight="1">
      <c r="B30" s="99"/>
      <c r="C30" s="1705"/>
      <c r="D30" s="1705"/>
      <c r="E30" s="1706" t="str">
        <f>IF(C30="","",INDEX(Personal!$C$19:$E$183,MATCH(C30,Personal!$C$19:$C$183,0),2))</f>
        <v/>
      </c>
      <c r="F30" s="1706"/>
      <c r="G30" s="1706" t="str">
        <f>IF(C30="","",INDEX(Personal!$C$19:$E$183,MATCH(C30,Personal!$C$19:$C$183,0),3))</f>
        <v/>
      </c>
      <c r="H30" s="1706"/>
    </row>
    <row r="31" spans="2:9" ht="12" hidden="1" customHeight="1">
      <c r="B31" s="99"/>
      <c r="C31" s="1705"/>
      <c r="D31" s="1705"/>
      <c r="E31" s="1706" t="str">
        <f>IF(C31="","",INDEX(Personal!$C$19:$E$183,MATCH(C31,Personal!$C$19:$C$183,0),2))</f>
        <v/>
      </c>
      <c r="F31" s="1706"/>
      <c r="G31" s="1706" t="str">
        <f>IF(C31="","",INDEX(Personal!$C$19:$E$183,MATCH(C31,Personal!$C$19:$C$183,0),3))</f>
        <v/>
      </c>
      <c r="H31" s="1706"/>
    </row>
    <row r="32" spans="2:9" ht="12" hidden="1" customHeight="1">
      <c r="B32" s="99"/>
      <c r="C32" s="1707"/>
      <c r="D32" s="1707"/>
      <c r="E32" s="1706" t="str">
        <f>IF(C32="","",INDEX(Personal!$C$19:$E$183,MATCH(C32,Personal!$C$19:$C$183,0),2))</f>
        <v/>
      </c>
      <c r="F32" s="1706"/>
      <c r="G32" s="1706" t="str">
        <f>IF(C32="","",INDEX(Personal!$C$19:$E$183,MATCH(C32,Personal!$C$19:$C$183,0),3))</f>
        <v/>
      </c>
      <c r="H32" s="1706"/>
    </row>
    <row r="33" spans="2:8" ht="12" hidden="1" customHeight="1">
      <c r="B33" s="99"/>
      <c r="C33" s="1707"/>
      <c r="D33" s="1707"/>
      <c r="E33" s="1706" t="str">
        <f>IF(C33="","",INDEX(Personal!$C$19:$E$183,MATCH(C33,Personal!$C$19:$C$183,0),2))</f>
        <v/>
      </c>
      <c r="F33" s="1706"/>
      <c r="G33" s="1706" t="str">
        <f>IF(C33="","",INDEX(Personal!$C$19:$E$183,MATCH(C33,Personal!$C$19:$C$183,0),3))</f>
        <v/>
      </c>
      <c r="H33" s="1706"/>
    </row>
    <row r="34" spans="2:8" ht="12" hidden="1" customHeight="1">
      <c r="B34" s="99"/>
      <c r="C34" s="1707"/>
      <c r="D34" s="1707"/>
      <c r="E34" s="1706" t="str">
        <f>IF(C34="","",INDEX(Personal!$C$19:$E$183,MATCH(C34,Personal!$C$19:$C$183,0),2))</f>
        <v/>
      </c>
      <c r="F34" s="1706"/>
      <c r="G34" s="1706" t="str">
        <f>IF(C34="","",INDEX(Personal!$C$19:$E$183,MATCH(C34,Personal!$C$19:$C$183,0),3))</f>
        <v/>
      </c>
      <c r="H34" s="1706"/>
    </row>
    <row r="35" spans="2:8" ht="12" customHeight="1">
      <c r="B35" s="99"/>
      <c r="C35" s="1707"/>
      <c r="D35" s="1707"/>
      <c r="E35" s="1706" t="str">
        <f>IF(C35="","",INDEX(Personal!$C$19:$E$183,MATCH(C35,Personal!$C$19:$C$183,0),2))</f>
        <v/>
      </c>
      <c r="F35" s="1706"/>
      <c r="G35" s="1706" t="str">
        <f>IF(C35="","",INDEX(Personal!$C$19:$E$183,MATCH(C35,Personal!$C$19:$C$183,0),3))</f>
        <v/>
      </c>
      <c r="H35" s="1706"/>
    </row>
    <row r="36" spans="2:8" ht="12" customHeight="1">
      <c r="B36" s="99"/>
      <c r="C36" s="1707"/>
      <c r="D36" s="1707"/>
      <c r="E36" s="1706" t="str">
        <f>IF(C36="","",INDEX(Personal!$C$19:$E$183,MATCH(C36,Personal!$C$19:$C$183,0),2))</f>
        <v/>
      </c>
      <c r="F36" s="1706"/>
      <c r="G36" s="1706" t="str">
        <f>IF(C36="","",INDEX(Personal!$C$19:$E$183,MATCH(C36,Personal!$C$19:$C$183,0),3))</f>
        <v/>
      </c>
      <c r="H36" s="1706"/>
    </row>
    <row r="37" spans="2:8" ht="12" customHeight="1">
      <c r="B37" s="99"/>
      <c r="C37" s="1707"/>
      <c r="D37" s="1707"/>
      <c r="E37" s="1706" t="str">
        <f>IF(C37="","",INDEX(Personal!$C$19:$E$183,MATCH(C37,Personal!$C$19:$C$183,0),2))</f>
        <v/>
      </c>
      <c r="F37" s="1706"/>
      <c r="G37" s="1706" t="str">
        <f>IF(C37="","",INDEX(Personal!$C$19:$E$183,MATCH(C37,Personal!$C$19:$C$183,0),3))</f>
        <v/>
      </c>
      <c r="H37" s="1706"/>
    </row>
    <row r="38" spans="2:8" ht="12" customHeight="1">
      <c r="B38" s="99"/>
      <c r="C38" s="1707"/>
      <c r="D38" s="1707"/>
      <c r="E38" s="1706" t="str">
        <f>IF(C38="","",INDEX(Personal!$C$19:$E$183,MATCH(C38,Personal!$C$19:$C$183,0),2))</f>
        <v/>
      </c>
      <c r="F38" s="1706"/>
      <c r="G38" s="1706" t="str">
        <f>IF(C38="","",INDEX(Personal!$C$19:$E$183,MATCH(C38,Personal!$C$19:$C$183,0),3))</f>
        <v/>
      </c>
      <c r="H38" s="1706"/>
    </row>
    <row r="39" spans="2:8" ht="12" customHeight="1">
      <c r="B39" s="99"/>
      <c r="C39" s="1707"/>
      <c r="D39" s="1707"/>
      <c r="E39" s="1706" t="str">
        <f>IF(C39="","",INDEX(Personal!$C$19:$E$183,MATCH(C39,Personal!$C$19:$C$183,0),2))</f>
        <v/>
      </c>
      <c r="F39" s="1706"/>
      <c r="G39" s="1706" t="str">
        <f>IF(C39="","",INDEX(Personal!$C$19:$E$183,MATCH(C39,Personal!$C$19:$C$183,0),3))</f>
        <v/>
      </c>
      <c r="H39" s="1706"/>
    </row>
    <row r="40" spans="2:8" ht="4.5" customHeight="1">
      <c r="C40" s="1579"/>
      <c r="D40" s="1579"/>
      <c r="E40" s="1579"/>
      <c r="F40" s="1579"/>
      <c r="G40" s="1579"/>
      <c r="H40" s="1579"/>
    </row>
    <row r="41" spans="2:8" ht="12" customHeight="1"/>
    <row r="42" spans="2:8" ht="12" customHeight="1"/>
    <row r="43" spans="2:8" ht="12" customHeight="1"/>
    <row r="44" spans="2:8" ht="12" customHeight="1"/>
    <row r="45" spans="2:8" ht="12" customHeight="1"/>
    <row r="46" spans="2:8" ht="12" customHeight="1"/>
    <row r="47" spans="2:8" ht="12" customHeight="1">
      <c r="C47" s="1715" t="s">
        <v>392</v>
      </c>
      <c r="D47" s="1715"/>
      <c r="E47" s="1715"/>
      <c r="F47" s="1715"/>
      <c r="G47" s="1715"/>
      <c r="H47" s="1715"/>
    </row>
    <row r="48" spans="2:8" ht="12" customHeight="1">
      <c r="C48" s="1715"/>
      <c r="D48" s="1715"/>
      <c r="E48" s="1715"/>
      <c r="F48" s="1715"/>
      <c r="G48" s="1715"/>
      <c r="H48" s="1715"/>
    </row>
    <row r="49" spans="2:8" ht="14.25" customHeight="1"/>
    <row r="50" spans="2:8" ht="12" customHeight="1">
      <c r="B50" s="342"/>
      <c r="C50" s="342"/>
      <c r="D50" s="342"/>
      <c r="E50" s="342"/>
      <c r="F50" s="342"/>
      <c r="G50" s="342"/>
      <c r="H50" s="342"/>
    </row>
    <row r="51" spans="2:8" ht="12" customHeight="1">
      <c r="B51" s="342"/>
      <c r="C51" s="342"/>
      <c r="D51" s="342"/>
      <c r="E51" s="342"/>
      <c r="F51" s="342"/>
      <c r="G51" s="342"/>
      <c r="H51" s="342"/>
    </row>
    <row r="59" spans="2:8">
      <c r="B59" s="1579" t="str">
        <f>CONCATENATE("POR: LA EMPRESA ",Personal!D3)</f>
        <v>POR: LA EMPRESA INVERSIONES Y CONSTRUCCIONES BALCES, C.A.</v>
      </c>
      <c r="C59" s="1579"/>
      <c r="D59" s="1579"/>
      <c r="E59" s="1579"/>
      <c r="F59" s="1579"/>
      <c r="G59" s="1579"/>
      <c r="H59" s="1579"/>
    </row>
    <row r="63" spans="2:8">
      <c r="D63" s="1579" t="s">
        <v>393</v>
      </c>
      <c r="E63" s="1579"/>
      <c r="F63" s="1579"/>
      <c r="G63" s="1579"/>
    </row>
    <row r="64" spans="2:8">
      <c r="D64" s="1579" t="s">
        <v>237</v>
      </c>
      <c r="E64" s="1579"/>
      <c r="F64" s="1579"/>
      <c r="G64" s="1579"/>
    </row>
    <row r="65" spans="4:7">
      <c r="D65" s="1579" t="s">
        <v>247</v>
      </c>
      <c r="E65" s="1579"/>
      <c r="F65" s="1579"/>
      <c r="G65" s="1579"/>
    </row>
  </sheetData>
  <mergeCells count="75">
    <mergeCell ref="D63:G63"/>
    <mergeCell ref="D64:G64"/>
    <mergeCell ref="D65:G65"/>
    <mergeCell ref="C31:D31"/>
    <mergeCell ref="E31:F31"/>
    <mergeCell ref="G31:H31"/>
    <mergeCell ref="C47:H48"/>
    <mergeCell ref="B59:H59"/>
    <mergeCell ref="G35:H35"/>
    <mergeCell ref="E35:F35"/>
    <mergeCell ref="C35:D35"/>
    <mergeCell ref="G40:H40"/>
    <mergeCell ref="E40:F40"/>
    <mergeCell ref="C40:D40"/>
    <mergeCell ref="C38:D38"/>
    <mergeCell ref="E38:F38"/>
    <mergeCell ref="C27:D27"/>
    <mergeCell ref="E27:F27"/>
    <mergeCell ref="G27:H27"/>
    <mergeCell ref="C28:D28"/>
    <mergeCell ref="E28:F28"/>
    <mergeCell ref="G28:H28"/>
    <mergeCell ref="C29:D29"/>
    <mergeCell ref="E29:F29"/>
    <mergeCell ref="G29:H29"/>
    <mergeCell ref="C30:D30"/>
    <mergeCell ref="G32:H32"/>
    <mergeCell ref="E32:F32"/>
    <mergeCell ref="C32:D32"/>
    <mergeCell ref="E30:F30"/>
    <mergeCell ref="G30:H30"/>
    <mergeCell ref="C25:D25"/>
    <mergeCell ref="E25:F25"/>
    <mergeCell ref="G25:H25"/>
    <mergeCell ref="C26:D26"/>
    <mergeCell ref="E26:F26"/>
    <mergeCell ref="G26:H26"/>
    <mergeCell ref="C23:D23"/>
    <mergeCell ref="E23:F23"/>
    <mergeCell ref="G23:H23"/>
    <mergeCell ref="C24:D24"/>
    <mergeCell ref="E24:F24"/>
    <mergeCell ref="G24:H24"/>
    <mergeCell ref="F3:H3"/>
    <mergeCell ref="C20:D20"/>
    <mergeCell ref="E20:F20"/>
    <mergeCell ref="G20:H20"/>
    <mergeCell ref="G19:H19"/>
    <mergeCell ref="E19:F19"/>
    <mergeCell ref="C19:D19"/>
    <mergeCell ref="C5:F5"/>
    <mergeCell ref="C12:H18"/>
    <mergeCell ref="C8:D8"/>
    <mergeCell ref="G38:H38"/>
    <mergeCell ref="C39:D39"/>
    <mergeCell ref="E39:F39"/>
    <mergeCell ref="G39:H39"/>
    <mergeCell ref="G37:H37"/>
    <mergeCell ref="E37:F37"/>
    <mergeCell ref="C37:D37"/>
    <mergeCell ref="G33:H33"/>
    <mergeCell ref="E33:F33"/>
    <mergeCell ref="C33:D33"/>
    <mergeCell ref="G36:H36"/>
    <mergeCell ref="E36:F36"/>
    <mergeCell ref="C36:D36"/>
    <mergeCell ref="G34:H34"/>
    <mergeCell ref="E34:F34"/>
    <mergeCell ref="C34:D34"/>
    <mergeCell ref="C21:D21"/>
    <mergeCell ref="E21:F21"/>
    <mergeCell ref="G21:H21"/>
    <mergeCell ref="C22:D22"/>
    <mergeCell ref="E22:F22"/>
    <mergeCell ref="G22:H22"/>
  </mergeCells>
  <pageMargins left="0.55118110236220474" right="0.47244094488188981" top="0.39370078740157483" bottom="0.35433070866141736" header="0.31496062992125984" footer="0.31496062992125984"/>
  <pageSetup scale="95" orientation="portrait" r:id="rId1"/>
  <headerFooter>
    <oddHeader>&amp;L&amp;C</oddHeader>
    <oddFooter>&amp;L                  Calle Azcue, C.C. Victoria, PB - Loc. 8, Telf.: 0291-6413332 - Fax: 0291-6410663,  Maturín – Edo. Monagas</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Personal!$C$19:$C$183</xm:f>
          </x14:formula1>
          <xm:sqref>C20:D39</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3"/>
  <dimension ref="B7:U289"/>
  <sheetViews>
    <sheetView showGridLines="0" topLeftCell="A332" workbookViewId="0">
      <selection activeCell="L29" sqref="L29"/>
    </sheetView>
  </sheetViews>
  <sheetFormatPr baseColWidth="10" defaultRowHeight="14.4"/>
  <cols>
    <col min="1" max="1" width="2.109375" customWidth="1"/>
    <col min="2" max="2" width="3.6640625" customWidth="1"/>
    <col min="3" max="5" width="4.44140625" customWidth="1"/>
    <col min="6" max="6" width="3.6640625" customWidth="1"/>
    <col min="7" max="7" width="4.44140625" customWidth="1"/>
    <col min="8" max="8" width="4.109375" customWidth="1"/>
    <col min="9" max="9" width="4.88671875" customWidth="1"/>
    <col min="10" max="10" width="4.44140625" customWidth="1"/>
    <col min="11" max="11" width="3.6640625" customWidth="1"/>
    <col min="12" max="12" width="4.88671875" customWidth="1"/>
    <col min="13" max="13" width="7.6640625" customWidth="1"/>
    <col min="14" max="14" width="4.109375" customWidth="1"/>
    <col min="15" max="15" width="3.6640625" customWidth="1"/>
    <col min="16" max="18" width="5.6640625" customWidth="1"/>
    <col min="19" max="19" width="3.88671875" customWidth="1"/>
    <col min="20" max="20" width="3.44140625" customWidth="1"/>
    <col min="21" max="21" width="10.109375" customWidth="1"/>
    <col min="22" max="22" width="2.88671875" customWidth="1"/>
    <col min="25" max="25" width="11.44140625" customWidth="1"/>
    <col min="27" max="27" width="11.44140625" customWidth="1"/>
  </cols>
  <sheetData>
    <row r="7" spans="2:21" ht="17.399999999999999">
      <c r="B7" s="1766" t="s">
        <v>396</v>
      </c>
      <c r="C7" s="1766"/>
      <c r="D7" s="1766"/>
      <c r="E7" s="1766"/>
      <c r="F7" s="1766"/>
      <c r="G7" s="1766"/>
      <c r="H7" s="1766"/>
      <c r="I7" s="1766"/>
      <c r="J7" s="1766"/>
      <c r="K7" s="1766"/>
      <c r="L7" s="1766"/>
      <c r="M7" s="1766"/>
      <c r="N7" s="1766"/>
      <c r="O7" s="1766"/>
      <c r="P7" s="1766"/>
      <c r="Q7" s="1766"/>
      <c r="R7" s="1766"/>
      <c r="S7" s="1766"/>
      <c r="T7" s="1766"/>
      <c r="U7" s="1766"/>
    </row>
    <row r="8" spans="2:21" ht="17.399999999999999">
      <c r="B8" s="1766" t="s">
        <v>397</v>
      </c>
      <c r="C8" s="1766"/>
      <c r="D8" s="1766"/>
      <c r="E8" s="1766"/>
      <c r="F8" s="1766"/>
      <c r="G8" s="1766"/>
      <c r="H8" s="1766"/>
      <c r="I8" s="1766"/>
      <c r="J8" s="1766"/>
      <c r="K8" s="1766"/>
      <c r="L8" s="1766"/>
      <c r="M8" s="1766"/>
      <c r="N8" s="1766"/>
      <c r="O8" s="1766"/>
      <c r="P8" s="1766"/>
      <c r="Q8" s="1766"/>
      <c r="R8" s="1766"/>
      <c r="S8" s="1766"/>
      <c r="T8" s="1766"/>
      <c r="U8" s="1766"/>
    </row>
    <row r="9" spans="2:21" ht="17.399999999999999">
      <c r="B9" s="1766" t="s">
        <v>398</v>
      </c>
      <c r="C9" s="1766"/>
      <c r="D9" s="1766"/>
      <c r="E9" s="1766"/>
      <c r="F9" s="1766"/>
      <c r="G9" s="1766"/>
      <c r="H9" s="1766"/>
      <c r="I9" s="1766"/>
      <c r="J9" s="1766"/>
      <c r="K9" s="1766"/>
      <c r="L9" s="1766"/>
      <c r="M9" s="1766"/>
      <c r="N9" s="1766"/>
      <c r="O9" s="1766"/>
      <c r="P9" s="1766"/>
      <c r="Q9" s="1766"/>
      <c r="R9" s="1766"/>
      <c r="S9" s="1766"/>
      <c r="T9" s="1766"/>
      <c r="U9" s="1766"/>
    </row>
    <row r="10" spans="2:21" ht="17.399999999999999">
      <c r="B10" s="1766" t="s">
        <v>399</v>
      </c>
      <c r="C10" s="1766"/>
      <c r="D10" s="1766"/>
      <c r="E10" s="1766"/>
      <c r="F10" s="1766"/>
      <c r="G10" s="1766"/>
      <c r="H10" s="1766"/>
      <c r="I10" s="1766"/>
      <c r="J10" s="1766"/>
      <c r="K10" s="1766"/>
      <c r="L10" s="1766"/>
      <c r="M10" s="1766"/>
      <c r="N10" s="1766"/>
      <c r="O10" s="1766"/>
      <c r="P10" s="1766"/>
      <c r="Q10" s="1766"/>
      <c r="R10" s="1766"/>
      <c r="S10" s="1766"/>
      <c r="T10" s="1766"/>
      <c r="U10" s="1766"/>
    </row>
    <row r="12" spans="2:21" ht="20.399999999999999">
      <c r="B12" s="1767" t="s">
        <v>400</v>
      </c>
      <c r="C12" s="1767"/>
      <c r="D12" s="1767"/>
      <c r="E12" s="1767"/>
      <c r="F12" s="1767"/>
      <c r="G12" s="1767"/>
      <c r="H12" s="1767"/>
      <c r="I12" s="1767"/>
      <c r="J12" s="1767"/>
      <c r="K12" s="1767"/>
      <c r="L12" s="1767"/>
      <c r="M12" s="1767"/>
      <c r="N12" s="1767"/>
      <c r="O12" s="1767"/>
      <c r="P12" s="1767"/>
      <c r="Q12" s="1767"/>
      <c r="R12" s="1767"/>
      <c r="S12" s="1767"/>
      <c r="T12" s="1767"/>
      <c r="U12" s="1767"/>
    </row>
    <row r="14" spans="2:21">
      <c r="D14" s="85"/>
      <c r="E14" s="262" t="s">
        <v>401</v>
      </c>
      <c r="I14" s="334"/>
      <c r="J14" s="262" t="s">
        <v>402</v>
      </c>
      <c r="O14" s="280" t="s">
        <v>102</v>
      </c>
      <c r="P14" s="262" t="s">
        <v>403</v>
      </c>
      <c r="Q14" s="262"/>
      <c r="R14" s="262"/>
      <c r="S14" s="334"/>
      <c r="T14" s="262" t="s">
        <v>404</v>
      </c>
    </row>
    <row r="17" spans="2:21">
      <c r="B17" s="263" t="s">
        <v>405</v>
      </c>
      <c r="I17" s="1768" t="str">
        <f>Personal!G10</f>
        <v>PLANTA DE GAS Y AGUA</v>
      </c>
      <c r="J17" s="1768"/>
      <c r="K17" s="1768"/>
      <c r="L17" s="1768"/>
      <c r="M17" s="1768"/>
      <c r="N17" s="1768"/>
      <c r="O17" s="1768"/>
      <c r="P17" s="1768"/>
      <c r="Q17" s="1768"/>
      <c r="R17" s="1768"/>
      <c r="S17" s="1768"/>
      <c r="T17" s="1768"/>
      <c r="U17" s="1768"/>
    </row>
    <row r="18" spans="2:21">
      <c r="I18" s="5"/>
      <c r="J18" s="5"/>
      <c r="K18" s="5"/>
      <c r="L18" s="5"/>
      <c r="M18" s="5"/>
      <c r="N18" s="5"/>
      <c r="O18" s="5"/>
      <c r="P18" s="5"/>
      <c r="Q18" s="5"/>
      <c r="R18" s="5"/>
      <c r="S18" s="5"/>
      <c r="T18" s="5"/>
      <c r="U18" s="5"/>
    </row>
    <row r="19" spans="2:21" ht="9" customHeight="1"/>
    <row r="20" spans="2:21">
      <c r="B20" s="263" t="s">
        <v>406</v>
      </c>
      <c r="I20" s="386" t="str">
        <f>Personal!D3</f>
        <v>INVERSIONES Y CONSTRUCCIONES BALCES, C.A.</v>
      </c>
      <c r="J20" s="5"/>
      <c r="K20" s="5"/>
      <c r="L20" s="5"/>
      <c r="M20" s="5"/>
      <c r="N20" s="5"/>
      <c r="O20" s="5"/>
      <c r="P20" s="5"/>
      <c r="Q20" s="5"/>
      <c r="R20" s="5"/>
      <c r="S20" s="5"/>
      <c r="T20" s="5"/>
      <c r="U20" s="5"/>
    </row>
    <row r="21" spans="2:21" ht="13.5" customHeight="1"/>
    <row r="22" spans="2:21">
      <c r="B22" s="263" t="s">
        <v>407</v>
      </c>
      <c r="G22" s="1763">
        <f>Personal!D10</f>
        <v>4600057801</v>
      </c>
      <c r="H22" s="1763"/>
      <c r="I22" s="1763"/>
      <c r="J22" s="1763"/>
      <c r="K22" s="1763"/>
      <c r="L22" s="1763"/>
      <c r="M22" s="1763"/>
    </row>
    <row r="24" spans="2:21" ht="23.25" customHeight="1">
      <c r="B24" s="263" t="s">
        <v>408</v>
      </c>
      <c r="J24" s="1769" t="str">
        <f>Personal!D9</f>
        <v>"SERVICIO DE MANTENIMIENTO DE INSTRUMENTACION, PANELES DE CONTROL, MULTIPLES Y POZOS INYECTORES DE MACOLLAS DE PIGAS I, PERTENECIENTE A LA GERENCIA DE PLANTAS GAS Y AGUA"</v>
      </c>
      <c r="K24" s="1769"/>
      <c r="L24" s="1769"/>
      <c r="M24" s="1769"/>
      <c r="N24" s="1769"/>
      <c r="O24" s="1769"/>
      <c r="P24" s="1769"/>
      <c r="Q24" s="1769"/>
      <c r="R24" s="1769"/>
      <c r="S24" s="1769"/>
      <c r="T24" s="1769"/>
      <c r="U24" s="1769"/>
    </row>
    <row r="25" spans="2:21" ht="15" customHeight="1">
      <c r="B25" s="900"/>
      <c r="C25" s="900"/>
      <c r="D25" s="900"/>
      <c r="E25" s="900"/>
      <c r="F25" s="900"/>
      <c r="G25" s="900"/>
      <c r="H25" s="900"/>
      <c r="I25" s="900"/>
      <c r="J25" s="1770"/>
      <c r="K25" s="1770"/>
      <c r="L25" s="1770"/>
      <c r="M25" s="1770"/>
      <c r="N25" s="1770"/>
      <c r="O25" s="1770"/>
      <c r="P25" s="1770"/>
      <c r="Q25" s="1770"/>
      <c r="R25" s="1770"/>
      <c r="S25" s="1770"/>
      <c r="T25" s="1770"/>
      <c r="U25" s="1770"/>
    </row>
    <row r="26" spans="2:21" ht="9.75" customHeight="1"/>
    <row r="27" spans="2:21">
      <c r="B27" s="1764" t="s">
        <v>409</v>
      </c>
      <c r="C27" s="1764"/>
      <c r="D27" s="1764"/>
      <c r="E27" s="1764"/>
      <c r="F27" s="1764"/>
      <c r="G27" s="1764"/>
      <c r="H27" s="1764"/>
      <c r="I27" s="1763" t="s">
        <v>845</v>
      </c>
      <c r="J27" s="1763"/>
      <c r="K27" s="1763"/>
      <c r="L27" s="1763"/>
      <c r="M27" s="1763"/>
      <c r="N27" s="1763"/>
      <c r="O27" s="1763"/>
      <c r="P27" s="1763"/>
      <c r="Q27" s="1763"/>
      <c r="R27" s="1763"/>
      <c r="S27" s="1763"/>
      <c r="T27" s="1763"/>
      <c r="U27" s="1763"/>
    </row>
    <row r="29" spans="2:21">
      <c r="B29" s="1765" t="s">
        <v>410</v>
      </c>
      <c r="C29" s="1765"/>
      <c r="D29" s="1765"/>
      <c r="E29" s="1765"/>
      <c r="F29" s="1765"/>
      <c r="G29" s="1762">
        <v>42269</v>
      </c>
      <c r="H29" s="1762"/>
      <c r="I29" s="1762"/>
      <c r="Q29" s="279" t="s">
        <v>411</v>
      </c>
      <c r="R29" s="1761">
        <f>G29+30</f>
        <v>42299</v>
      </c>
      <c r="S29" s="1761"/>
      <c r="T29" s="1761"/>
    </row>
    <row r="30" spans="2:21">
      <c r="G30" s="1762"/>
      <c r="H30" s="1762"/>
      <c r="I30" s="1762"/>
      <c r="R30" s="1761"/>
      <c r="S30" s="1761"/>
      <c r="T30" s="1761"/>
    </row>
    <row r="31" spans="2:21">
      <c r="G31" s="1762"/>
      <c r="H31" s="1762"/>
      <c r="I31" s="1762"/>
      <c r="R31" s="1761"/>
      <c r="S31" s="1761"/>
      <c r="T31" s="1761"/>
    </row>
    <row r="32" spans="2:21">
      <c r="G32" s="1762"/>
      <c r="H32" s="1762"/>
      <c r="I32" s="1762"/>
      <c r="R32" s="1761"/>
      <c r="S32" s="1761"/>
      <c r="T32" s="1761"/>
    </row>
    <row r="33" spans="2:21">
      <c r="G33" s="830"/>
      <c r="H33" s="831"/>
      <c r="I33" s="831"/>
      <c r="R33" s="830"/>
      <c r="S33" s="831"/>
      <c r="T33" s="831"/>
    </row>
    <row r="34" spans="2:21">
      <c r="B34" s="5"/>
      <c r="C34" s="5"/>
      <c r="D34" s="5"/>
      <c r="E34" s="5"/>
      <c r="F34" s="5"/>
      <c r="I34" s="1760"/>
      <c r="J34" s="1760"/>
      <c r="K34" s="1760"/>
      <c r="L34" s="1760"/>
      <c r="M34" s="5"/>
      <c r="O34" s="5"/>
      <c r="P34" s="5"/>
      <c r="Q34" s="5"/>
      <c r="R34" s="5"/>
      <c r="S34" s="5"/>
      <c r="T34" s="5"/>
      <c r="U34" s="5"/>
    </row>
    <row r="35" spans="2:21">
      <c r="B35" s="264" t="s">
        <v>412</v>
      </c>
      <c r="I35" s="263" t="s">
        <v>414</v>
      </c>
      <c r="O35" s="264" t="s">
        <v>427</v>
      </c>
    </row>
    <row r="36" spans="2:21">
      <c r="B36" s="264" t="s">
        <v>413</v>
      </c>
      <c r="I36" s="264" t="s">
        <v>428</v>
      </c>
      <c r="O36" s="264" t="s">
        <v>428</v>
      </c>
    </row>
    <row r="37" spans="2:21">
      <c r="B37" s="264" t="s">
        <v>124</v>
      </c>
      <c r="I37" s="263" t="s">
        <v>124</v>
      </c>
      <c r="O37" s="264" t="s">
        <v>124</v>
      </c>
    </row>
    <row r="38" spans="2:21">
      <c r="I38" s="263" t="s">
        <v>429</v>
      </c>
      <c r="K38" t="s">
        <v>507</v>
      </c>
      <c r="O38" s="264" t="s">
        <v>429</v>
      </c>
    </row>
    <row r="40" spans="2:21">
      <c r="B40" s="1760"/>
      <c r="C40" s="1760"/>
      <c r="D40" s="1760"/>
      <c r="E40" s="1760"/>
      <c r="I40" s="1760"/>
      <c r="J40" s="1760"/>
      <c r="K40" s="1760"/>
      <c r="L40" s="1760"/>
      <c r="O40" s="1760"/>
      <c r="P40" s="1760"/>
      <c r="Q40" s="1760"/>
      <c r="R40" s="1760"/>
      <c r="S40" s="5"/>
      <c r="T40" s="5"/>
      <c r="U40" s="5"/>
    </row>
    <row r="41" spans="2:21">
      <c r="B41" s="264" t="s">
        <v>398</v>
      </c>
      <c r="I41" s="264" t="s">
        <v>430</v>
      </c>
      <c r="O41" s="264" t="s">
        <v>431</v>
      </c>
    </row>
    <row r="42" spans="2:21">
      <c r="B42" s="264" t="s">
        <v>428</v>
      </c>
      <c r="I42" s="264" t="s">
        <v>428</v>
      </c>
      <c r="O42" s="264" t="s">
        <v>428</v>
      </c>
    </row>
    <row r="43" spans="2:21">
      <c r="B43" s="263" t="s">
        <v>124</v>
      </c>
      <c r="I43" s="263" t="s">
        <v>124</v>
      </c>
      <c r="O43" s="263" t="s">
        <v>124</v>
      </c>
    </row>
    <row r="44" spans="2:21">
      <c r="B44" s="263" t="s">
        <v>429</v>
      </c>
      <c r="I44" s="263" t="s">
        <v>429</v>
      </c>
      <c r="O44" s="263" t="s">
        <v>429</v>
      </c>
    </row>
    <row r="48" spans="2:21">
      <c r="B48" s="1759" t="s">
        <v>432</v>
      </c>
      <c r="C48" s="1759"/>
      <c r="D48" s="1758" t="s">
        <v>433</v>
      </c>
      <c r="E48" s="1758"/>
      <c r="F48" s="1758"/>
      <c r="G48" s="1758"/>
      <c r="H48" s="1758"/>
      <c r="I48" s="1758"/>
      <c r="J48" s="1758"/>
      <c r="K48" s="1758"/>
      <c r="L48" s="1758"/>
      <c r="M48" s="1758"/>
      <c r="N48" s="1758"/>
      <c r="O48" s="1758"/>
      <c r="P48" s="1758"/>
      <c r="Q48" s="1758"/>
      <c r="R48" s="1758"/>
      <c r="S48" s="1758"/>
      <c r="T48" s="1758"/>
      <c r="U48" s="1758"/>
    </row>
    <row r="49" spans="2:21">
      <c r="D49" s="1758"/>
      <c r="E49" s="1758"/>
      <c r="F49" s="1758"/>
      <c r="G49" s="1758"/>
      <c r="H49" s="1758"/>
      <c r="I49" s="1758"/>
      <c r="J49" s="1758"/>
      <c r="K49" s="1758"/>
      <c r="L49" s="1758"/>
      <c r="M49" s="1758"/>
      <c r="N49" s="1758"/>
      <c r="O49" s="1758"/>
      <c r="P49" s="1758"/>
      <c r="Q49" s="1758"/>
      <c r="R49" s="1758"/>
      <c r="S49" s="1758"/>
      <c r="T49" s="1758"/>
      <c r="U49" s="1758"/>
    </row>
    <row r="59" spans="2:21" ht="15" thickBot="1">
      <c r="B59" s="387"/>
      <c r="C59" s="1747" t="s">
        <v>243</v>
      </c>
      <c r="D59" s="1748"/>
      <c r="E59" s="1748"/>
      <c r="F59" s="1748"/>
      <c r="G59" s="1748"/>
      <c r="H59" s="1748"/>
      <c r="I59" s="1748"/>
      <c r="J59" s="1748"/>
      <c r="K59" s="1748"/>
      <c r="L59" s="1748"/>
      <c r="M59" s="1748"/>
      <c r="N59" s="1748"/>
      <c r="O59" s="1748"/>
      <c r="P59" s="1748"/>
      <c r="Q59" s="1748"/>
      <c r="R59" s="1748"/>
      <c r="S59" s="1748"/>
      <c r="T59" s="1748"/>
      <c r="U59" s="1749"/>
    </row>
    <row r="60" spans="2:21" ht="5.25" customHeight="1" thickTop="1"/>
    <row r="61" spans="2:21" ht="15" customHeight="1">
      <c r="C61" s="1752" t="s">
        <v>18</v>
      </c>
      <c r="D61" s="1752"/>
      <c r="E61" s="1752"/>
      <c r="F61" s="1752"/>
      <c r="G61" s="1752"/>
      <c r="H61" s="1752"/>
      <c r="I61" s="1752"/>
      <c r="J61" s="1752"/>
      <c r="K61" s="1752"/>
      <c r="L61" s="1752"/>
      <c r="M61" s="1753" t="s">
        <v>19</v>
      </c>
      <c r="N61" s="1753"/>
      <c r="O61" s="1753"/>
      <c r="P61" s="1753" t="s">
        <v>21</v>
      </c>
      <c r="Q61" s="1753"/>
      <c r="R61" s="1753"/>
      <c r="S61" s="1753"/>
      <c r="T61" s="1753"/>
      <c r="U61" s="1753"/>
    </row>
    <row r="62" spans="2:21" ht="15" customHeight="1">
      <c r="C62" s="1754" t="s">
        <v>798</v>
      </c>
      <c r="D62" s="1754"/>
      <c r="E62" s="1754"/>
      <c r="F62" s="1754"/>
      <c r="G62" s="1754"/>
      <c r="H62" s="1754"/>
      <c r="I62" s="1754"/>
      <c r="J62" s="1754"/>
      <c r="K62" s="1754"/>
      <c r="L62" s="1754"/>
      <c r="M62" s="1756">
        <f>IF(C62="","",INDEX(Personal!$C$19:$BT$183,MATCH(C62,Personal!$C$19:$C$183,0),2))</f>
        <v>11448017</v>
      </c>
      <c r="N62" s="1756"/>
      <c r="O62" s="1756"/>
      <c r="P62" s="1756" t="str">
        <f>IF(C62="","",INDEX(Personal!$C$19:$BT$183,MATCH(C62,Personal!$C$19:$C$183,0),3))</f>
        <v>GERENTE DE PROYECTO</v>
      </c>
      <c r="Q62" s="1756"/>
      <c r="R62" s="1756"/>
      <c r="S62" s="1756"/>
      <c r="T62" s="1756"/>
      <c r="U62" s="1756"/>
    </row>
    <row r="63" spans="2:21" ht="15" customHeight="1">
      <c r="C63" s="1754" t="s">
        <v>537</v>
      </c>
      <c r="D63" s="1754"/>
      <c r="E63" s="1754"/>
      <c r="F63" s="1754"/>
      <c r="G63" s="1754"/>
      <c r="H63" s="1754"/>
      <c r="I63" s="1754"/>
      <c r="J63" s="1754"/>
      <c r="K63" s="1754"/>
      <c r="L63" s="1754"/>
      <c r="M63" s="1756">
        <f>IF(C63="","",INDEX(Personal!$C$19:$BT$84,MATCH(C63,Personal!$C$19:$C$84,0),2))</f>
        <v>10378102</v>
      </c>
      <c r="N63" s="1756"/>
      <c r="O63" s="1756"/>
      <c r="P63" s="1756" t="str">
        <f>IF(C63="","",INDEX(Personal!$C$19:$BT$83,MATCH(C63,Personal!$C$19:$C$83,0),3))</f>
        <v>GERENTE ADMINISTRATIVO</v>
      </c>
      <c r="Q63" s="1756"/>
      <c r="R63" s="1756"/>
      <c r="S63" s="1756"/>
      <c r="T63" s="1756"/>
      <c r="U63" s="1756"/>
    </row>
    <row r="64" spans="2:21" ht="22.5" customHeight="1">
      <c r="C64" s="1754" t="s">
        <v>245</v>
      </c>
      <c r="D64" s="1754"/>
      <c r="E64" s="1754"/>
      <c r="F64" s="1754"/>
      <c r="G64" s="1754"/>
      <c r="H64" s="1754"/>
      <c r="I64" s="1754"/>
      <c r="J64" s="1754"/>
      <c r="K64" s="1754"/>
      <c r="L64" s="1754"/>
      <c r="M64" s="1756">
        <f>IF(C64="","",INDEX(Personal!$C$19:$BT$83,MATCH(C64,Personal!$C$19:$C$83,0),2))</f>
        <v>14012933</v>
      </c>
      <c r="N64" s="1756"/>
      <c r="O64" s="1756"/>
      <c r="P64" s="1756" t="str">
        <f>IF(C64="","",INDEX(Personal!$C$19:$BT$83,MATCH(C64,Personal!$C$19:$C$83,0),3))</f>
        <v>COORDINADORA SIHOA</v>
      </c>
      <c r="Q64" s="1756"/>
      <c r="R64" s="1756"/>
      <c r="S64" s="1756"/>
      <c r="T64" s="1756"/>
      <c r="U64" s="1756"/>
    </row>
    <row r="65" spans="3:21" ht="15" customHeight="1">
      <c r="C65" s="1754" t="s">
        <v>843</v>
      </c>
      <c r="D65" s="1754"/>
      <c r="E65" s="1754"/>
      <c r="F65" s="1754"/>
      <c r="G65" s="1754"/>
      <c r="H65" s="1754"/>
      <c r="I65" s="1754"/>
      <c r="J65" s="1754"/>
      <c r="K65" s="1754"/>
      <c r="L65" s="1754"/>
      <c r="M65" s="1756">
        <f>IF(C65="","",INDEX(Personal!$C$19:$BT$83,MATCH(C65,Personal!$C$19:$C$83,0),2))</f>
        <v>24126974</v>
      </c>
      <c r="N65" s="1756"/>
      <c r="O65" s="1756"/>
      <c r="P65" s="1756" t="str">
        <f>IF(C65="","",INDEX(Personal!$C$19:$BT$83,MATCH(C65,Personal!$C$19:$C$83,0),3))</f>
        <v>TEC. INTRUMENTACION</v>
      </c>
      <c r="Q65" s="1756"/>
      <c r="R65" s="1756"/>
      <c r="S65" s="1756"/>
      <c r="T65" s="1756"/>
      <c r="U65" s="1756"/>
    </row>
    <row r="66" spans="3:21" ht="15" customHeight="1">
      <c r="C66" s="1754" t="s">
        <v>237</v>
      </c>
      <c r="D66" s="1754"/>
      <c r="E66" s="1754"/>
      <c r="F66" s="1754"/>
      <c r="G66" s="1754"/>
      <c r="H66" s="1754"/>
      <c r="I66" s="1754"/>
      <c r="J66" s="1754"/>
      <c r="K66" s="1754"/>
      <c r="L66" s="1754"/>
      <c r="M66" s="1755">
        <f>IF(C66="","",INDEX(Personal!$C$19:$BT$83,MATCH(C66,Personal!$C$19:$C$83,0),2))</f>
        <v>9894120</v>
      </c>
      <c r="N66" s="1755"/>
      <c r="O66" s="1755"/>
      <c r="P66" s="1756" t="str">
        <f>IF(C66="","",INDEX(Personal!$C$19:$BT$83,MATCH(C66,Personal!$C$19:$C$83,0),3))</f>
        <v>RELACIONES LABORALES</v>
      </c>
      <c r="Q66" s="1756"/>
      <c r="R66" s="1756"/>
      <c r="S66" s="1756"/>
      <c r="T66" s="1756"/>
      <c r="U66" s="1756"/>
    </row>
    <row r="67" spans="3:21" ht="15" customHeight="1">
      <c r="C67" s="1754" t="s">
        <v>821</v>
      </c>
      <c r="D67" s="1754"/>
      <c r="E67" s="1754"/>
      <c r="F67" s="1754"/>
      <c r="G67" s="1754"/>
      <c r="H67" s="1754"/>
      <c r="I67" s="1754"/>
      <c r="J67" s="1754"/>
      <c r="K67" s="1754"/>
      <c r="L67" s="1754"/>
      <c r="M67" s="1755">
        <f>IF(C67="","",INDEX(Personal!$C$19:$BT$129,MATCH(C67,Personal!$C$19:$C$129,0),2))</f>
        <v>18084396</v>
      </c>
      <c r="N67" s="1755"/>
      <c r="O67" s="1755"/>
      <c r="P67" s="1756" t="str">
        <f>IF(C67="","",INDEX(Personal!$C$19:$BT$129,MATCH(C67,Personal!$C$19:$C$129,0),3))</f>
        <v>PLANIFICADOR</v>
      </c>
      <c r="Q67" s="1756"/>
      <c r="R67" s="1756"/>
      <c r="S67" s="1756"/>
      <c r="T67" s="1756"/>
      <c r="U67" s="1756"/>
    </row>
    <row r="68" spans="3:21" ht="15" customHeight="1">
      <c r="C68" s="1754" t="s">
        <v>823</v>
      </c>
      <c r="D68" s="1754"/>
      <c r="E68" s="1754"/>
      <c r="F68" s="1754"/>
      <c r="G68" s="1754"/>
      <c r="H68" s="1754"/>
      <c r="I68" s="1754"/>
      <c r="J68" s="1754"/>
      <c r="K68" s="1754"/>
      <c r="L68" s="1754"/>
      <c r="M68" s="1755">
        <f>IF(C68="","",INDEX(Personal!$C$19:$BT$83,MATCH(C68,Personal!$C$19:$C$83,0),2))</f>
        <v>14994920</v>
      </c>
      <c r="N68" s="1755"/>
      <c r="O68" s="1755"/>
      <c r="P68" s="1756" t="str">
        <f>IF(C68="","",INDEX(Personal!$C$19:$BT$83,MATCH(C68,Personal!$C$19:$C$83,0),3))</f>
        <v>SUPERVISOR</v>
      </c>
      <c r="Q68" s="1756"/>
      <c r="R68" s="1756"/>
      <c r="S68" s="1756"/>
      <c r="T68" s="1756"/>
      <c r="U68" s="1756"/>
    </row>
    <row r="69" spans="3:21" ht="15" customHeight="1">
      <c r="C69" s="1754" t="s">
        <v>825</v>
      </c>
      <c r="D69" s="1754"/>
      <c r="E69" s="1754"/>
      <c r="F69" s="1754"/>
      <c r="G69" s="1754"/>
      <c r="H69" s="1754"/>
      <c r="I69" s="1754"/>
      <c r="J69" s="1754"/>
      <c r="K69" s="1754"/>
      <c r="L69" s="1754"/>
      <c r="M69" s="1755">
        <f>IF(C69="","",INDEX(Personal!$C$19:$BT$128,MATCH(C69,Personal!$C$19:$C$128,0),2))</f>
        <v>16517503</v>
      </c>
      <c r="N69" s="1755"/>
      <c r="O69" s="1755"/>
      <c r="P69" s="1756" t="str">
        <f>IF(C69="","",INDEX(Personal!$C$19:$BT$128,MATCH(C69,Personal!$C$19:$C$128,0),3))</f>
        <v>TEC. INSTRUMENTISTA</v>
      </c>
      <c r="Q69" s="1756"/>
      <c r="R69" s="1756"/>
      <c r="S69" s="1756"/>
      <c r="T69" s="1756"/>
      <c r="U69" s="1756"/>
    </row>
    <row r="70" spans="3:21" ht="15" customHeight="1">
      <c r="C70" s="1754" t="s">
        <v>827</v>
      </c>
      <c r="D70" s="1754"/>
      <c r="E70" s="1754"/>
      <c r="F70" s="1754"/>
      <c r="G70" s="1754"/>
      <c r="H70" s="1754"/>
      <c r="I70" s="1754"/>
      <c r="J70" s="1754"/>
      <c r="K70" s="1754"/>
      <c r="L70" s="1754"/>
      <c r="M70" s="1755">
        <f>IF(C70="","",INDEX(Personal!$C$19:$BT$133,MATCH(C70,Personal!$C$19:$C$133,0),2))</f>
        <v>17041026</v>
      </c>
      <c r="N70" s="1755"/>
      <c r="O70" s="1755"/>
      <c r="P70" s="1756" t="str">
        <f>IF(C70="","",INDEX(Personal!$C$19:$BT$133,MATCH(C70,Personal!$C$19:$C$133,0),3))</f>
        <v>TEC. INSTRUMENTISTA</v>
      </c>
      <c r="Q70" s="1756"/>
      <c r="R70" s="1756"/>
      <c r="S70" s="1756"/>
      <c r="T70" s="1756"/>
      <c r="U70" s="1756"/>
    </row>
    <row r="71" spans="3:21" ht="15" customHeight="1">
      <c r="C71" s="1754" t="s">
        <v>828</v>
      </c>
      <c r="D71" s="1754"/>
      <c r="E71" s="1754"/>
      <c r="F71" s="1754"/>
      <c r="G71" s="1754"/>
      <c r="H71" s="1754"/>
      <c r="I71" s="1754"/>
      <c r="J71" s="1754"/>
      <c r="K71" s="1754"/>
      <c r="L71" s="1754"/>
      <c r="M71" s="1755">
        <f>IF(C71="","",INDEX(Personal!$C$19:$BT$83,MATCH(C71,Personal!$C$19:$C$83,0),2))</f>
        <v>27121462</v>
      </c>
      <c r="N71" s="1755"/>
      <c r="O71" s="1755"/>
      <c r="P71" s="1757" t="str">
        <f>IF(C71="","",INDEX(Personal!$C$19:$BT$83,MATCH(C71,Personal!$C$19:$C$83,0),3))</f>
        <v>TEC. INSTRUMENTISTA</v>
      </c>
      <c r="Q71" s="1757"/>
      <c r="R71" s="1757"/>
      <c r="S71" s="1757"/>
      <c r="T71" s="1757"/>
      <c r="U71" s="1757"/>
    </row>
    <row r="72" spans="3:21" ht="15" hidden="1" customHeight="1">
      <c r="C72" s="1754"/>
      <c r="D72" s="1754"/>
      <c r="E72" s="1754"/>
      <c r="F72" s="1754"/>
      <c r="G72" s="1754"/>
      <c r="H72" s="1754"/>
      <c r="I72" s="1754"/>
      <c r="J72" s="1754"/>
      <c r="K72" s="1754"/>
      <c r="L72" s="1754"/>
      <c r="M72" s="1755" t="str">
        <f>IF(C72="","",INDEX(Personal!$C$19:$BT$83,MATCH(C72,Personal!$C$19:$C$83,0),2))</f>
        <v/>
      </c>
      <c r="N72" s="1755"/>
      <c r="O72" s="1755"/>
      <c r="P72" s="1756" t="str">
        <f>IF(C72="","",INDEX(Personal!$C$19:$BT$83,MATCH(C72,Personal!$C$19:$C$83,0),3))</f>
        <v/>
      </c>
      <c r="Q72" s="1756"/>
      <c r="R72" s="1756"/>
      <c r="S72" s="1756"/>
      <c r="T72" s="1756"/>
      <c r="U72" s="1756"/>
    </row>
    <row r="73" spans="3:21" ht="15" hidden="1" customHeight="1">
      <c r="C73" s="1754"/>
      <c r="D73" s="1754"/>
      <c r="E73" s="1754"/>
      <c r="F73" s="1754"/>
      <c r="G73" s="1754"/>
      <c r="H73" s="1754"/>
      <c r="I73" s="1754"/>
      <c r="J73" s="1754"/>
      <c r="K73" s="1754"/>
      <c r="L73" s="1754"/>
      <c r="M73" s="1755" t="str">
        <f>IF(C73="","",INDEX(Personal!$C$19:$BT$83,MATCH(C73,Personal!$C$19:$C$83,0),2))</f>
        <v/>
      </c>
      <c r="N73" s="1755"/>
      <c r="O73" s="1755"/>
      <c r="P73" s="1756" t="str">
        <f>IF(C73="","",INDEX(Personal!$C$19:$BT$83,MATCH(C73,Personal!$C$19:$C$83,0),3))</f>
        <v/>
      </c>
      <c r="Q73" s="1756"/>
      <c r="R73" s="1756"/>
      <c r="S73" s="1756"/>
      <c r="T73" s="1756"/>
      <c r="U73" s="1756"/>
    </row>
    <row r="74" spans="3:21" ht="15" hidden="1" customHeight="1">
      <c r="C74" s="1754"/>
      <c r="D74" s="1754"/>
      <c r="E74" s="1754"/>
      <c r="F74" s="1754"/>
      <c r="G74" s="1754"/>
      <c r="H74" s="1754"/>
      <c r="I74" s="1754"/>
      <c r="J74" s="1754"/>
      <c r="K74" s="1754"/>
      <c r="L74" s="1754"/>
      <c r="M74" s="1755" t="str">
        <f>IF(C74="","",INDEX(Personal!$C$19:$BT$183,MATCH(C74,Personal!$C$19:$C$183,0),2))</f>
        <v/>
      </c>
      <c r="N74" s="1755"/>
      <c r="O74" s="1755"/>
      <c r="P74" s="1756" t="str">
        <f>IF(C74="","",INDEX(Personal!$C$19:$BT$183,MATCH(C74,Personal!$C$19:$C$183,0),3))</f>
        <v/>
      </c>
      <c r="Q74" s="1756"/>
      <c r="R74" s="1756"/>
      <c r="S74" s="1756"/>
      <c r="T74" s="1756"/>
      <c r="U74" s="1756"/>
    </row>
    <row r="75" spans="3:21" ht="19.5" hidden="1" customHeight="1">
      <c r="C75" s="1754"/>
      <c r="D75" s="1754"/>
      <c r="E75" s="1754"/>
      <c r="F75" s="1754"/>
      <c r="G75" s="1754"/>
      <c r="H75" s="1754"/>
      <c r="I75" s="1754"/>
      <c r="J75" s="1754"/>
      <c r="K75" s="1754"/>
      <c r="L75" s="1754"/>
      <c r="M75" s="1755" t="str">
        <f>IF(C75="","",INDEX(Personal!$C$19:$BT$183,MATCH(C75,Personal!$C$19:$C$183,0),2))</f>
        <v/>
      </c>
      <c r="N75" s="1755"/>
      <c r="O75" s="1755"/>
      <c r="P75" s="1757" t="str">
        <f>IF(C75="","",INDEX(Personal!$C$19:$BT$183,MATCH(C75,Personal!$C$19:$C$183,0),3))</f>
        <v/>
      </c>
      <c r="Q75" s="1757"/>
      <c r="R75" s="1757"/>
      <c r="S75" s="1757"/>
      <c r="T75" s="1757"/>
      <c r="U75" s="1757"/>
    </row>
    <row r="76" spans="3:21" ht="15" hidden="1" customHeight="1">
      <c r="C76" s="1754"/>
      <c r="D76" s="1754"/>
      <c r="E76" s="1754"/>
      <c r="F76" s="1754"/>
      <c r="G76" s="1754"/>
      <c r="H76" s="1754"/>
      <c r="I76" s="1754"/>
      <c r="J76" s="1754"/>
      <c r="K76" s="1754"/>
      <c r="L76" s="1754"/>
      <c r="M76" s="1755"/>
      <c r="N76" s="1755"/>
      <c r="O76" s="1755"/>
      <c r="P76" s="1756"/>
      <c r="Q76" s="1756"/>
      <c r="R76" s="1756"/>
      <c r="S76" s="1756"/>
      <c r="T76" s="1756"/>
      <c r="U76" s="1756"/>
    </row>
    <row r="77" spans="3:21" ht="15" hidden="1" customHeight="1">
      <c r="C77" s="1754"/>
      <c r="D77" s="1754"/>
      <c r="E77" s="1754"/>
      <c r="F77" s="1754"/>
      <c r="G77" s="1754"/>
      <c r="H77" s="1754"/>
      <c r="I77" s="1754"/>
      <c r="J77" s="1754"/>
      <c r="K77" s="1754"/>
      <c r="L77" s="1754"/>
      <c r="M77" s="1755"/>
      <c r="N77" s="1755"/>
      <c r="O77" s="1755"/>
      <c r="P77" s="1756"/>
      <c r="Q77" s="1756"/>
      <c r="R77" s="1756"/>
      <c r="S77" s="1756"/>
      <c r="T77" s="1756"/>
      <c r="U77" s="1756"/>
    </row>
    <row r="78" spans="3:21" ht="15" hidden="1" customHeight="1">
      <c r="C78" s="1754"/>
      <c r="D78" s="1754"/>
      <c r="E78" s="1754"/>
      <c r="F78" s="1754"/>
      <c r="G78" s="1754"/>
      <c r="H78" s="1754"/>
      <c r="I78" s="1754"/>
      <c r="J78" s="1754"/>
      <c r="K78" s="1754"/>
      <c r="L78" s="1754"/>
      <c r="M78" s="1755"/>
      <c r="N78" s="1755"/>
      <c r="O78" s="1755"/>
      <c r="P78" s="1756"/>
      <c r="Q78" s="1756"/>
      <c r="R78" s="1756"/>
      <c r="S78" s="1756"/>
      <c r="T78" s="1756"/>
      <c r="U78" s="1756"/>
    </row>
    <row r="79" spans="3:21" ht="15" hidden="1" customHeight="1">
      <c r="C79" s="1754"/>
      <c r="D79" s="1754"/>
      <c r="E79" s="1754"/>
      <c r="F79" s="1754"/>
      <c r="G79" s="1754"/>
      <c r="H79" s="1754"/>
      <c r="I79" s="1754"/>
      <c r="J79" s="1754"/>
      <c r="K79" s="1754"/>
      <c r="L79" s="1754"/>
      <c r="M79" s="1755"/>
      <c r="N79" s="1755"/>
      <c r="O79" s="1755"/>
      <c r="P79" s="1756"/>
      <c r="Q79" s="1756"/>
      <c r="R79" s="1756"/>
      <c r="S79" s="1756"/>
      <c r="T79" s="1756"/>
      <c r="U79" s="1756"/>
    </row>
    <row r="80" spans="3:21" ht="15" hidden="1" customHeight="1">
      <c r="C80" s="1754"/>
      <c r="D80" s="1754"/>
      <c r="E80" s="1754"/>
      <c r="F80" s="1754"/>
      <c r="G80" s="1754"/>
      <c r="H80" s="1754"/>
      <c r="I80" s="1754"/>
      <c r="J80" s="1754"/>
      <c r="K80" s="1754"/>
      <c r="L80" s="1754"/>
      <c r="M80" s="1755"/>
      <c r="N80" s="1755"/>
      <c r="O80" s="1755"/>
      <c r="P80" s="1756"/>
      <c r="Q80" s="1756"/>
      <c r="R80" s="1756"/>
      <c r="S80" s="1756"/>
      <c r="T80" s="1756"/>
      <c r="U80" s="1756"/>
    </row>
    <row r="81" spans="3:21" ht="15" hidden="1" customHeight="1">
      <c r="C81" s="1754"/>
      <c r="D81" s="1754"/>
      <c r="E81" s="1754"/>
      <c r="F81" s="1754"/>
      <c r="G81" s="1754"/>
      <c r="H81" s="1754"/>
      <c r="I81" s="1754"/>
      <c r="J81" s="1754"/>
      <c r="K81" s="1754"/>
      <c r="L81" s="1754"/>
      <c r="M81" s="1755" t="str">
        <f>IF(C81="","",INDEX(Personal!$C$19:$BT$83,MATCH(C81,Personal!$C$19:$C$83,0),2))</f>
        <v/>
      </c>
      <c r="N81" s="1755"/>
      <c r="O81" s="1755"/>
      <c r="P81" s="1756" t="str">
        <f>IF(C81="","",INDEX(Personal!$C$19:$BT$83,MATCH(C81,Personal!$C$19:$C$83,0),3))</f>
        <v/>
      </c>
      <c r="Q81" s="1756"/>
      <c r="R81" s="1756"/>
      <c r="S81" s="1756"/>
      <c r="T81" s="1756"/>
      <c r="U81" s="1756"/>
    </row>
    <row r="82" spans="3:21" ht="15" hidden="1" customHeight="1">
      <c r="C82" s="1754"/>
      <c r="D82" s="1754"/>
      <c r="E82" s="1754"/>
      <c r="F82" s="1754"/>
      <c r="G82" s="1754"/>
      <c r="H82" s="1754"/>
      <c r="I82" s="1754"/>
      <c r="J82" s="1754"/>
      <c r="K82" s="1754"/>
      <c r="L82" s="1754"/>
      <c r="M82" s="1755" t="str">
        <f>IF(C82="","",INDEX(Personal!$C$19:$BT$130,MATCH(C82,Personal!$C$19:$C$130,0),2))</f>
        <v/>
      </c>
      <c r="N82" s="1755"/>
      <c r="O82" s="1755"/>
      <c r="P82" s="1756" t="str">
        <f>IF(C82="","",INDEX(Personal!$C$19:$BT$130,MATCH(C82,Personal!$C$19:$C$130,0),3))</f>
        <v/>
      </c>
      <c r="Q82" s="1756"/>
      <c r="R82" s="1756"/>
      <c r="S82" s="1756"/>
      <c r="T82" s="1756"/>
      <c r="U82" s="1756"/>
    </row>
    <row r="83" spans="3:21" ht="15" hidden="1" customHeight="1">
      <c r="C83" s="1754"/>
      <c r="D83" s="1754"/>
      <c r="E83" s="1754"/>
      <c r="F83" s="1754"/>
      <c r="G83" s="1754"/>
      <c r="H83" s="1754"/>
      <c r="I83" s="1754"/>
      <c r="J83" s="1754"/>
      <c r="K83" s="1754"/>
      <c r="L83" s="1754"/>
      <c r="M83" s="1755" t="str">
        <f>IF(C83="","",INDEX(Personal!$C$19:$BT$130,MATCH(C83,Personal!$C$19:$C$130,0),2))</f>
        <v/>
      </c>
      <c r="N83" s="1755"/>
      <c r="O83" s="1755"/>
      <c r="P83" s="1756" t="str">
        <f>IF(C83="","",INDEX(Personal!$C$19:$BT$133,MATCH(C83,Personal!$C$19:$C$133,0),3))</f>
        <v/>
      </c>
      <c r="Q83" s="1756"/>
      <c r="R83" s="1756"/>
      <c r="S83" s="1756"/>
      <c r="T83" s="1756"/>
      <c r="U83" s="1756"/>
    </row>
    <row r="84" spans="3:21" ht="15" hidden="1" customHeight="1">
      <c r="C84" s="1754"/>
      <c r="D84" s="1754"/>
      <c r="E84" s="1754"/>
      <c r="F84" s="1754"/>
      <c r="G84" s="1754"/>
      <c r="H84" s="1754"/>
      <c r="I84" s="1754"/>
      <c r="J84" s="1754"/>
      <c r="K84" s="1754"/>
      <c r="L84" s="1754"/>
      <c r="M84" s="1755" t="str">
        <f>IF(C84="","",INDEX(Personal!$C$19:$BT$130,MATCH(C84,Personal!$C$19:$C$130,0),2))</f>
        <v/>
      </c>
      <c r="N84" s="1755"/>
      <c r="O84" s="1755"/>
      <c r="P84" s="1757" t="str">
        <f>IF(C84="","",INDEX(Personal!$C$19:$BT$83,MATCH(C84,Personal!$C$19:$C$83,0),3))</f>
        <v/>
      </c>
      <c r="Q84" s="1757"/>
      <c r="R84" s="1757"/>
      <c r="S84" s="1757"/>
      <c r="T84" s="1757"/>
      <c r="U84" s="1757"/>
    </row>
    <row r="85" spans="3:21" ht="15" hidden="1" customHeight="1">
      <c r="C85" s="1754"/>
      <c r="D85" s="1754"/>
      <c r="E85" s="1754"/>
      <c r="F85" s="1754"/>
      <c r="G85" s="1754"/>
      <c r="H85" s="1754"/>
      <c r="I85" s="1754"/>
      <c r="J85" s="1754"/>
      <c r="K85" s="1754"/>
      <c r="L85" s="1754"/>
      <c r="M85" s="1755" t="str">
        <f>IF(C85="","",INDEX(Personal!$C$19:$BT$130,MATCH(C85,Personal!$C$19:$C$130,0),2))</f>
        <v/>
      </c>
      <c r="N85" s="1755"/>
      <c r="O85" s="1755"/>
      <c r="P85" s="1757" t="str">
        <f>IF(C85="","",INDEX(Personal!$C$19:$BT$83,MATCH(C85,Personal!$C$19:$C$83,0),3))</f>
        <v/>
      </c>
      <c r="Q85" s="1757"/>
      <c r="R85" s="1757"/>
      <c r="S85" s="1757"/>
      <c r="T85" s="1757"/>
      <c r="U85" s="1757"/>
    </row>
    <row r="86" spans="3:21" ht="15" hidden="1" customHeight="1">
      <c r="C86" s="1754"/>
      <c r="D86" s="1754"/>
      <c r="E86" s="1754"/>
      <c r="F86" s="1754"/>
      <c r="G86" s="1754"/>
      <c r="H86" s="1754"/>
      <c r="I86" s="1754"/>
      <c r="J86" s="1754"/>
      <c r="K86" s="1754"/>
      <c r="L86" s="1754"/>
      <c r="M86" s="1755" t="str">
        <f>IF(C86="","",INDEX(Personal!$C$19:$BT$130,MATCH(C86,Personal!$C$19:$C$130,0),2))</f>
        <v/>
      </c>
      <c r="N86" s="1755"/>
      <c r="O86" s="1755"/>
      <c r="P86" s="1756" t="str">
        <f>IF(C86="","",INDEX(Personal!$C$19:$BT$83,MATCH(C86,Personal!$C$19:$C$83,0),3))</f>
        <v/>
      </c>
      <c r="Q86" s="1756"/>
      <c r="R86" s="1756"/>
      <c r="S86" s="1756"/>
      <c r="T86" s="1756"/>
      <c r="U86" s="1756"/>
    </row>
    <row r="87" spans="3:21" ht="15" hidden="1" customHeight="1">
      <c r="C87" s="1754"/>
      <c r="D87" s="1754"/>
      <c r="E87" s="1754"/>
      <c r="F87" s="1754"/>
      <c r="G87" s="1754"/>
      <c r="H87" s="1754"/>
      <c r="I87" s="1754"/>
      <c r="J87" s="1754"/>
      <c r="K87" s="1754"/>
      <c r="L87" s="1754"/>
      <c r="M87" s="1755" t="str">
        <f>IF(C87="","",INDEX(Personal!$C$19:$BT$130,MATCH(C87,Personal!$C$19:$C$130,0),2))</f>
        <v/>
      </c>
      <c r="N87" s="1755"/>
      <c r="O87" s="1755"/>
      <c r="P87" s="1756" t="str">
        <f>IF(C87="","",INDEX(Personal!$C$19:$BT$83,MATCH(C87,Personal!$C$19:$C$83,0),3))</f>
        <v/>
      </c>
      <c r="Q87" s="1756"/>
      <c r="R87" s="1756"/>
      <c r="S87" s="1756"/>
      <c r="T87" s="1756"/>
      <c r="U87" s="1756"/>
    </row>
    <row r="88" spans="3:21" ht="15" hidden="1" customHeight="1">
      <c r="C88" s="1754"/>
      <c r="D88" s="1754"/>
      <c r="E88" s="1754"/>
      <c r="F88" s="1754"/>
      <c r="G88" s="1754"/>
      <c r="H88" s="1754"/>
      <c r="I88" s="1754"/>
      <c r="J88" s="1754"/>
      <c r="K88" s="1754"/>
      <c r="L88" s="1754"/>
      <c r="M88" s="1755" t="str">
        <f>IF(C88="","",INDEX(Personal!$C$19:$BT$130,MATCH(C88,Personal!$C$19:$C$130,0),2))</f>
        <v/>
      </c>
      <c r="N88" s="1755"/>
      <c r="O88" s="1755"/>
      <c r="P88" s="1756" t="str">
        <f>IF(C88="","",INDEX(Personal!$C$19:$BT$83,MATCH(C88,Personal!$C$19:$C$83,0),3))</f>
        <v/>
      </c>
      <c r="Q88" s="1756"/>
      <c r="R88" s="1756"/>
      <c r="S88" s="1756"/>
      <c r="T88" s="1756"/>
      <c r="U88" s="1756"/>
    </row>
    <row r="89" spans="3:21" ht="15" hidden="1" customHeight="1">
      <c r="C89" s="1754"/>
      <c r="D89" s="1754"/>
      <c r="E89" s="1754"/>
      <c r="F89" s="1754"/>
      <c r="G89" s="1754"/>
      <c r="H89" s="1754"/>
      <c r="I89" s="1754"/>
      <c r="J89" s="1754"/>
      <c r="K89" s="1754"/>
      <c r="L89" s="1754"/>
      <c r="M89" s="1755" t="str">
        <f>IF(C89="","",INDEX(Personal!$C$19:$BT$130,MATCH(C89,Personal!$C$19:$C$130,0),2))</f>
        <v/>
      </c>
      <c r="N89" s="1755"/>
      <c r="O89" s="1755"/>
      <c r="P89" s="1756" t="str">
        <f>IF(C89="","",INDEX(Personal!$C$19:$BT$83,MATCH(C89,Personal!$C$19:$C$83,0),3))</f>
        <v/>
      </c>
      <c r="Q89" s="1756"/>
      <c r="R89" s="1756"/>
      <c r="S89" s="1756"/>
      <c r="T89" s="1756"/>
      <c r="U89" s="1756"/>
    </row>
    <row r="90" spans="3:21" ht="15" hidden="1" customHeight="1">
      <c r="C90" s="1754"/>
      <c r="D90" s="1754"/>
      <c r="E90" s="1754"/>
      <c r="F90" s="1754"/>
      <c r="G90" s="1754"/>
      <c r="H90" s="1754"/>
      <c r="I90" s="1754"/>
      <c r="J90" s="1754"/>
      <c r="K90" s="1754"/>
      <c r="L90" s="1754"/>
      <c r="M90" s="1755" t="str">
        <f>IF(C90="","",INDEX(Personal!$C$19:$BT$130,MATCH(C90,Personal!$C$19:$C$130,0),2))</f>
        <v/>
      </c>
      <c r="N90" s="1755"/>
      <c r="O90" s="1755"/>
      <c r="P90" s="1756" t="str">
        <f>IF(C90="","",INDEX(Personal!$C$19:$BT$83,MATCH(C90,Personal!$C$19:$C$83,0),3))</f>
        <v/>
      </c>
      <c r="Q90" s="1756"/>
      <c r="R90" s="1756"/>
      <c r="S90" s="1756"/>
      <c r="T90" s="1756"/>
      <c r="U90" s="1756"/>
    </row>
    <row r="91" spans="3:21" ht="15" hidden="1" customHeight="1">
      <c r="C91" s="1754"/>
      <c r="D91" s="1754"/>
      <c r="E91" s="1754"/>
      <c r="F91" s="1754"/>
      <c r="G91" s="1754"/>
      <c r="H91" s="1754"/>
      <c r="I91" s="1754"/>
      <c r="J91" s="1754"/>
      <c r="K91" s="1754"/>
      <c r="L91" s="1754"/>
      <c r="M91" s="1755" t="str">
        <f>IF(C91="","",INDEX(Personal!$C$19:$BT$130,MATCH(C91,Personal!$C$19:$C$130,0),2))</f>
        <v/>
      </c>
      <c r="N91" s="1755"/>
      <c r="O91" s="1755"/>
      <c r="P91" s="1756" t="str">
        <f>IF(C91="","",INDEX(Personal!$C$19:$BT$83,MATCH(C91,Personal!$C$19:$C$83,0),3))</f>
        <v/>
      </c>
      <c r="Q91" s="1756"/>
      <c r="R91" s="1756"/>
      <c r="S91" s="1756"/>
      <c r="T91" s="1756"/>
      <c r="U91" s="1756"/>
    </row>
    <row r="92" spans="3:21" ht="15" hidden="1" customHeight="1">
      <c r="C92" s="1754"/>
      <c r="D92" s="1754"/>
      <c r="E92" s="1754"/>
      <c r="F92" s="1754"/>
      <c r="G92" s="1754"/>
      <c r="H92" s="1754"/>
      <c r="I92" s="1754"/>
      <c r="J92" s="1754"/>
      <c r="K92" s="1754"/>
      <c r="L92" s="1754"/>
      <c r="M92" s="1755" t="str">
        <f>IF(C92="","",INDEX(Personal!$C$19:$BT$130,MATCH(C92,Personal!$C$19:$C$130,0),2))</f>
        <v/>
      </c>
      <c r="N92" s="1755"/>
      <c r="O92" s="1755"/>
      <c r="P92" s="1756" t="str">
        <f>IF(C92="","",INDEX(Personal!$C$19:$BT$83,MATCH(C92,Personal!$C$19:$C$83,0),3))</f>
        <v/>
      </c>
      <c r="Q92" s="1756"/>
      <c r="R92" s="1756"/>
      <c r="S92" s="1756"/>
      <c r="T92" s="1756"/>
      <c r="U92" s="1756"/>
    </row>
    <row r="93" spans="3:21" ht="15" hidden="1" customHeight="1">
      <c r="C93" s="1754"/>
      <c r="D93" s="1754"/>
      <c r="E93" s="1754"/>
      <c r="F93" s="1754"/>
      <c r="G93" s="1754"/>
      <c r="H93" s="1754"/>
      <c r="I93" s="1754"/>
      <c r="J93" s="1754"/>
      <c r="K93" s="1754"/>
      <c r="L93" s="1754"/>
      <c r="M93" s="1755" t="str">
        <f>IF(C93="","",INDEX(Personal!$C$19:$BT$130,MATCH(C93,Personal!$C$19:$C$130,0),2))</f>
        <v/>
      </c>
      <c r="N93" s="1755"/>
      <c r="O93" s="1755"/>
      <c r="P93" s="1756" t="str">
        <f>IF(C93="","",INDEX(Personal!$C$19:$BT$83,MATCH(C93,Personal!$C$19:$C$83,0),3))</f>
        <v/>
      </c>
      <c r="Q93" s="1756"/>
      <c r="R93" s="1756"/>
      <c r="S93" s="1756"/>
      <c r="T93" s="1756"/>
      <c r="U93" s="1756"/>
    </row>
    <row r="131" spans="3:21" ht="15" thickBot="1">
      <c r="C131" s="1747" t="s">
        <v>743</v>
      </c>
      <c r="D131" s="1748"/>
      <c r="E131" s="1748"/>
      <c r="F131" s="1748"/>
      <c r="G131" s="1748"/>
      <c r="H131" s="1748"/>
      <c r="I131" s="1748"/>
      <c r="J131" s="1748"/>
      <c r="K131" s="1748"/>
      <c r="L131" s="1748"/>
      <c r="M131" s="1748"/>
      <c r="N131" s="1748"/>
      <c r="O131" s="1748"/>
      <c r="P131" s="1748"/>
      <c r="Q131" s="1748"/>
      <c r="R131" s="1748"/>
      <c r="S131" s="1748"/>
      <c r="T131" s="1748"/>
      <c r="U131" s="1749"/>
    </row>
    <row r="132" spans="3:21" ht="3.75" customHeight="1" thickTop="1"/>
    <row r="133" spans="3:21">
      <c r="C133" s="1752" t="s">
        <v>18</v>
      </c>
      <c r="D133" s="1752"/>
      <c r="E133" s="1752"/>
      <c r="F133" s="1752"/>
      <c r="G133" s="1752"/>
      <c r="H133" s="1752"/>
      <c r="I133" s="1752"/>
      <c r="J133" s="1752"/>
      <c r="K133" s="1752"/>
      <c r="L133" s="1752"/>
      <c r="M133" s="1753" t="s">
        <v>19</v>
      </c>
      <c r="N133" s="1753"/>
      <c r="O133" s="1753"/>
      <c r="P133" s="1753" t="s">
        <v>21</v>
      </c>
      <c r="Q133" s="1753"/>
      <c r="R133" s="1753"/>
      <c r="S133" s="1753"/>
      <c r="T133" s="1753"/>
      <c r="U133" s="1753"/>
    </row>
    <row r="134" spans="3:21" ht="15" customHeight="1">
      <c r="C134" s="1716" t="s">
        <v>729</v>
      </c>
      <c r="D134" s="1717"/>
      <c r="E134" s="1717"/>
      <c r="F134" s="1717"/>
      <c r="G134" s="1717"/>
      <c r="H134" s="1717"/>
      <c r="I134" s="1717"/>
      <c r="J134" s="1717"/>
      <c r="K134" s="1717"/>
      <c r="L134" s="1718"/>
      <c r="M134" s="1719" t="e">
        <f>IF(C134="","",INDEX(Personal!$C$19:$BT$183,MATCH(C134,Personal!$C$19:$C$183,0),2))</f>
        <v>#N/A</v>
      </c>
      <c r="N134" s="1719"/>
      <c r="O134" s="1719"/>
      <c r="P134" s="1719" t="e">
        <f>IF(C134="","",INDEX(Personal!$C$19:$BT$183,MATCH(C134,Personal!$C$19:$C$183,0),3))</f>
        <v>#N/A</v>
      </c>
      <c r="Q134" s="1719"/>
      <c r="R134" s="1719"/>
      <c r="S134" s="1719"/>
      <c r="T134" s="1719"/>
      <c r="U134" s="1719"/>
    </row>
    <row r="135" spans="3:21" ht="15" customHeight="1">
      <c r="C135" s="1716" t="s">
        <v>730</v>
      </c>
      <c r="D135" s="1717"/>
      <c r="E135" s="1717"/>
      <c r="F135" s="1717"/>
      <c r="G135" s="1717"/>
      <c r="H135" s="1717"/>
      <c r="I135" s="1717"/>
      <c r="J135" s="1717"/>
      <c r="K135" s="1717"/>
      <c r="L135" s="1718"/>
      <c r="M135" s="1719" t="e">
        <f>IF(C135="","",INDEX(Personal!$C$19:$BT$183,MATCH(C135,Personal!$C$19:$C$183,0),2))</f>
        <v>#N/A</v>
      </c>
      <c r="N135" s="1719"/>
      <c r="O135" s="1719"/>
      <c r="P135" s="1719" t="e">
        <f>IF(C135="","",INDEX(Personal!$C$19:$BT$183,MATCH(C135,Personal!$C$19:$C$183,0),3))</f>
        <v>#N/A</v>
      </c>
      <c r="Q135" s="1719"/>
      <c r="R135" s="1719"/>
      <c r="S135" s="1719"/>
      <c r="T135" s="1719"/>
      <c r="U135" s="1719"/>
    </row>
    <row r="136" spans="3:21" ht="15" customHeight="1">
      <c r="C136" s="1716" t="s">
        <v>731</v>
      </c>
      <c r="D136" s="1717"/>
      <c r="E136" s="1717"/>
      <c r="F136" s="1717"/>
      <c r="G136" s="1717"/>
      <c r="H136" s="1717"/>
      <c r="I136" s="1717"/>
      <c r="J136" s="1717"/>
      <c r="K136" s="1717"/>
      <c r="L136" s="1718"/>
      <c r="M136" s="1719" t="e">
        <f>IF(C136="","",INDEX(Personal!$C$19:$BT$183,MATCH(C136,Personal!$C$19:$C$183,0),2))</f>
        <v>#N/A</v>
      </c>
      <c r="N136" s="1719"/>
      <c r="O136" s="1719"/>
      <c r="P136" s="1719" t="e">
        <f>IF(C136="","",INDEX(Personal!$C$19:$BT$183,MATCH(C136,Personal!$C$19:$C$183,0),3))</f>
        <v>#N/A</v>
      </c>
      <c r="Q136" s="1719"/>
      <c r="R136" s="1719"/>
      <c r="S136" s="1719"/>
      <c r="T136" s="1719"/>
      <c r="U136" s="1719"/>
    </row>
    <row r="137" spans="3:21" ht="15" customHeight="1">
      <c r="C137" s="1716" t="s">
        <v>739</v>
      </c>
      <c r="D137" s="1717"/>
      <c r="E137" s="1717"/>
      <c r="F137" s="1717"/>
      <c r="G137" s="1717"/>
      <c r="H137" s="1717"/>
      <c r="I137" s="1717"/>
      <c r="J137" s="1717"/>
      <c r="K137" s="1717"/>
      <c r="L137" s="1718"/>
      <c r="M137" s="1719" t="e">
        <f>IF(C137="","",INDEX(Personal!$C$19:$BT$183,MATCH(C137,Personal!$C$19:$C$183,0),2))</f>
        <v>#N/A</v>
      </c>
      <c r="N137" s="1719"/>
      <c r="O137" s="1719"/>
      <c r="P137" s="1719" t="e">
        <f>IF(C137="","",INDEX(Personal!$C$19:$BT$183,MATCH(C137,Personal!$C$19:$C$183,0),3))</f>
        <v>#N/A</v>
      </c>
      <c r="Q137" s="1719"/>
      <c r="R137" s="1719"/>
      <c r="S137" s="1719"/>
      <c r="T137" s="1719"/>
      <c r="U137" s="1719"/>
    </row>
    <row r="138" spans="3:21" ht="15" customHeight="1">
      <c r="C138" s="1716" t="s">
        <v>774</v>
      </c>
      <c r="D138" s="1717"/>
      <c r="E138" s="1717"/>
      <c r="F138" s="1717"/>
      <c r="G138" s="1717"/>
      <c r="H138" s="1717"/>
      <c r="I138" s="1717"/>
      <c r="J138" s="1717"/>
      <c r="K138" s="1717"/>
      <c r="L138" s="1718"/>
      <c r="M138" s="1719" t="e">
        <f>IF(C138="","",INDEX(Personal!$C$19:$BT$183,MATCH(C138,Personal!$C$19:$C$183,0),2))</f>
        <v>#N/A</v>
      </c>
      <c r="N138" s="1719"/>
      <c r="O138" s="1719"/>
      <c r="P138" s="1719" t="e">
        <f>IF(C138="","",INDEX(Personal!$C$19:$BT$183,MATCH(C138,Personal!$C$19:$C$183,0),3))</f>
        <v>#N/A</v>
      </c>
      <c r="Q138" s="1719"/>
      <c r="R138" s="1719"/>
      <c r="S138" s="1719"/>
      <c r="T138" s="1719"/>
      <c r="U138" s="1719"/>
    </row>
    <row r="139" spans="3:21" ht="15" customHeight="1">
      <c r="C139" s="1716" t="s">
        <v>775</v>
      </c>
      <c r="D139" s="1717"/>
      <c r="E139" s="1717"/>
      <c r="F139" s="1717"/>
      <c r="G139" s="1717"/>
      <c r="H139" s="1717"/>
      <c r="I139" s="1717"/>
      <c r="J139" s="1717"/>
      <c r="K139" s="1717"/>
      <c r="L139" s="1718"/>
      <c r="M139" s="1719" t="e">
        <f>IF(C139="","",INDEX(Personal!$C$19:$BT$183,MATCH(C139,Personal!$C$19:$C$183,0),2))</f>
        <v>#N/A</v>
      </c>
      <c r="N139" s="1719"/>
      <c r="O139" s="1719"/>
      <c r="P139" s="1719" t="e">
        <f>IF(C139="","",INDEX(Personal!$C$19:$BT$183,MATCH(C139,Personal!$C$19:$C$183,0),3))</f>
        <v>#N/A</v>
      </c>
      <c r="Q139" s="1719"/>
      <c r="R139" s="1719"/>
      <c r="S139" s="1719"/>
      <c r="T139" s="1719"/>
      <c r="U139" s="1719"/>
    </row>
    <row r="140" spans="3:21" ht="15" customHeight="1">
      <c r="C140" s="1716" t="s">
        <v>770</v>
      </c>
      <c r="D140" s="1717"/>
      <c r="E140" s="1717"/>
      <c r="F140" s="1717"/>
      <c r="G140" s="1717"/>
      <c r="H140" s="1717"/>
      <c r="I140" s="1717"/>
      <c r="J140" s="1717"/>
      <c r="K140" s="1717"/>
      <c r="L140" s="1718"/>
      <c r="M140" s="1719" t="e">
        <f>IF(C140="","",INDEX(Personal!$C$19:$BT$183,MATCH(C140,Personal!$C$19:$C$183,0),2))</f>
        <v>#N/A</v>
      </c>
      <c r="N140" s="1719"/>
      <c r="O140" s="1719"/>
      <c r="P140" s="1719" t="e">
        <f>IF(C140="","",INDEX(Personal!$C$19:$BT$183,MATCH(C140,Personal!$C$19:$C$183,0),3))</f>
        <v>#N/A</v>
      </c>
      <c r="Q140" s="1719"/>
      <c r="R140" s="1719"/>
      <c r="S140" s="1719"/>
      <c r="T140" s="1719"/>
      <c r="U140" s="1719"/>
    </row>
    <row r="141" spans="3:21" ht="15" customHeight="1">
      <c r="C141" s="1716" t="s">
        <v>771</v>
      </c>
      <c r="D141" s="1717"/>
      <c r="E141" s="1717"/>
      <c r="F141" s="1717"/>
      <c r="G141" s="1717"/>
      <c r="H141" s="1717"/>
      <c r="I141" s="1717"/>
      <c r="J141" s="1717"/>
      <c r="K141" s="1717"/>
      <c r="L141" s="1718"/>
      <c r="M141" s="1719" t="e">
        <f>IF(C141="","",INDEX(Personal!$C$19:$BT$183,MATCH(C141,Personal!$C$19:$C$183,0),2))</f>
        <v>#N/A</v>
      </c>
      <c r="N141" s="1719"/>
      <c r="O141" s="1719"/>
      <c r="P141" s="1719" t="e">
        <f>IF(C141="","",INDEX(Personal!$C$19:$BT$183,MATCH(C141,Personal!$C$19:$C$183,0),3))</f>
        <v>#N/A</v>
      </c>
      <c r="Q141" s="1719"/>
      <c r="R141" s="1719"/>
      <c r="S141" s="1719"/>
      <c r="T141" s="1719"/>
      <c r="U141" s="1719"/>
    </row>
    <row r="142" spans="3:21" ht="15" customHeight="1">
      <c r="C142" s="1716" t="s">
        <v>727</v>
      </c>
      <c r="D142" s="1717"/>
      <c r="E142" s="1717"/>
      <c r="F142" s="1717"/>
      <c r="G142" s="1717"/>
      <c r="H142" s="1717"/>
      <c r="I142" s="1717"/>
      <c r="J142" s="1717"/>
      <c r="K142" s="1717"/>
      <c r="L142" s="1718"/>
      <c r="M142" s="1719" t="e">
        <f>IF(C142="","",INDEX(Personal!$C$19:$BT$183,MATCH(C142,Personal!$C$19:$C$183,0),2))</f>
        <v>#N/A</v>
      </c>
      <c r="N142" s="1719"/>
      <c r="O142" s="1719"/>
      <c r="P142" s="1719" t="e">
        <f>IF(C142="","",INDEX(Personal!$C$19:$BT$183,MATCH(C142,Personal!$C$19:$C$183,0),3))</f>
        <v>#N/A</v>
      </c>
      <c r="Q142" s="1719"/>
      <c r="R142" s="1719"/>
      <c r="S142" s="1719"/>
      <c r="T142" s="1719"/>
      <c r="U142" s="1719"/>
    </row>
    <row r="143" spans="3:21" ht="15" customHeight="1">
      <c r="C143" s="1716" t="s">
        <v>728</v>
      </c>
      <c r="D143" s="1717"/>
      <c r="E143" s="1717"/>
      <c r="F143" s="1717"/>
      <c r="G143" s="1717"/>
      <c r="H143" s="1717"/>
      <c r="I143" s="1717"/>
      <c r="J143" s="1717"/>
      <c r="K143" s="1717"/>
      <c r="L143" s="1718"/>
      <c r="M143" s="1719" t="e">
        <f>IF(C143="","",INDEX(Personal!$C$19:$BT$183,MATCH(C143,Personal!$C$19:$C$183,0),2))</f>
        <v>#N/A</v>
      </c>
      <c r="N143" s="1719"/>
      <c r="O143" s="1719"/>
      <c r="P143" s="1719" t="e">
        <f>IF(C143="","",INDEX(Personal!$C$19:$BT$183,MATCH(C143,Personal!$C$19:$C$183,0),3))</f>
        <v>#N/A</v>
      </c>
      <c r="Q143" s="1719"/>
      <c r="R143" s="1719"/>
      <c r="S143" s="1719"/>
      <c r="T143" s="1719"/>
      <c r="U143" s="1719"/>
    </row>
    <row r="144" spans="3:21" ht="15" customHeight="1">
      <c r="C144" s="1716" t="s">
        <v>732</v>
      </c>
      <c r="D144" s="1717"/>
      <c r="E144" s="1717"/>
      <c r="F144" s="1717"/>
      <c r="G144" s="1717"/>
      <c r="H144" s="1717"/>
      <c r="I144" s="1717"/>
      <c r="J144" s="1717"/>
      <c r="K144" s="1717"/>
      <c r="L144" s="1718"/>
      <c r="M144" s="1719" t="e">
        <f>IF(C144="","",INDEX(Personal!$C$19:$BT$183,MATCH(C144,Personal!$C$19:$C$183,0),2))</f>
        <v>#N/A</v>
      </c>
      <c r="N144" s="1719"/>
      <c r="O144" s="1719"/>
      <c r="P144" s="1719" t="e">
        <f>IF(C144="","",INDEX(Personal!$C$19:$BT$183,MATCH(C144,Personal!$C$19:$C$183,0),3))</f>
        <v>#N/A</v>
      </c>
      <c r="Q144" s="1719"/>
      <c r="R144" s="1719"/>
      <c r="S144" s="1719"/>
      <c r="T144" s="1719"/>
      <c r="U144" s="1719"/>
    </row>
    <row r="145" spans="3:21" ht="15" customHeight="1">
      <c r="C145" s="1716" t="s">
        <v>780</v>
      </c>
      <c r="D145" s="1717"/>
      <c r="E145" s="1717"/>
      <c r="F145" s="1717"/>
      <c r="G145" s="1717"/>
      <c r="H145" s="1717"/>
      <c r="I145" s="1717"/>
      <c r="J145" s="1717"/>
      <c r="K145" s="1717"/>
      <c r="L145" s="1718"/>
      <c r="M145" s="1719" t="e">
        <f>IF(C145="","",INDEX(Personal!$C$19:$BT$183,MATCH(C145,Personal!$C$19:$C$183,0),2))</f>
        <v>#N/A</v>
      </c>
      <c r="N145" s="1719"/>
      <c r="O145" s="1719"/>
      <c r="P145" s="1719" t="e">
        <f>IF(C145="","",INDEX(Personal!$C$19:$BT$183,MATCH(C145,Personal!$C$19:$C$183,0),3))</f>
        <v>#N/A</v>
      </c>
      <c r="Q145" s="1719"/>
      <c r="R145" s="1719"/>
      <c r="S145" s="1719"/>
      <c r="T145" s="1719"/>
      <c r="U145" s="1719"/>
    </row>
    <row r="146" spans="3:21" ht="15" customHeight="1">
      <c r="C146" s="1716" t="s">
        <v>769</v>
      </c>
      <c r="D146" s="1717"/>
      <c r="E146" s="1717"/>
      <c r="F146" s="1717"/>
      <c r="G146" s="1717"/>
      <c r="H146" s="1717"/>
      <c r="I146" s="1717"/>
      <c r="J146" s="1717"/>
      <c r="K146" s="1717"/>
      <c r="L146" s="1718"/>
      <c r="M146" s="1719" t="e">
        <f>IF(C146="","",INDEX(Personal!$C$19:$BT$183,MATCH(C146,Personal!$C$19:$C$183,0),2))</f>
        <v>#N/A</v>
      </c>
      <c r="N146" s="1719"/>
      <c r="O146" s="1719"/>
      <c r="P146" s="1719" t="e">
        <f>IF(C146="","",INDEX(Personal!$C$19:$BT$183,MATCH(C146,Personal!$C$19:$C$183,0),3))</f>
        <v>#N/A</v>
      </c>
      <c r="Q146" s="1719"/>
      <c r="R146" s="1719"/>
      <c r="S146" s="1719"/>
      <c r="T146" s="1719"/>
      <c r="U146" s="1719"/>
    </row>
    <row r="147" spans="3:21" ht="15" customHeight="1">
      <c r="C147" s="1716" t="s">
        <v>776</v>
      </c>
      <c r="D147" s="1717"/>
      <c r="E147" s="1717"/>
      <c r="F147" s="1717"/>
      <c r="G147" s="1717"/>
      <c r="H147" s="1717"/>
      <c r="I147" s="1717"/>
      <c r="J147" s="1717"/>
      <c r="K147" s="1717"/>
      <c r="L147" s="1718"/>
      <c r="M147" s="1719" t="e">
        <f>IF(C147="","",INDEX(Personal!$C$19:$BT$183,MATCH(C147,Personal!$C$19:$C$183,0),2))</f>
        <v>#N/A</v>
      </c>
      <c r="N147" s="1719"/>
      <c r="O147" s="1719"/>
      <c r="P147" s="1719" t="e">
        <f>IF(C147="","",INDEX(Personal!$C$19:$BT$183,MATCH(C147,Personal!$C$19:$C$183,0),3))</f>
        <v>#N/A</v>
      </c>
      <c r="Q147" s="1719"/>
      <c r="R147" s="1719"/>
      <c r="S147" s="1719"/>
      <c r="T147" s="1719"/>
      <c r="U147" s="1719"/>
    </row>
    <row r="148" spans="3:21" ht="15" customHeight="1">
      <c r="C148" s="1716" t="s">
        <v>777</v>
      </c>
      <c r="D148" s="1717"/>
      <c r="E148" s="1717"/>
      <c r="F148" s="1717"/>
      <c r="G148" s="1717"/>
      <c r="H148" s="1717"/>
      <c r="I148" s="1717"/>
      <c r="J148" s="1717"/>
      <c r="K148" s="1717"/>
      <c r="L148" s="1718"/>
      <c r="M148" s="1719" t="e">
        <f>IF(C148="","",INDEX(Personal!$C$19:$BT$183,MATCH(C148,Personal!$C$19:$C$183,0),2))</f>
        <v>#N/A</v>
      </c>
      <c r="N148" s="1719"/>
      <c r="O148" s="1719"/>
      <c r="P148" s="1719" t="e">
        <f>IF(C148="","",INDEX(Personal!$C$19:$BT$183,MATCH(C148,Personal!$C$19:$C$183,0),3))</f>
        <v>#N/A</v>
      </c>
      <c r="Q148" s="1719"/>
      <c r="R148" s="1719"/>
      <c r="S148" s="1719"/>
      <c r="T148" s="1719"/>
      <c r="U148" s="1719"/>
    </row>
    <row r="149" spans="3:21" ht="15" customHeight="1">
      <c r="C149" s="1716" t="s">
        <v>726</v>
      </c>
      <c r="D149" s="1717"/>
      <c r="E149" s="1717"/>
      <c r="F149" s="1717"/>
      <c r="G149" s="1717"/>
      <c r="H149" s="1717"/>
      <c r="I149" s="1717"/>
      <c r="J149" s="1717"/>
      <c r="K149" s="1717"/>
      <c r="L149" s="1718"/>
      <c r="M149" s="1719" t="e">
        <f>IF(C149="","",INDEX(Personal!$C$19:$BT$183,MATCH(C149,Personal!$C$19:$C$183,0),2))</f>
        <v>#N/A</v>
      </c>
      <c r="N149" s="1719"/>
      <c r="O149" s="1719"/>
      <c r="P149" s="1719" t="e">
        <f>IF(C149="","",INDEX(Personal!$C$19:$BT$183,MATCH(C149,Personal!$C$19:$C$183,0),3))</f>
        <v>#N/A</v>
      </c>
      <c r="Q149" s="1719"/>
      <c r="R149" s="1719"/>
      <c r="S149" s="1719"/>
      <c r="T149" s="1719"/>
      <c r="U149" s="1719"/>
    </row>
    <row r="150" spans="3:21" ht="15" customHeight="1">
      <c r="C150" s="1716" t="s">
        <v>725</v>
      </c>
      <c r="D150" s="1717"/>
      <c r="E150" s="1717"/>
      <c r="F150" s="1717"/>
      <c r="G150" s="1717"/>
      <c r="H150" s="1717"/>
      <c r="I150" s="1717"/>
      <c r="J150" s="1717"/>
      <c r="K150" s="1717"/>
      <c r="L150" s="1718"/>
      <c r="M150" s="1719" t="e">
        <f>IF(C150="","",INDEX(Personal!$C$19:$BT$183,MATCH(C150,Personal!$C$19:$C$183,0),2))</f>
        <v>#N/A</v>
      </c>
      <c r="N150" s="1719"/>
      <c r="O150" s="1719"/>
      <c r="P150" s="1719" t="e">
        <f>IF(C150="","",INDEX(Personal!$C$19:$BT$183,MATCH(C150,Personal!$C$19:$C$183,0),3))</f>
        <v>#N/A</v>
      </c>
      <c r="Q150" s="1719"/>
      <c r="R150" s="1719"/>
      <c r="S150" s="1719"/>
      <c r="T150" s="1719"/>
      <c r="U150" s="1719"/>
    </row>
    <row r="151" spans="3:21" ht="15" customHeight="1">
      <c r="C151" s="1716" t="s">
        <v>778</v>
      </c>
      <c r="D151" s="1717"/>
      <c r="E151" s="1717"/>
      <c r="F151" s="1717"/>
      <c r="G151" s="1717"/>
      <c r="H151" s="1717"/>
      <c r="I151" s="1717"/>
      <c r="J151" s="1717"/>
      <c r="K151" s="1717"/>
      <c r="L151" s="1718"/>
      <c r="M151" s="1719" t="e">
        <f>IF(C151="","",INDEX(Personal!$C$19:$BT$183,MATCH(C151,Personal!$C$19:$C$183,0),2))</f>
        <v>#N/A</v>
      </c>
      <c r="N151" s="1719"/>
      <c r="O151" s="1719"/>
      <c r="P151" s="1719" t="e">
        <f>IF(C151="","",INDEX(Personal!$C$19:$BT$183,MATCH(C151,Personal!$C$19:$C$183,0),3))</f>
        <v>#N/A</v>
      </c>
      <c r="Q151" s="1719"/>
      <c r="R151" s="1719"/>
      <c r="S151" s="1719"/>
      <c r="T151" s="1719"/>
      <c r="U151" s="1719"/>
    </row>
    <row r="152" spans="3:21" ht="15" customHeight="1">
      <c r="C152" s="1716" t="s">
        <v>736</v>
      </c>
      <c r="D152" s="1717"/>
      <c r="E152" s="1717"/>
      <c r="F152" s="1717"/>
      <c r="G152" s="1717"/>
      <c r="H152" s="1717"/>
      <c r="I152" s="1717"/>
      <c r="J152" s="1717"/>
      <c r="K152" s="1717"/>
      <c r="L152" s="1718"/>
      <c r="M152" s="1719" t="e">
        <f>IF(C152="","",INDEX(Personal!$C$19:$BT$183,MATCH(C152,Personal!$C$19:$C$183,0),2))</f>
        <v>#N/A</v>
      </c>
      <c r="N152" s="1719"/>
      <c r="O152" s="1719"/>
      <c r="P152" s="1719" t="e">
        <f>IF(C152="","",INDEX(Personal!$C$19:$BT$183,MATCH(C152,Personal!$C$19:$C$183,0),3))</f>
        <v>#N/A</v>
      </c>
      <c r="Q152" s="1719"/>
      <c r="R152" s="1719"/>
      <c r="S152" s="1719"/>
      <c r="T152" s="1719"/>
      <c r="U152" s="1719"/>
    </row>
    <row r="153" spans="3:21" ht="15" customHeight="1">
      <c r="C153" s="1716" t="s">
        <v>737</v>
      </c>
      <c r="D153" s="1717"/>
      <c r="E153" s="1717"/>
      <c r="F153" s="1717"/>
      <c r="G153" s="1717"/>
      <c r="H153" s="1717"/>
      <c r="I153" s="1717"/>
      <c r="J153" s="1717"/>
      <c r="K153" s="1717"/>
      <c r="L153" s="1718"/>
      <c r="M153" s="1719" t="e">
        <f>IF(C153="","",INDEX(Personal!$C$19:$BT$183,MATCH(C153,Personal!$C$19:$C$183,0),2))</f>
        <v>#N/A</v>
      </c>
      <c r="N153" s="1719"/>
      <c r="O153" s="1719"/>
      <c r="P153" s="1719" t="e">
        <f>IF(C153="","",INDEX(Personal!$C$19:$BT$183,MATCH(C153,Personal!$C$19:$C$183,0),3))</f>
        <v>#N/A</v>
      </c>
      <c r="Q153" s="1719"/>
      <c r="R153" s="1719"/>
      <c r="S153" s="1719"/>
      <c r="T153" s="1719"/>
      <c r="U153" s="1719"/>
    </row>
    <row r="154" spans="3:21" ht="15" customHeight="1">
      <c r="C154" s="1716" t="s">
        <v>738</v>
      </c>
      <c r="D154" s="1717"/>
      <c r="E154" s="1717"/>
      <c r="F154" s="1717"/>
      <c r="G154" s="1717"/>
      <c r="H154" s="1717"/>
      <c r="I154" s="1717"/>
      <c r="J154" s="1717"/>
      <c r="K154" s="1717"/>
      <c r="L154" s="1718"/>
      <c r="M154" s="1719" t="e">
        <f>IF(C154="","",INDEX(Personal!$C$19:$BT$183,MATCH(C154,Personal!$C$19:$C$183,0),2))</f>
        <v>#N/A</v>
      </c>
      <c r="N154" s="1719"/>
      <c r="O154" s="1719"/>
      <c r="P154" s="1719" t="e">
        <f>IF(C154="","",INDEX(Personal!$C$19:$BT$183,MATCH(C154,Personal!$C$19:$C$183,0),3))</f>
        <v>#N/A</v>
      </c>
      <c r="Q154" s="1719"/>
      <c r="R154" s="1719"/>
      <c r="S154" s="1719"/>
      <c r="T154" s="1719"/>
      <c r="U154" s="1719"/>
    </row>
    <row r="155" spans="3:21" ht="15" customHeight="1">
      <c r="C155" s="1716" t="s">
        <v>781</v>
      </c>
      <c r="D155" s="1717"/>
      <c r="E155" s="1717"/>
      <c r="F155" s="1717"/>
      <c r="G155" s="1717"/>
      <c r="H155" s="1717"/>
      <c r="I155" s="1717"/>
      <c r="J155" s="1717"/>
      <c r="K155" s="1717"/>
      <c r="L155" s="1718"/>
      <c r="M155" s="1719" t="e">
        <f>IF(C155="","",INDEX(Personal!$C$19:$BT$183,MATCH(C155,Personal!$C$19:$C$183,0),2))</f>
        <v>#N/A</v>
      </c>
      <c r="N155" s="1719"/>
      <c r="O155" s="1719"/>
      <c r="P155" s="1719" t="e">
        <f>IF(C155="","",INDEX(Personal!$C$19:$BT$183,MATCH(C155,Personal!$C$19:$C$183,0),3))</f>
        <v>#N/A</v>
      </c>
      <c r="Q155" s="1719"/>
      <c r="R155" s="1719"/>
      <c r="S155" s="1719"/>
      <c r="T155" s="1719"/>
      <c r="U155" s="1719"/>
    </row>
    <row r="156" spans="3:21" ht="15" hidden="1" customHeight="1">
      <c r="C156" s="1716"/>
      <c r="D156" s="1717"/>
      <c r="E156" s="1717"/>
      <c r="F156" s="1717"/>
      <c r="G156" s="1717"/>
      <c r="H156" s="1717"/>
      <c r="I156" s="1717"/>
      <c r="J156" s="1717"/>
      <c r="K156" s="1717"/>
      <c r="L156" s="1718"/>
      <c r="M156" s="1719" t="str">
        <f>IF(C156="","",INDEX(Personal!$C$19:$BT$183,MATCH(C156,Personal!$C$19:$C$183,0),2))</f>
        <v/>
      </c>
      <c r="N156" s="1719"/>
      <c r="O156" s="1719"/>
      <c r="P156" s="1719" t="str">
        <f>IF(C156="","",INDEX(Personal!$C$19:$BT$183,MATCH(C156,Personal!$C$19:$C$183,0),3))</f>
        <v/>
      </c>
      <c r="Q156" s="1719"/>
      <c r="R156" s="1719"/>
      <c r="S156" s="1719"/>
      <c r="T156" s="1719"/>
      <c r="U156" s="1719"/>
    </row>
    <row r="157" spans="3:21" ht="15" hidden="1" customHeight="1">
      <c r="C157" s="1716"/>
      <c r="D157" s="1717"/>
      <c r="E157" s="1717"/>
      <c r="F157" s="1717"/>
      <c r="G157" s="1717"/>
      <c r="H157" s="1717"/>
      <c r="I157" s="1717"/>
      <c r="J157" s="1717"/>
      <c r="K157" s="1717"/>
      <c r="L157" s="1718"/>
      <c r="M157" s="1719" t="str">
        <f>IF(C157="","",INDEX(Personal!$C$19:$BT$183,MATCH(C157,Personal!$C$19:$C$183,0),2))</f>
        <v/>
      </c>
      <c r="N157" s="1719"/>
      <c r="O157" s="1719"/>
      <c r="P157" s="1719" t="str">
        <f>IF(C157="","",INDEX(Personal!$C$19:$BT$183,MATCH(C157,Personal!$C$19:$C$183,0),3))</f>
        <v/>
      </c>
      <c r="Q157" s="1719"/>
      <c r="R157" s="1719"/>
      <c r="S157" s="1719"/>
      <c r="T157" s="1719"/>
      <c r="U157" s="1719"/>
    </row>
    <row r="158" spans="3:21" ht="15" hidden="1" customHeight="1">
      <c r="C158" s="1716"/>
      <c r="D158" s="1717"/>
      <c r="E158" s="1717"/>
      <c r="F158" s="1717"/>
      <c r="G158" s="1717"/>
      <c r="H158" s="1717"/>
      <c r="I158" s="1717"/>
      <c r="J158" s="1717"/>
      <c r="K158" s="1717"/>
      <c r="L158" s="1718"/>
      <c r="M158" s="1719" t="str">
        <f>IF(C158="","",INDEX(Personal!$C$19:$BT$183,MATCH(C158,Personal!$C$19:$C$183,0),2))</f>
        <v/>
      </c>
      <c r="N158" s="1719"/>
      <c r="O158" s="1719"/>
      <c r="P158" s="1719" t="str">
        <f>IF(C158="","",INDEX(Personal!$C$19:$BT$183,MATCH(C158,Personal!$C$19:$C$183,0),3))</f>
        <v/>
      </c>
      <c r="Q158" s="1719"/>
      <c r="R158" s="1719"/>
      <c r="S158" s="1719"/>
      <c r="T158" s="1719"/>
      <c r="U158" s="1719"/>
    </row>
    <row r="187" spans="3:21">
      <c r="C187" s="1720" t="s">
        <v>495</v>
      </c>
      <c r="D187" s="1721"/>
      <c r="E187" s="1721"/>
      <c r="F187" s="1721"/>
      <c r="G187" s="1721"/>
      <c r="H187" s="1721"/>
      <c r="I187" s="1721"/>
      <c r="J187" s="1721"/>
      <c r="K187" s="1721"/>
      <c r="L187" s="1721"/>
      <c r="M187" s="1721"/>
      <c r="N187" s="1721"/>
      <c r="O187" s="1721"/>
      <c r="P187" s="1721"/>
      <c r="Q187" s="1721"/>
      <c r="R187" s="1721"/>
      <c r="S187" s="1721"/>
      <c r="T187" s="1721"/>
      <c r="U187" s="1722"/>
    </row>
    <row r="188" spans="3:21">
      <c r="C188" s="1752" t="s">
        <v>18</v>
      </c>
      <c r="D188" s="1752"/>
      <c r="E188" s="1752"/>
      <c r="F188" s="1752"/>
      <c r="G188" s="1752"/>
      <c r="H188" s="1752"/>
      <c r="I188" s="1752"/>
      <c r="J188" s="1752"/>
      <c r="K188" s="1752"/>
      <c r="L188" s="1752"/>
      <c r="M188" s="1753" t="s">
        <v>19</v>
      </c>
      <c r="N188" s="1753"/>
      <c r="O188" s="1753"/>
      <c r="P188" s="1753" t="s">
        <v>21</v>
      </c>
      <c r="Q188" s="1753"/>
      <c r="R188" s="1753"/>
      <c r="S188" s="1753"/>
      <c r="T188" s="1753"/>
      <c r="U188" s="1753"/>
    </row>
    <row r="189" spans="3:21">
      <c r="C189" s="1750" t="s">
        <v>498</v>
      </c>
      <c r="D189" s="1750"/>
      <c r="E189" s="1750"/>
      <c r="F189" s="1750"/>
      <c r="G189" s="1750"/>
      <c r="H189" s="1750"/>
      <c r="I189" s="1750"/>
      <c r="J189" s="1750"/>
      <c r="K189" s="1750"/>
      <c r="L189" s="1750"/>
      <c r="M189" s="1719">
        <v>15727084</v>
      </c>
      <c r="N189" s="1719"/>
      <c r="O189" s="1719"/>
      <c r="P189" s="1751" t="s">
        <v>497</v>
      </c>
      <c r="Q189" s="1751"/>
      <c r="R189" s="1751"/>
      <c r="S189" s="1751"/>
      <c r="T189" s="1751"/>
      <c r="U189" s="1751"/>
    </row>
    <row r="190" spans="3:21">
      <c r="C190" s="1776" t="s">
        <v>499</v>
      </c>
      <c r="D190" s="1777"/>
      <c r="E190" s="1777"/>
      <c r="F190" s="1777"/>
      <c r="G190" s="1777"/>
      <c r="H190" s="1777"/>
      <c r="I190" s="1777"/>
      <c r="J190" s="1777"/>
      <c r="K190" s="1777"/>
      <c r="L190" s="1778"/>
      <c r="M190" s="1779">
        <v>18155964</v>
      </c>
      <c r="N190" s="1780"/>
      <c r="O190" s="1781"/>
      <c r="P190" s="1782" t="s">
        <v>497</v>
      </c>
      <c r="Q190" s="1783"/>
      <c r="R190" s="1783"/>
      <c r="S190" s="1783"/>
      <c r="T190" s="1783"/>
      <c r="U190" s="1784"/>
    </row>
    <row r="191" spans="3:21">
      <c r="C191" s="1750" t="s">
        <v>500</v>
      </c>
      <c r="D191" s="1750"/>
      <c r="E191" s="1750"/>
      <c r="F191" s="1750"/>
      <c r="G191" s="1750"/>
      <c r="H191" s="1750"/>
      <c r="I191" s="1750"/>
      <c r="J191" s="1750"/>
      <c r="K191" s="1750"/>
      <c r="L191" s="1750"/>
      <c r="M191" s="1719">
        <v>9923816</v>
      </c>
      <c r="N191" s="1719"/>
      <c r="O191" s="1719"/>
      <c r="P191" s="1751" t="s">
        <v>519</v>
      </c>
      <c r="Q191" s="1751"/>
      <c r="R191" s="1751"/>
      <c r="S191" s="1751"/>
      <c r="T191" s="1751"/>
      <c r="U191" s="1751"/>
    </row>
    <row r="192" spans="3:21">
      <c r="C192" s="1776" t="s">
        <v>501</v>
      </c>
      <c r="D192" s="1777"/>
      <c r="E192" s="1777"/>
      <c r="F192" s="1777"/>
      <c r="G192" s="1777"/>
      <c r="H192" s="1777"/>
      <c r="I192" s="1777"/>
      <c r="J192" s="1777"/>
      <c r="K192" s="1777"/>
      <c r="L192" s="1778"/>
      <c r="M192" s="1779">
        <v>13839835</v>
      </c>
      <c r="N192" s="1780"/>
      <c r="O192" s="1781"/>
      <c r="P192" s="1751" t="s">
        <v>519</v>
      </c>
      <c r="Q192" s="1751"/>
      <c r="R192" s="1751"/>
      <c r="S192" s="1751"/>
      <c r="T192" s="1751"/>
      <c r="U192" s="1751"/>
    </row>
    <row r="194" spans="2:21">
      <c r="B194" s="387"/>
      <c r="C194" s="1720" t="s">
        <v>496</v>
      </c>
      <c r="D194" s="1721"/>
      <c r="E194" s="1721"/>
      <c r="F194" s="1721"/>
      <c r="G194" s="1721"/>
      <c r="H194" s="1721"/>
      <c r="I194" s="1721"/>
      <c r="J194" s="1721"/>
      <c r="K194" s="1721"/>
      <c r="L194" s="1721"/>
      <c r="M194" s="1721"/>
      <c r="N194" s="1721"/>
      <c r="O194" s="1721"/>
      <c r="P194" s="1721"/>
      <c r="Q194" s="1721"/>
      <c r="R194" s="1721"/>
      <c r="S194" s="1721"/>
      <c r="T194" s="1721"/>
      <c r="U194" s="1722"/>
    </row>
    <row r="195" spans="2:21" ht="15" customHeight="1">
      <c r="C195" s="1773" t="s">
        <v>443</v>
      </c>
      <c r="D195" s="1773"/>
      <c r="E195" s="1773"/>
      <c r="F195" s="1773"/>
      <c r="G195" s="1773"/>
      <c r="H195" s="1773"/>
      <c r="I195" s="1773"/>
      <c r="J195" s="1773"/>
      <c r="K195" s="1773"/>
      <c r="L195" s="1773"/>
      <c r="M195" s="1773"/>
      <c r="N195" s="1773"/>
      <c r="O195" s="1773"/>
      <c r="P195" s="1773"/>
      <c r="Q195" s="1773"/>
      <c r="R195" s="1773"/>
      <c r="S195" s="1774" t="s">
        <v>444</v>
      </c>
      <c r="T195" s="1774"/>
      <c r="U195" s="1774"/>
    </row>
    <row r="196" spans="2:21" ht="26.25" customHeight="1">
      <c r="C196" s="1739" t="s">
        <v>502</v>
      </c>
      <c r="D196" s="1740"/>
      <c r="E196" s="1740"/>
      <c r="F196" s="1740"/>
      <c r="G196" s="1740"/>
      <c r="H196" s="1740"/>
      <c r="I196" s="1740"/>
      <c r="J196" s="1740"/>
      <c r="K196" s="1740"/>
      <c r="L196" s="1740"/>
      <c r="M196" s="1740"/>
      <c r="N196" s="1740"/>
      <c r="O196" s="1740"/>
      <c r="P196" s="1740"/>
      <c r="Q196" s="1740"/>
      <c r="R196" s="1741"/>
      <c r="S196" s="1775" t="s">
        <v>504</v>
      </c>
      <c r="T196" s="1775"/>
      <c r="U196" s="1775"/>
    </row>
    <row r="197" spans="2:21" ht="23.25" customHeight="1">
      <c r="C197" s="1739" t="s">
        <v>518</v>
      </c>
      <c r="D197" s="1740"/>
      <c r="E197" s="1740"/>
      <c r="F197" s="1740"/>
      <c r="G197" s="1740"/>
      <c r="H197" s="1740"/>
      <c r="I197" s="1740"/>
      <c r="J197" s="1740"/>
      <c r="K197" s="1740"/>
      <c r="L197" s="1740"/>
      <c r="M197" s="1740"/>
      <c r="N197" s="1740"/>
      <c r="O197" s="1740"/>
      <c r="P197" s="1740"/>
      <c r="Q197" s="1740"/>
      <c r="R197" s="1741"/>
      <c r="S197" s="1744" t="s">
        <v>503</v>
      </c>
      <c r="T197" s="1745"/>
      <c r="U197" s="1746"/>
    </row>
    <row r="198" spans="2:21" ht="28.5" customHeight="1">
      <c r="C198" s="1739" t="s">
        <v>505</v>
      </c>
      <c r="D198" s="1740"/>
      <c r="E198" s="1740"/>
      <c r="F198" s="1740"/>
      <c r="G198" s="1740"/>
      <c r="H198" s="1740"/>
      <c r="I198" s="1740"/>
      <c r="J198" s="1740"/>
      <c r="K198" s="1740"/>
      <c r="L198" s="1740"/>
      <c r="M198" s="1740"/>
      <c r="N198" s="1740"/>
      <c r="O198" s="1740"/>
      <c r="P198" s="1740"/>
      <c r="Q198" s="1740"/>
      <c r="R198" s="1741"/>
      <c r="S198" s="1744" t="s">
        <v>520</v>
      </c>
      <c r="T198" s="1745"/>
      <c r="U198" s="1746"/>
    </row>
    <row r="199" spans="2:21" ht="26.25" customHeight="1">
      <c r="C199" s="1739" t="s">
        <v>506</v>
      </c>
      <c r="D199" s="1740"/>
      <c r="E199" s="1740"/>
      <c r="F199" s="1740"/>
      <c r="G199" s="1740"/>
      <c r="H199" s="1740"/>
      <c r="I199" s="1740"/>
      <c r="J199" s="1740"/>
      <c r="K199" s="1740"/>
      <c r="L199" s="1740"/>
      <c r="M199" s="1740"/>
      <c r="N199" s="1740"/>
      <c r="O199" s="1740"/>
      <c r="P199" s="1740"/>
      <c r="Q199" s="1740"/>
      <c r="R199" s="1741"/>
      <c r="S199" s="1744" t="s">
        <v>521</v>
      </c>
      <c r="T199" s="1745"/>
      <c r="U199" s="1746"/>
    </row>
    <row r="234" spans="3:21" ht="15" thickBot="1">
      <c r="C234" s="1747" t="s">
        <v>434</v>
      </c>
      <c r="D234" s="1748"/>
      <c r="E234" s="1748"/>
      <c r="F234" s="1748"/>
      <c r="G234" s="1748"/>
      <c r="H234" s="1748"/>
      <c r="I234" s="1748"/>
      <c r="J234" s="1748"/>
      <c r="K234" s="1748"/>
      <c r="L234" s="1748"/>
      <c r="M234" s="1748"/>
      <c r="N234" s="1748"/>
      <c r="O234" s="1748"/>
      <c r="P234" s="1748"/>
      <c r="Q234" s="1748"/>
      <c r="R234" s="1748"/>
      <c r="S234" s="1748"/>
      <c r="T234" s="1748"/>
      <c r="U234" s="1749"/>
    </row>
    <row r="235" spans="3:21" ht="15.6" thickTop="1" thickBot="1"/>
    <row r="236" spans="3:21" ht="15" thickBot="1">
      <c r="C236" s="1735" t="s">
        <v>443</v>
      </c>
      <c r="D236" s="1736"/>
      <c r="E236" s="1736"/>
      <c r="F236" s="1736"/>
      <c r="G236" s="1736"/>
      <c r="H236" s="1736"/>
      <c r="I236" s="1736"/>
      <c r="J236" s="1736"/>
      <c r="K236" s="1736"/>
      <c r="L236" s="1736"/>
      <c r="M236" s="1736"/>
      <c r="N236" s="1736"/>
      <c r="O236" s="1737"/>
      <c r="P236" s="1738" t="s">
        <v>830</v>
      </c>
      <c r="Q236" s="1736"/>
      <c r="R236" s="1737"/>
      <c r="S236" s="1771" t="s">
        <v>444</v>
      </c>
      <c r="T236" s="1771"/>
      <c r="U236" s="1772"/>
    </row>
    <row r="237" spans="3:21" ht="24.9" customHeight="1" thickTop="1">
      <c r="C237" s="1731" t="s">
        <v>829</v>
      </c>
      <c r="D237" s="1729"/>
      <c r="E237" s="1729"/>
      <c r="F237" s="1729"/>
      <c r="G237" s="1729"/>
      <c r="H237" s="1729"/>
      <c r="I237" s="1729"/>
      <c r="J237" s="1729"/>
      <c r="K237" s="1729"/>
      <c r="L237" s="1729"/>
      <c r="M237" s="1729"/>
      <c r="N237" s="1729"/>
      <c r="O237" s="1730"/>
      <c r="P237" s="1729" t="s">
        <v>831</v>
      </c>
      <c r="Q237" s="1729"/>
      <c r="R237" s="1730"/>
      <c r="S237" s="1742" t="s">
        <v>832</v>
      </c>
      <c r="T237" s="1742"/>
      <c r="U237" s="1743"/>
    </row>
    <row r="238" spans="3:21" ht="24.9" customHeight="1">
      <c r="C238" s="1731" t="s">
        <v>833</v>
      </c>
      <c r="D238" s="1729"/>
      <c r="E238" s="1729"/>
      <c r="F238" s="1729"/>
      <c r="G238" s="1729"/>
      <c r="H238" s="1729"/>
      <c r="I238" s="1729"/>
      <c r="J238" s="1729"/>
      <c r="K238" s="1729"/>
      <c r="L238" s="1729"/>
      <c r="M238" s="1729"/>
      <c r="N238" s="1729"/>
      <c r="O238" s="1730"/>
      <c r="P238" s="1729" t="s">
        <v>834</v>
      </c>
      <c r="Q238" s="1729"/>
      <c r="R238" s="1730"/>
      <c r="S238" s="1742" t="s">
        <v>842</v>
      </c>
      <c r="T238" s="1742"/>
      <c r="U238" s="1743"/>
    </row>
    <row r="239" spans="3:21" ht="24.9" customHeight="1">
      <c r="C239" s="1732" t="s">
        <v>835</v>
      </c>
      <c r="D239" s="1733"/>
      <c r="E239" s="1733"/>
      <c r="F239" s="1733"/>
      <c r="G239" s="1733"/>
      <c r="H239" s="1733"/>
      <c r="I239" s="1733"/>
      <c r="J239" s="1733"/>
      <c r="K239" s="1733"/>
      <c r="L239" s="1733"/>
      <c r="M239" s="1733"/>
      <c r="N239" s="1733"/>
      <c r="O239" s="1734"/>
      <c r="P239" s="1729" t="s">
        <v>836</v>
      </c>
      <c r="Q239" s="1729"/>
      <c r="R239" s="1730"/>
      <c r="S239" s="1742" t="s">
        <v>837</v>
      </c>
      <c r="T239" s="1742"/>
      <c r="U239" s="1743"/>
    </row>
    <row r="240" spans="3:21" ht="24.9" customHeight="1">
      <c r="C240" s="1731"/>
      <c r="D240" s="1729"/>
      <c r="E240" s="1729"/>
      <c r="F240" s="1729"/>
      <c r="G240" s="1729"/>
      <c r="H240" s="1729"/>
      <c r="I240" s="1729"/>
      <c r="J240" s="1729"/>
      <c r="K240" s="1729"/>
      <c r="L240" s="1729"/>
      <c r="M240" s="1729"/>
      <c r="N240" s="1729"/>
      <c r="O240" s="1730"/>
      <c r="P240" s="1729"/>
      <c r="Q240" s="1729"/>
      <c r="R240" s="1730"/>
      <c r="S240" s="1742"/>
      <c r="T240" s="1742"/>
      <c r="U240" s="1743"/>
    </row>
    <row r="241" spans="3:21" ht="24.9" hidden="1" customHeight="1">
      <c r="C241" s="1731"/>
      <c r="D241" s="1729"/>
      <c r="E241" s="1729"/>
      <c r="F241" s="1729"/>
      <c r="G241" s="1729"/>
      <c r="H241" s="1729"/>
      <c r="I241" s="1729"/>
      <c r="J241" s="1729"/>
      <c r="K241" s="1729"/>
      <c r="L241" s="1729"/>
      <c r="M241" s="1729"/>
      <c r="N241" s="1729"/>
      <c r="O241" s="1730"/>
      <c r="P241" s="1729"/>
      <c r="Q241" s="1729"/>
      <c r="R241" s="1730"/>
      <c r="S241" s="1742"/>
      <c r="T241" s="1742"/>
      <c r="U241" s="1743"/>
    </row>
    <row r="242" spans="3:21" ht="24.9" hidden="1" customHeight="1">
      <c r="C242" s="1731"/>
      <c r="D242" s="1729"/>
      <c r="E242" s="1729"/>
      <c r="F242" s="1729"/>
      <c r="G242" s="1729"/>
      <c r="H242" s="1729"/>
      <c r="I242" s="1729"/>
      <c r="J242" s="1729"/>
      <c r="K242" s="1729"/>
      <c r="L242" s="1729"/>
      <c r="M242" s="1729"/>
      <c r="N242" s="1729"/>
      <c r="O242" s="1730"/>
      <c r="P242" s="1729"/>
      <c r="Q242" s="1729"/>
      <c r="R242" s="1730"/>
      <c r="S242" s="1742"/>
      <c r="T242" s="1742"/>
      <c r="U242" s="1743"/>
    </row>
    <row r="243" spans="3:21" ht="24.9" hidden="1" customHeight="1">
      <c r="C243" s="1731"/>
      <c r="D243" s="1729"/>
      <c r="E243" s="1729"/>
      <c r="F243" s="1729"/>
      <c r="G243" s="1729"/>
      <c r="H243" s="1729"/>
      <c r="I243" s="1729"/>
      <c r="J243" s="1729"/>
      <c r="K243" s="1729"/>
      <c r="L243" s="1729"/>
      <c r="M243" s="1729"/>
      <c r="N243" s="1729"/>
      <c r="O243" s="1730"/>
      <c r="P243" s="1729"/>
      <c r="Q243" s="1729"/>
      <c r="R243" s="1730"/>
      <c r="S243" s="1742"/>
      <c r="T243" s="1742"/>
      <c r="U243" s="1743"/>
    </row>
    <row r="244" spans="3:21" ht="24.9" hidden="1" customHeight="1">
      <c r="C244" s="1731"/>
      <c r="D244" s="1729"/>
      <c r="E244" s="1729"/>
      <c r="F244" s="1729"/>
      <c r="G244" s="1729"/>
      <c r="H244" s="1729"/>
      <c r="I244" s="1729"/>
      <c r="J244" s="1729"/>
      <c r="K244" s="1729"/>
      <c r="L244" s="1729"/>
      <c r="M244" s="1729"/>
      <c r="N244" s="1729"/>
      <c r="O244" s="1730"/>
      <c r="P244" s="1729"/>
      <c r="Q244" s="1729"/>
      <c r="R244" s="1730"/>
      <c r="S244" s="1742"/>
      <c r="T244" s="1742"/>
      <c r="U244" s="1743"/>
    </row>
    <row r="245" spans="3:21" ht="24.9" hidden="1" customHeight="1">
      <c r="C245" s="1731"/>
      <c r="D245" s="1729"/>
      <c r="E245" s="1729"/>
      <c r="F245" s="1729"/>
      <c r="G245" s="1729"/>
      <c r="H245" s="1729"/>
      <c r="I245" s="1729"/>
      <c r="J245" s="1729"/>
      <c r="K245" s="1729"/>
      <c r="L245" s="1729"/>
      <c r="M245" s="1729"/>
      <c r="N245" s="1729"/>
      <c r="O245" s="1730"/>
      <c r="P245" s="1729"/>
      <c r="Q245" s="1729"/>
      <c r="R245" s="1730"/>
      <c r="S245" s="1742"/>
      <c r="T245" s="1742"/>
      <c r="U245" s="1743"/>
    </row>
    <row r="246" spans="3:21" ht="24.9" hidden="1" customHeight="1">
      <c r="C246" s="1731"/>
      <c r="D246" s="1729"/>
      <c r="E246" s="1729"/>
      <c r="F246" s="1729"/>
      <c r="G246" s="1729"/>
      <c r="H246" s="1729"/>
      <c r="I246" s="1729"/>
      <c r="J246" s="1729"/>
      <c r="K246" s="1729"/>
      <c r="L246" s="1729"/>
      <c r="M246" s="1729"/>
      <c r="N246" s="1729"/>
      <c r="O246" s="1730"/>
      <c r="P246" s="1729"/>
      <c r="Q246" s="1729"/>
      <c r="R246" s="1730"/>
      <c r="S246" s="1742"/>
      <c r="T246" s="1742"/>
      <c r="U246" s="1743"/>
    </row>
    <row r="247" spans="3:21" ht="24.9" hidden="1" customHeight="1">
      <c r="C247" s="1731"/>
      <c r="D247" s="1729"/>
      <c r="E247" s="1729"/>
      <c r="F247" s="1729"/>
      <c r="G247" s="1729"/>
      <c r="H247" s="1729"/>
      <c r="I247" s="1729"/>
      <c r="J247" s="1729"/>
      <c r="K247" s="1729"/>
      <c r="L247" s="1729"/>
      <c r="M247" s="1729"/>
      <c r="N247" s="1729"/>
      <c r="O247" s="1730"/>
      <c r="P247" s="1729"/>
      <c r="Q247" s="1729"/>
      <c r="R247" s="1730"/>
      <c r="S247" s="1742"/>
      <c r="T247" s="1742"/>
      <c r="U247" s="1743"/>
    </row>
    <row r="284" spans="3:21">
      <c r="C284" s="1720" t="s">
        <v>779</v>
      </c>
      <c r="D284" s="1721"/>
      <c r="E284" s="1721"/>
      <c r="F284" s="1721"/>
      <c r="G284" s="1721"/>
      <c r="H284" s="1721"/>
      <c r="I284" s="1721"/>
      <c r="J284" s="1721"/>
      <c r="K284" s="1721"/>
      <c r="L284" s="1721"/>
      <c r="M284" s="1721"/>
      <c r="N284" s="1721"/>
      <c r="O284" s="1721"/>
      <c r="P284" s="1721"/>
      <c r="Q284" s="1721"/>
      <c r="R284" s="1721"/>
      <c r="S284" s="1721"/>
      <c r="T284" s="1721"/>
      <c r="U284" s="1722"/>
    </row>
    <row r="285" spans="3:21" ht="15" customHeight="1">
      <c r="C285" s="1723" t="s">
        <v>18</v>
      </c>
      <c r="D285" s="1724"/>
      <c r="E285" s="1724"/>
      <c r="F285" s="1724"/>
      <c r="G285" s="1724"/>
      <c r="H285" s="1724"/>
      <c r="I285" s="1724"/>
      <c r="J285" s="1724"/>
      <c r="K285" s="1724"/>
      <c r="L285" s="1725"/>
      <c r="M285" s="1726" t="s">
        <v>19</v>
      </c>
      <c r="N285" s="1727"/>
      <c r="O285" s="1728"/>
      <c r="P285" s="1726" t="s">
        <v>21</v>
      </c>
      <c r="Q285" s="1727"/>
      <c r="R285" s="1727"/>
      <c r="S285" s="1727"/>
      <c r="T285" s="1727"/>
      <c r="U285" s="1728"/>
    </row>
    <row r="286" spans="3:21" ht="15" customHeight="1">
      <c r="C286" s="1716" t="s">
        <v>758</v>
      </c>
      <c r="D286" s="1717"/>
      <c r="E286" s="1717"/>
      <c r="F286" s="1717"/>
      <c r="G286" s="1717"/>
      <c r="H286" s="1717"/>
      <c r="I286" s="1717"/>
      <c r="J286" s="1717"/>
      <c r="K286" s="1717"/>
      <c r="L286" s="1718"/>
      <c r="M286" s="1719" t="e">
        <f>IF(C286="","",INDEX(Personal!$C$19:$BT$183,MATCH(C286,Personal!$C$19:$C$183,0),2))</f>
        <v>#N/A</v>
      </c>
      <c r="N286" s="1719"/>
      <c r="O286" s="1719"/>
      <c r="P286" s="1719" t="e">
        <f>IF(C286="","",INDEX(Personal!$C$19:$BT$183,MATCH(C286,Personal!$C$19:$C$183,0),3))</f>
        <v>#N/A</v>
      </c>
      <c r="Q286" s="1719"/>
      <c r="R286" s="1719"/>
      <c r="S286" s="1719"/>
      <c r="T286" s="1719"/>
      <c r="U286" s="1719"/>
    </row>
    <row r="287" spans="3:21" ht="15" customHeight="1">
      <c r="C287" s="1716" t="s">
        <v>759</v>
      </c>
      <c r="D287" s="1717"/>
      <c r="E287" s="1717"/>
      <c r="F287" s="1717"/>
      <c r="G287" s="1717"/>
      <c r="H287" s="1717"/>
      <c r="I287" s="1717"/>
      <c r="J287" s="1717"/>
      <c r="K287" s="1717"/>
      <c r="L287" s="1718"/>
      <c r="M287" s="1719" t="e">
        <f>IF(C287="","",INDEX(Personal!$C$19:$BT$183,MATCH(C287,Personal!$C$19:$C$183,0),2))</f>
        <v>#N/A</v>
      </c>
      <c r="N287" s="1719"/>
      <c r="O287" s="1719"/>
      <c r="P287" s="1719" t="e">
        <f>IF(C287="","",INDEX(Personal!$C$19:$BT$183,MATCH(C287,Personal!$C$19:$C$183,0),3))</f>
        <v>#N/A</v>
      </c>
      <c r="Q287" s="1719"/>
      <c r="R287" s="1719"/>
      <c r="S287" s="1719"/>
      <c r="T287" s="1719"/>
      <c r="U287" s="1719"/>
    </row>
    <row r="288" spans="3:21" ht="15" customHeight="1">
      <c r="C288" s="1716" t="s">
        <v>760</v>
      </c>
      <c r="D288" s="1717"/>
      <c r="E288" s="1717"/>
      <c r="F288" s="1717"/>
      <c r="G288" s="1717"/>
      <c r="H288" s="1717"/>
      <c r="I288" s="1717"/>
      <c r="J288" s="1717"/>
      <c r="K288" s="1717"/>
      <c r="L288" s="1718"/>
      <c r="M288" s="1719" t="e">
        <f>IF(C288="","",INDEX(Personal!$C$19:$BT$183,MATCH(C288,Personal!$C$19:$C$183,0),2))</f>
        <v>#N/A</v>
      </c>
      <c r="N288" s="1719"/>
      <c r="O288" s="1719"/>
      <c r="P288" s="1719" t="e">
        <f>IF(C288="","",INDEX(Personal!$C$19:$BT$183,MATCH(C288,Personal!$C$19:$C$183,0),3))</f>
        <v>#N/A</v>
      </c>
      <c r="Q288" s="1719"/>
      <c r="R288" s="1719"/>
      <c r="S288" s="1719"/>
      <c r="T288" s="1719"/>
      <c r="U288" s="1719"/>
    </row>
    <row r="289" spans="3:21" ht="15" customHeight="1">
      <c r="C289" s="1716" t="s">
        <v>761</v>
      </c>
      <c r="D289" s="1717"/>
      <c r="E289" s="1717"/>
      <c r="F289" s="1717"/>
      <c r="G289" s="1717"/>
      <c r="H289" s="1717"/>
      <c r="I289" s="1717"/>
      <c r="J289" s="1717"/>
      <c r="K289" s="1717"/>
      <c r="L289" s="1718"/>
      <c r="M289" s="1719" t="e">
        <f>IF(C289="","",INDEX(Personal!$C$19:$BT$183,MATCH(C289,Personal!$C$19:$C$183,0),2))</f>
        <v>#N/A</v>
      </c>
      <c r="N289" s="1719"/>
      <c r="O289" s="1719"/>
      <c r="P289" s="1719" t="e">
        <f>IF(C289="","",INDEX(Personal!$C$19:$BT$183,MATCH(C289,Personal!$C$19:$C$183,0),3))</f>
        <v>#N/A</v>
      </c>
      <c r="Q289" s="1719"/>
      <c r="R289" s="1719"/>
      <c r="S289" s="1719"/>
      <c r="T289" s="1719"/>
      <c r="U289" s="1719"/>
    </row>
  </sheetData>
  <mergeCells count="284">
    <mergeCell ref="C91:L91"/>
    <mergeCell ref="M91:O91"/>
    <mergeCell ref="P91:U91"/>
    <mergeCell ref="C92:L92"/>
    <mergeCell ref="M92:O92"/>
    <mergeCell ref="P92:U92"/>
    <mergeCell ref="C93:L93"/>
    <mergeCell ref="M93:O93"/>
    <mergeCell ref="P93:U93"/>
    <mergeCell ref="C87:L87"/>
    <mergeCell ref="M87:O87"/>
    <mergeCell ref="P87:U87"/>
    <mergeCell ref="C89:L89"/>
    <mergeCell ref="M89:O89"/>
    <mergeCell ref="P89:U89"/>
    <mergeCell ref="C90:L90"/>
    <mergeCell ref="M90:O90"/>
    <mergeCell ref="P90:U90"/>
    <mergeCell ref="C88:L88"/>
    <mergeCell ref="M88:O88"/>
    <mergeCell ref="P88:U88"/>
    <mergeCell ref="S199:U199"/>
    <mergeCell ref="S196:U196"/>
    <mergeCell ref="C197:R197"/>
    <mergeCell ref="P74:U74"/>
    <mergeCell ref="C75:L75"/>
    <mergeCell ref="M75:O75"/>
    <mergeCell ref="P75:U75"/>
    <mergeCell ref="C76:L76"/>
    <mergeCell ref="M76:O76"/>
    <mergeCell ref="P76:U76"/>
    <mergeCell ref="C192:L192"/>
    <mergeCell ref="M192:O192"/>
    <mergeCell ref="P192:U192"/>
    <mergeCell ref="C190:L190"/>
    <mergeCell ref="M190:O190"/>
    <mergeCell ref="P190:U190"/>
    <mergeCell ref="C150:L150"/>
    <mergeCell ref="M150:O150"/>
    <mergeCell ref="P150:U150"/>
    <mergeCell ref="C151:L151"/>
    <mergeCell ref="M151:O151"/>
    <mergeCell ref="C199:R199"/>
    <mergeCell ref="S197:U197"/>
    <mergeCell ref="C83:L83"/>
    <mergeCell ref="M83:O83"/>
    <mergeCell ref="P83:U83"/>
    <mergeCell ref="C84:L84"/>
    <mergeCell ref="M84:O84"/>
    <mergeCell ref="P84:U84"/>
    <mergeCell ref="C66:L66"/>
    <mergeCell ref="M66:O66"/>
    <mergeCell ref="C195:R195"/>
    <mergeCell ref="S195:U195"/>
    <mergeCell ref="C146:L146"/>
    <mergeCell ref="M146:O146"/>
    <mergeCell ref="P152:U152"/>
    <mergeCell ref="C147:L147"/>
    <mergeCell ref="M147:O147"/>
    <mergeCell ref="P147:U147"/>
    <mergeCell ref="C148:L148"/>
    <mergeCell ref="M148:O148"/>
    <mergeCell ref="P148:U148"/>
    <mergeCell ref="C149:L149"/>
    <mergeCell ref="M149:O149"/>
    <mergeCell ref="P149:U149"/>
    <mergeCell ref="C85:L85"/>
    <mergeCell ref="M85:O85"/>
    <mergeCell ref="P85:U85"/>
    <mergeCell ref="C63:L63"/>
    <mergeCell ref="M63:O63"/>
    <mergeCell ref="P63:U63"/>
    <mergeCell ref="C62:L62"/>
    <mergeCell ref="M62:O62"/>
    <mergeCell ref="P62:U62"/>
    <mergeCell ref="C82:L82"/>
    <mergeCell ref="M82:O82"/>
    <mergeCell ref="P82:U82"/>
    <mergeCell ref="P66:U66"/>
    <mergeCell ref="M64:O64"/>
    <mergeCell ref="C64:L64"/>
    <mergeCell ref="P64:U64"/>
    <mergeCell ref="C65:L65"/>
    <mergeCell ref="M65:O65"/>
    <mergeCell ref="P65:U65"/>
    <mergeCell ref="C69:L69"/>
    <mergeCell ref="M69:O69"/>
    <mergeCell ref="P69:U69"/>
    <mergeCell ref="C67:L67"/>
    <mergeCell ref="M67:O67"/>
    <mergeCell ref="P67:U67"/>
    <mergeCell ref="C70:L70"/>
    <mergeCell ref="M70:O70"/>
    <mergeCell ref="C86:L86"/>
    <mergeCell ref="M86:O86"/>
    <mergeCell ref="P86:U86"/>
    <mergeCell ref="S236:U236"/>
    <mergeCell ref="S246:U246"/>
    <mergeCell ref="C136:L136"/>
    <mergeCell ref="M136:O136"/>
    <mergeCell ref="P136:U136"/>
    <mergeCell ref="C135:L135"/>
    <mergeCell ref="M135:O135"/>
    <mergeCell ref="P135:U135"/>
    <mergeCell ref="S244:U244"/>
    <mergeCell ref="P238:R238"/>
    <mergeCell ref="P239:R239"/>
    <mergeCell ref="P240:R240"/>
    <mergeCell ref="P241:R241"/>
    <mergeCell ref="P242:R242"/>
    <mergeCell ref="P141:U141"/>
    <mergeCell ref="C142:L142"/>
    <mergeCell ref="M142:O142"/>
    <mergeCell ref="P142:U142"/>
    <mergeCell ref="P140:U140"/>
    <mergeCell ref="C141:L141"/>
    <mergeCell ref="M141:O141"/>
    <mergeCell ref="G22:M22"/>
    <mergeCell ref="I34:L34"/>
    <mergeCell ref="B27:H27"/>
    <mergeCell ref="B29:F29"/>
    <mergeCell ref="B7:U7"/>
    <mergeCell ref="B8:U8"/>
    <mergeCell ref="B9:U9"/>
    <mergeCell ref="B10:U10"/>
    <mergeCell ref="B12:U12"/>
    <mergeCell ref="I17:U17"/>
    <mergeCell ref="I27:U27"/>
    <mergeCell ref="G30:I30"/>
    <mergeCell ref="G32:I32"/>
    <mergeCell ref="R30:T30"/>
    <mergeCell ref="R32:T32"/>
    <mergeCell ref="G31:I31"/>
    <mergeCell ref="R31:T31"/>
    <mergeCell ref="J24:U25"/>
    <mergeCell ref="D48:U49"/>
    <mergeCell ref="B48:C48"/>
    <mergeCell ref="C61:L61"/>
    <mergeCell ref="M61:O61"/>
    <mergeCell ref="P61:U61"/>
    <mergeCell ref="B40:E40"/>
    <mergeCell ref="I40:L40"/>
    <mergeCell ref="O40:R40"/>
    <mergeCell ref="R29:T29"/>
    <mergeCell ref="G29:I29"/>
    <mergeCell ref="P70:U70"/>
    <mergeCell ref="C68:L68"/>
    <mergeCell ref="M68:O68"/>
    <mergeCell ref="P68:U68"/>
    <mergeCell ref="C71:L71"/>
    <mergeCell ref="M71:O71"/>
    <mergeCell ref="P71:U71"/>
    <mergeCell ref="C79:L79"/>
    <mergeCell ref="M79:O79"/>
    <mergeCell ref="P79:U79"/>
    <mergeCell ref="C80:L80"/>
    <mergeCell ref="M80:O80"/>
    <mergeCell ref="P80:U80"/>
    <mergeCell ref="C81:L81"/>
    <mergeCell ref="M81:O81"/>
    <mergeCell ref="P81:U81"/>
    <mergeCell ref="C72:L72"/>
    <mergeCell ref="M72:O72"/>
    <mergeCell ref="P72:U72"/>
    <mergeCell ref="C77:L77"/>
    <mergeCell ref="M77:O77"/>
    <mergeCell ref="P77:U77"/>
    <mergeCell ref="C78:L78"/>
    <mergeCell ref="M78:O78"/>
    <mergeCell ref="P78:U78"/>
    <mergeCell ref="C73:L73"/>
    <mergeCell ref="M73:O73"/>
    <mergeCell ref="P73:U73"/>
    <mergeCell ref="C74:L74"/>
    <mergeCell ref="M74:O74"/>
    <mergeCell ref="S245:U245"/>
    <mergeCell ref="S242:U242"/>
    <mergeCell ref="S243:U243"/>
    <mergeCell ref="S238:U238"/>
    <mergeCell ref="S241:U241"/>
    <mergeCell ref="S237:U237"/>
    <mergeCell ref="S239:U239"/>
    <mergeCell ref="S240:U240"/>
    <mergeCell ref="C143:L143"/>
    <mergeCell ref="M143:O143"/>
    <mergeCell ref="P143:U143"/>
    <mergeCell ref="C144:L144"/>
    <mergeCell ref="M144:O144"/>
    <mergeCell ref="P144:U144"/>
    <mergeCell ref="C145:L145"/>
    <mergeCell ref="M145:O145"/>
    <mergeCell ref="P145:U145"/>
    <mergeCell ref="P146:U146"/>
    <mergeCell ref="P151:U151"/>
    <mergeCell ref="C152:L152"/>
    <mergeCell ref="M152:O152"/>
    <mergeCell ref="P153:U153"/>
    <mergeCell ref="C154:L154"/>
    <mergeCell ref="M154:O154"/>
    <mergeCell ref="P154:U154"/>
    <mergeCell ref="C155:L155"/>
    <mergeCell ref="M155:O155"/>
    <mergeCell ref="P155:U155"/>
    <mergeCell ref="C133:L133"/>
    <mergeCell ref="M133:O133"/>
    <mergeCell ref="P133:U133"/>
    <mergeCell ref="C134:L134"/>
    <mergeCell ref="M134:O134"/>
    <mergeCell ref="P134:U134"/>
    <mergeCell ref="C137:L137"/>
    <mergeCell ref="M137:O137"/>
    <mergeCell ref="P137:U137"/>
    <mergeCell ref="C138:L138"/>
    <mergeCell ref="M138:O138"/>
    <mergeCell ref="P138:U138"/>
    <mergeCell ref="C139:L139"/>
    <mergeCell ref="M139:O139"/>
    <mergeCell ref="P139:U139"/>
    <mergeCell ref="C140:L140"/>
    <mergeCell ref="M140:O140"/>
    <mergeCell ref="C156:L156"/>
    <mergeCell ref="M156:O156"/>
    <mergeCell ref="P156:U156"/>
    <mergeCell ref="C157:L157"/>
    <mergeCell ref="M157:O157"/>
    <mergeCell ref="P157:U157"/>
    <mergeCell ref="C153:L153"/>
    <mergeCell ref="C234:U234"/>
    <mergeCell ref="C59:U59"/>
    <mergeCell ref="C131:U131"/>
    <mergeCell ref="C191:L191"/>
    <mergeCell ref="M191:O191"/>
    <mergeCell ref="P191:U191"/>
    <mergeCell ref="C158:L158"/>
    <mergeCell ref="M158:O158"/>
    <mergeCell ref="P158:U158"/>
    <mergeCell ref="C188:L188"/>
    <mergeCell ref="M188:O188"/>
    <mergeCell ref="P188:U188"/>
    <mergeCell ref="C189:L189"/>
    <mergeCell ref="M189:O189"/>
    <mergeCell ref="P189:U189"/>
    <mergeCell ref="C187:U187"/>
    <mergeCell ref="M153:O153"/>
    <mergeCell ref="C194:U194"/>
    <mergeCell ref="P243:R243"/>
    <mergeCell ref="P244:R244"/>
    <mergeCell ref="P245:R245"/>
    <mergeCell ref="P246:R246"/>
    <mergeCell ref="P247:R247"/>
    <mergeCell ref="C237:O237"/>
    <mergeCell ref="C238:O238"/>
    <mergeCell ref="C239:O239"/>
    <mergeCell ref="C240:O240"/>
    <mergeCell ref="C241:O241"/>
    <mergeCell ref="C242:O242"/>
    <mergeCell ref="C243:O243"/>
    <mergeCell ref="C244:O244"/>
    <mergeCell ref="C245:O245"/>
    <mergeCell ref="C246:O246"/>
    <mergeCell ref="C247:O247"/>
    <mergeCell ref="P237:R237"/>
    <mergeCell ref="C236:O236"/>
    <mergeCell ref="P236:R236"/>
    <mergeCell ref="C198:R198"/>
    <mergeCell ref="S247:U247"/>
    <mergeCell ref="C196:R196"/>
    <mergeCell ref="S198:U198"/>
    <mergeCell ref="C288:L288"/>
    <mergeCell ref="M288:O288"/>
    <mergeCell ref="P288:U288"/>
    <mergeCell ref="C289:L289"/>
    <mergeCell ref="M289:O289"/>
    <mergeCell ref="P289:U289"/>
    <mergeCell ref="C284:U284"/>
    <mergeCell ref="C285:L285"/>
    <mergeCell ref="M285:O285"/>
    <mergeCell ref="P285:U285"/>
    <mergeCell ref="C286:L286"/>
    <mergeCell ref="M286:O286"/>
    <mergeCell ref="P286:U286"/>
    <mergeCell ref="C287:L287"/>
    <mergeCell ref="M287:O287"/>
    <mergeCell ref="P287:U287"/>
  </mergeCells>
  <dataValidations count="1">
    <dataValidation type="list" allowBlank="1" showInputMessage="1" showErrorMessage="1" sqref="C286:L289" xr:uid="{00000000-0002-0000-0F00-000000000000}">
      <formula1>$C$35:$C$84</formula1>
    </dataValidation>
  </dataValidations>
  <pageMargins left="0.22" right="0.11" top="0.32" bottom="0.32" header="0.31496062992125984" footer="0.31496062992125984"/>
  <pageSetup scale="99" orientation="portrait" r:id="rId1"/>
  <drawing r:id="rId2"/>
  <legacyDrawing r:id="rId3"/>
  <oleObjects>
    <mc:AlternateContent xmlns:mc="http://schemas.openxmlformats.org/markup-compatibility/2006">
      <mc:Choice Requires="x14">
        <oleObject progId="Word.Picture.8" shapeId="6145" r:id="rId4">
          <objectPr defaultSize="0" autoPict="0" r:id="rId5">
            <anchor moveWithCells="1" sizeWithCells="1">
              <from>
                <xdr:col>1</xdr:col>
                <xdr:colOff>0</xdr:colOff>
                <xdr:row>1</xdr:row>
                <xdr:rowOff>7620</xdr:rowOff>
              </from>
              <to>
                <xdr:col>8</xdr:col>
                <xdr:colOff>83820</xdr:colOff>
                <xdr:row>3</xdr:row>
                <xdr:rowOff>137160</xdr:rowOff>
              </to>
            </anchor>
          </objectPr>
        </oleObject>
      </mc:Choice>
      <mc:Fallback>
        <oleObject progId="Word.Picture.8" shapeId="6145" r:id="rId4"/>
      </mc:Fallback>
    </mc:AlternateContent>
  </oleObjec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F00-000001000000}">
          <x14:formula1>
            <xm:f>Personal!$C$19:$C$183</xm:f>
          </x14:formula1>
          <xm:sqref>C62:L62</xm:sqref>
        </x14:dataValidation>
        <x14:dataValidation type="list" allowBlank="1" showInputMessage="1" showErrorMessage="1" xr:uid="{00000000-0002-0000-0F00-000002000000}">
          <x14:formula1>
            <xm:f>Personal!$C$19:$C$184</xm:f>
          </x14:formula1>
          <xm:sqref>C63:L93</xm:sqref>
        </x14:dataValidation>
        <x14:dataValidation type="list" allowBlank="1" showInputMessage="1" showErrorMessage="1" xr:uid="{00000000-0002-0000-0F00-000003000000}">
          <x14:formula1>
            <xm:f>Personal!$C$37:$C$109</xm:f>
          </x14:formula1>
          <xm:sqref>C135:L158</xm:sqref>
        </x14:dataValidation>
        <x14:dataValidation type="list" allowBlank="1" showInputMessage="1" showErrorMessage="1" xr:uid="{00000000-0002-0000-0F00-000004000000}">
          <x14:formula1>
            <xm:f>Personal!$C$30:$C$180</xm:f>
          </x14:formula1>
          <xm:sqref>C134:L134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4"/>
  <dimension ref="B1:N56"/>
  <sheetViews>
    <sheetView showGridLines="0" topLeftCell="B16" workbookViewId="0">
      <selection activeCell="C13" sqref="C13"/>
    </sheetView>
  </sheetViews>
  <sheetFormatPr baseColWidth="10" defaultRowHeight="14.4"/>
  <cols>
    <col min="1" max="1" width="4.109375" customWidth="1"/>
    <col min="2" max="2" width="3" customWidth="1"/>
    <col min="3" max="3" width="27.88671875" customWidth="1"/>
    <col min="4" max="4" width="13.109375" customWidth="1"/>
    <col min="5" max="5" width="18.6640625" customWidth="1"/>
    <col min="6" max="6" width="13.44140625" customWidth="1"/>
    <col min="7" max="7" width="12.6640625" hidden="1" customWidth="1"/>
    <col min="8" max="8" width="10.109375" customWidth="1"/>
    <col min="9" max="9" width="8.44140625" customWidth="1"/>
    <col min="10" max="10" width="9" customWidth="1"/>
    <col min="11" max="11" width="25.88671875" customWidth="1"/>
    <col min="12" max="12" width="15.88671875" hidden="1" customWidth="1"/>
    <col min="13" max="13" width="13.33203125" hidden="1" customWidth="1"/>
    <col min="14" max="14" width="24.88671875" style="633" hidden="1" customWidth="1"/>
  </cols>
  <sheetData>
    <row r="1" spans="2:14">
      <c r="C1" s="1789">
        <f>Personal!D14</f>
        <v>0</v>
      </c>
    </row>
    <row r="2" spans="2:14">
      <c r="C2" s="1790"/>
      <c r="K2" s="1788"/>
    </row>
    <row r="3" spans="2:14">
      <c r="C3" s="1790"/>
      <c r="K3" s="1788"/>
    </row>
    <row r="4" spans="2:14" ht="15" customHeight="1">
      <c r="C4" s="1581" t="str">
        <f>CONCATENATE("OBRA : ",Personal!D9)</f>
        <v>OBRA : "SERVICIO DE MANTENIMIENTO DE INSTRUMENTACION, PANELES DE CONTROL, MULTIPLES Y POZOS INYECTORES DE MACOLLAS DE PIGAS I, PERTENECIENTE A LA GERENCIA DE PLANTAS GAS Y AGUA"</v>
      </c>
      <c r="D4" s="1581"/>
      <c r="E4" s="1581"/>
      <c r="F4" s="1581"/>
      <c r="G4" s="1581"/>
      <c r="H4" s="1581"/>
      <c r="I4" s="1581"/>
      <c r="J4" s="1581"/>
      <c r="K4" s="1581"/>
    </row>
    <row r="5" spans="2:14" ht="15.75" customHeight="1">
      <c r="C5" s="1581"/>
      <c r="D5" s="1581"/>
      <c r="E5" s="1581"/>
      <c r="F5" s="1581"/>
      <c r="G5" s="1581"/>
      <c r="H5" s="1581"/>
      <c r="I5" s="1581"/>
      <c r="J5" s="1581"/>
      <c r="K5" s="1581"/>
    </row>
    <row r="6" spans="2:14" ht="15" customHeight="1">
      <c r="C6" s="1581"/>
      <c r="D6" s="1581"/>
      <c r="E6" s="1581"/>
      <c r="F6" s="1581"/>
      <c r="G6" s="1581"/>
      <c r="H6" s="1581"/>
      <c r="I6" s="1581"/>
      <c r="J6" s="1581"/>
      <c r="K6" s="1581"/>
    </row>
    <row r="8" spans="2:14">
      <c r="C8" s="1785" t="s">
        <v>243</v>
      </c>
      <c r="D8" s="1785"/>
      <c r="E8" s="1785"/>
      <c r="F8" s="1785"/>
      <c r="G8" s="1785"/>
      <c r="H8" s="1785"/>
      <c r="I8" s="1785"/>
      <c r="J8" s="1785"/>
      <c r="K8" s="1785"/>
      <c r="L8" s="816"/>
    </row>
    <row r="9" spans="2:14" ht="28.5" customHeight="1">
      <c r="C9" s="222" t="s">
        <v>18</v>
      </c>
      <c r="D9" s="223" t="s">
        <v>19</v>
      </c>
      <c r="E9" s="223" t="s">
        <v>21</v>
      </c>
      <c r="F9" s="223" t="s">
        <v>699</v>
      </c>
      <c r="G9" s="224" t="s">
        <v>249</v>
      </c>
      <c r="H9" s="222" t="s">
        <v>20</v>
      </c>
      <c r="I9" s="222" t="s">
        <v>680</v>
      </c>
      <c r="J9" s="222" t="s">
        <v>681</v>
      </c>
      <c r="K9" s="229" t="s">
        <v>256</v>
      </c>
      <c r="L9" s="795" t="s">
        <v>705</v>
      </c>
      <c r="M9" s="815" t="s">
        <v>706</v>
      </c>
      <c r="N9" s="796" t="s">
        <v>707</v>
      </c>
    </row>
    <row r="10" spans="2:14" ht="24.9" customHeight="1">
      <c r="B10" s="225">
        <v>1</v>
      </c>
      <c r="C10" s="221" t="s">
        <v>244</v>
      </c>
      <c r="D10" s="16" t="e">
        <f>IF(C10="","",INDEX(Personal!$C$19:$BT$132,MATCH(C10,Personal!$C$19:$C$132,0),2))</f>
        <v>#N/A</v>
      </c>
      <c r="E10" s="216" t="e">
        <f>IF(C10="","",INDEX(Personal!$C$19:$BT$132,MATCH(C10,Personal!$C$19:$C$132,0),3))</f>
        <v>#N/A</v>
      </c>
      <c r="F10" s="216" t="e">
        <f>IF(C10="","",INDEX(Personal!$C$19:$BT$132,MATCH(C10,Personal!$C$19:$C$132,0),8))</f>
        <v>#N/A</v>
      </c>
      <c r="G10" s="17" t="e">
        <f>IF(C10="","",INDEX(Personal!$C$19:$BT$132,MATCH(C10,Personal!$C$19:$C$132,0),4))</f>
        <v>#N/A</v>
      </c>
      <c r="H10" s="226" t="e">
        <f>IF(C10="","",INDEX(Personal!$C$19:$BT$132,MATCH(C10,Personal!$C$19:$C$132,0),14))</f>
        <v>#N/A</v>
      </c>
      <c r="I10" s="713" t="e">
        <f>IF(C10="","",INDEX(Personal!$C$19:$BT$132,MATCH(C10,Personal!$C$19:$C$132,0),25))</f>
        <v>#N/A</v>
      </c>
      <c r="J10" s="713" t="e">
        <f>IF(C10="","",INDEX(Personal!$C$19:$BT$132,MATCH(C10,Personal!$C$19:$C$132,0),26))</f>
        <v>#N/A</v>
      </c>
      <c r="K10" s="233" t="e">
        <f>IF(C10="","",INDEX(Personal!$C$19:$BT$132,MATCH(C10,Personal!$C$19:$C$132,0),67))</f>
        <v>#N/A</v>
      </c>
      <c r="L10" s="334" t="e">
        <f>IF(C10="","",INDEX(Personal!$C$19:$BT$132,MATCH(C10,Personal!$C$19:$C$132,0),68))</f>
        <v>#N/A</v>
      </c>
      <c r="M10" s="334" t="e">
        <f>IF(C10="","",INDEX(Personal!$C$19:$BT$132,MATCH(C10,Personal!$C$19:$C$132,0),69))</f>
        <v>#N/A</v>
      </c>
      <c r="N10" s="797" t="e">
        <f>IF(C10="","",INDEX(Personal!$C$19:$BT$132,MATCH(C10,Personal!$C$19:$C$132,0),70))</f>
        <v>#N/A</v>
      </c>
    </row>
    <row r="11" spans="2:14" ht="24.9" customHeight="1">
      <c r="B11" s="225">
        <f>B10+1</f>
        <v>2</v>
      </c>
      <c r="C11" s="221" t="s">
        <v>714</v>
      </c>
      <c r="D11" s="16" t="e">
        <f>IF(C11="","",INDEX(Personal!$C$19:$BT$132,MATCH(C11,Personal!$C$19:$C$132,0),2))</f>
        <v>#N/A</v>
      </c>
      <c r="E11" s="216" t="e">
        <f>IF(C11="","",INDEX(Personal!$C$19:$BT$132,MATCH(C11,Personal!$C$19:$C$132,0),3))</f>
        <v>#N/A</v>
      </c>
      <c r="F11" s="216" t="e">
        <f>IF(C11="","",INDEX(Personal!$C$19:$BT$132,MATCH(C11,Personal!$C$19:$C$132,0),8))</f>
        <v>#N/A</v>
      </c>
      <c r="G11" s="17" t="e">
        <f>IF(C11="","",INDEX(Personal!$C$19:$BT$132,MATCH(C11,Personal!$C$19:$C$132,0),4))</f>
        <v>#N/A</v>
      </c>
      <c r="H11" s="226" t="e">
        <f>IF(C11="","",INDEX(Personal!$C$19:$BT$132,MATCH(C11,Personal!$C$19:$C$132,0),14))</f>
        <v>#N/A</v>
      </c>
      <c r="I11" s="713" t="e">
        <f>IF(C11="","",INDEX(Personal!$C$19:$BT$132,MATCH(C11,Personal!$C$19:$C$132,0),25))</f>
        <v>#N/A</v>
      </c>
      <c r="J11" s="713" t="e">
        <f>IF(C11="","",INDEX(Personal!$C$19:$BT$132,MATCH(C11,Personal!$C$19:$C$132,0),26))</f>
        <v>#N/A</v>
      </c>
      <c r="K11" s="233" t="e">
        <f>IF(C11="","",INDEX(Personal!$C$19:$BT$132,MATCH(C11,Personal!$C$19:$C$132,0),67))</f>
        <v>#N/A</v>
      </c>
      <c r="L11" s="334" t="e">
        <f>IF(C11="","",INDEX(Personal!$C$19:$BT$132,MATCH(C11,Personal!$C$19:$C$132,0),68))</f>
        <v>#N/A</v>
      </c>
      <c r="M11" s="334" t="e">
        <f>IF(C11="","",INDEX(Personal!$C$19:$BT$132,MATCH(C11,Personal!$C$19:$C$132,0),69))</f>
        <v>#N/A</v>
      </c>
      <c r="N11" s="797" t="e">
        <f>IF(C11="","",INDEX(Personal!$C$19:$BT$132,MATCH(C11,Personal!$C$19:$C$132,0),70))</f>
        <v>#N/A</v>
      </c>
    </row>
    <row r="12" spans="2:14" ht="24.9" customHeight="1">
      <c r="B12" s="225">
        <f t="shared" ref="B12:B29" si="0">B11+1</f>
        <v>3</v>
      </c>
      <c r="C12" s="221" t="s">
        <v>715</v>
      </c>
      <c r="D12" s="16" t="e">
        <f>IF(C12="","",INDEX(Personal!$C$19:$BT$132,MATCH(C12,Personal!$C$19:$C$132,0),2))</f>
        <v>#N/A</v>
      </c>
      <c r="E12" s="216" t="e">
        <f>IF(C12="","",INDEX(Personal!$C$19:$BT$132,MATCH(C12,Personal!$C$19:$C$132,0),3))</f>
        <v>#N/A</v>
      </c>
      <c r="F12" s="216" t="e">
        <f>IF(C12="","",INDEX(Personal!$C$19:$BT$132,MATCH(C12,Personal!$C$19:$C$132,0),8))</f>
        <v>#N/A</v>
      </c>
      <c r="G12" s="17" t="e">
        <f>IF(C12="","",INDEX(Personal!$C$19:$BT$132,MATCH(C12,Personal!$C$19:$C$132,0),4))</f>
        <v>#N/A</v>
      </c>
      <c r="H12" s="226" t="e">
        <f>IF(C12="","",INDEX(Personal!$C$19:$BT$132,MATCH(C12,Personal!$C$19:$C$132,0),14))</f>
        <v>#N/A</v>
      </c>
      <c r="I12" s="713" t="e">
        <f>IF(C12="","",INDEX(Personal!$C$19:$BT$132,MATCH(C12,Personal!$C$19:$C$132,0),25))</f>
        <v>#N/A</v>
      </c>
      <c r="J12" s="713" t="e">
        <f>IF(C12="","",INDEX(Personal!$C$19:$BT$132,MATCH(C12,Personal!$C$19:$C$132,0),26))</f>
        <v>#N/A</v>
      </c>
      <c r="K12" s="233" t="e">
        <f>IF(C12="","",INDEX(Personal!$C$19:$BT$132,MATCH(C12,Personal!$C$19:$C$132,0),67))</f>
        <v>#N/A</v>
      </c>
      <c r="L12" s="334" t="e">
        <f>IF(C12="","",INDEX(Personal!$C$19:$BT$132,MATCH(C12,Personal!$C$19:$C$132,0),68))</f>
        <v>#N/A</v>
      </c>
      <c r="M12" s="334" t="e">
        <f>IF(C12="","",INDEX(Personal!$C$19:$BT$132,MATCH(C12,Personal!$C$19:$C$132,0),69))</f>
        <v>#N/A</v>
      </c>
      <c r="N12" s="797" t="e">
        <f>IF(C12="","",INDEX(Personal!$C$19:$BT$132,MATCH(C12,Personal!$C$19:$C$132,0),70))</f>
        <v>#N/A</v>
      </c>
    </row>
    <row r="13" spans="2:14" ht="24.9" customHeight="1">
      <c r="B13" s="225">
        <f t="shared" si="0"/>
        <v>4</v>
      </c>
      <c r="C13" s="221" t="s">
        <v>716</v>
      </c>
      <c r="D13" s="16" t="e">
        <f>IF(C13="","",INDEX(Personal!$C$19:$BT$132,MATCH(C13,Personal!$C$19:$C$132,0),2))</f>
        <v>#N/A</v>
      </c>
      <c r="E13" s="216" t="e">
        <f>IF(C13="","",INDEX(Personal!$C$19:$BT$132,MATCH(C13,Personal!$C$19:$C$132,0),3))</f>
        <v>#N/A</v>
      </c>
      <c r="F13" s="216" t="e">
        <f>IF(C13="","",INDEX(Personal!$C$19:$BT$132,MATCH(C13,Personal!$C$19:$C$132,0),8))</f>
        <v>#N/A</v>
      </c>
      <c r="G13" s="17" t="e">
        <f>IF(C13="","",INDEX(Personal!$C$19:$BT$132,MATCH(C13,Personal!$C$19:$C$132,0),4))</f>
        <v>#N/A</v>
      </c>
      <c r="H13" s="226" t="e">
        <f>IF(C13="","",INDEX(Personal!$C$19:$BT$132,MATCH(C13,Personal!$C$19:$C$132,0),14))</f>
        <v>#N/A</v>
      </c>
      <c r="I13" s="713" t="e">
        <f>IF(C13="","",INDEX(Personal!$C$19:$BT$132,MATCH(C13,Personal!$C$19:$C$132,0),25))</f>
        <v>#N/A</v>
      </c>
      <c r="J13" s="713" t="e">
        <f>IF(C13="","",INDEX(Personal!$C$19:$BT$132,MATCH(C13,Personal!$C$19:$C$132,0),26))</f>
        <v>#N/A</v>
      </c>
      <c r="K13" s="233" t="e">
        <f>IF(C13="","",INDEX(Personal!$C$19:$BT$132,MATCH(C13,Personal!$C$19:$C$132,0),67))</f>
        <v>#N/A</v>
      </c>
      <c r="L13" s="334" t="e">
        <f>IF(C13="","",INDEX(Personal!$C$19:$BT$132,MATCH(C13,Personal!$C$19:$C$132,0),68))</f>
        <v>#N/A</v>
      </c>
      <c r="M13" s="334" t="e">
        <f>IF(C13="","",INDEX(Personal!$C$19:$BT$132,MATCH(C13,Personal!$C$19:$C$132,0),69))</f>
        <v>#N/A</v>
      </c>
      <c r="N13" s="797" t="e">
        <f>IF(C13="","",INDEX(Personal!$C$19:$BT$132,MATCH(C13,Personal!$C$19:$C$132,0),70))</f>
        <v>#N/A</v>
      </c>
    </row>
    <row r="14" spans="2:14" ht="24.9" customHeight="1">
      <c r="B14" s="225">
        <f t="shared" si="0"/>
        <v>5</v>
      </c>
      <c r="C14" s="221" t="s">
        <v>717</v>
      </c>
      <c r="D14" s="16" t="e">
        <f>IF(C14="","",INDEX(Personal!$C$19:$BT$132,MATCH(C14,Personal!$C$19:$C$132,0),2))</f>
        <v>#N/A</v>
      </c>
      <c r="E14" s="216" t="e">
        <f>IF(C14="","",INDEX(Personal!$C$19:$BT$132,MATCH(C14,Personal!$C$19:$C$132,0),3))</f>
        <v>#N/A</v>
      </c>
      <c r="F14" s="216" t="e">
        <f>IF(C14="","",INDEX(Personal!$C$19:$BT$132,MATCH(C14,Personal!$C$19:$C$132,0),8))</f>
        <v>#N/A</v>
      </c>
      <c r="G14" s="17" t="e">
        <f>IF(C14="","",INDEX(Personal!$C$19:$BT$132,MATCH(C14,Personal!$C$19:$C$132,0),4))</f>
        <v>#N/A</v>
      </c>
      <c r="H14" s="226" t="e">
        <f>IF(C14="","",INDEX(Personal!$C$19:$BT$132,MATCH(C14,Personal!$C$19:$C$132,0),14))</f>
        <v>#N/A</v>
      </c>
      <c r="I14" s="713" t="e">
        <f>IF(C14="","",INDEX(Personal!$C$19:$BT$132,MATCH(C14,Personal!$C$19:$C$132,0),25))</f>
        <v>#N/A</v>
      </c>
      <c r="J14" s="713" t="e">
        <f>IF(C14="","",INDEX(Personal!$C$19:$BT$132,MATCH(C14,Personal!$C$19:$C$132,0),26))</f>
        <v>#N/A</v>
      </c>
      <c r="K14" s="233" t="e">
        <f>IF(C14="","",INDEX(Personal!$C$19:$BT$132,MATCH(C14,Personal!$C$19:$C$132,0),67))</f>
        <v>#N/A</v>
      </c>
      <c r="L14" s="334" t="e">
        <f>IF(C14="","",INDEX(Personal!$C$19:$BT$132,MATCH(C14,Personal!$C$19:$C$132,0),68))</f>
        <v>#N/A</v>
      </c>
      <c r="M14" s="334" t="e">
        <f>IF(C14="","",INDEX(Personal!$C$19:$BT$132,MATCH(C14,Personal!$C$19:$C$132,0),69))</f>
        <v>#N/A</v>
      </c>
      <c r="N14" s="797" t="e">
        <f>IF(C14="","",INDEX(Personal!$C$19:$BT$132,MATCH(C14,Personal!$C$19:$C$132,0),70))</f>
        <v>#N/A</v>
      </c>
    </row>
    <row r="15" spans="2:14" ht="24.9" customHeight="1">
      <c r="B15" s="225">
        <f t="shared" si="0"/>
        <v>6</v>
      </c>
      <c r="C15" s="221" t="s">
        <v>718</v>
      </c>
      <c r="D15" s="16" t="e">
        <f>IF(C15="","",INDEX(Personal!$C$19:$BT$132,MATCH(C15,Personal!$C$19:$C$132,0),2))</f>
        <v>#N/A</v>
      </c>
      <c r="E15" s="216" t="e">
        <f>IF(C15="","",INDEX(Personal!$C$19:$BT$132,MATCH(C15,Personal!$C$19:$C$132,0),3))</f>
        <v>#N/A</v>
      </c>
      <c r="F15" s="216" t="e">
        <f>IF(C15="","",INDEX(Personal!$C$19:$BT$132,MATCH(C15,Personal!$C$19:$C$132,0),8))</f>
        <v>#N/A</v>
      </c>
      <c r="G15" s="17" t="e">
        <f>IF(C15="","",INDEX(Personal!$C$19:$BT$132,MATCH(C15,Personal!$C$19:$C$132,0),4))</f>
        <v>#N/A</v>
      </c>
      <c r="H15" s="226" t="e">
        <f>IF(C15="","",INDEX(Personal!$C$19:$BT$132,MATCH(C15,Personal!$C$19:$C$132,0),14))</f>
        <v>#N/A</v>
      </c>
      <c r="I15" s="713" t="e">
        <f>IF(C15="","",INDEX(Personal!$C$19:$BT$132,MATCH(C15,Personal!$C$19:$C$132,0),25))</f>
        <v>#N/A</v>
      </c>
      <c r="J15" s="713" t="e">
        <f>IF(C15="","",INDEX(Personal!$C$19:$BT$132,MATCH(C15,Personal!$C$19:$C$132,0),26))</f>
        <v>#N/A</v>
      </c>
      <c r="K15" s="233" t="e">
        <f>IF(C15="","",INDEX(Personal!$C$19:$BT$132,MATCH(C15,Personal!$C$19:$C$132,0),67))</f>
        <v>#N/A</v>
      </c>
      <c r="L15" s="334" t="e">
        <f>IF(C15="","",INDEX(Personal!$C$19:$BT$132,MATCH(C15,Personal!$C$19:$C$132,0),68))</f>
        <v>#N/A</v>
      </c>
      <c r="M15" s="334" t="e">
        <f>IF(C15="","",INDEX(Personal!$C$19:$BT$132,MATCH(C15,Personal!$C$19:$C$132,0),69))</f>
        <v>#N/A</v>
      </c>
      <c r="N15" s="797" t="e">
        <f>IF(C15="","",INDEX(Personal!$C$19:$BT$132,MATCH(C15,Personal!$C$19:$C$132,0),70))</f>
        <v>#N/A</v>
      </c>
    </row>
    <row r="16" spans="2:14" ht="24.9" customHeight="1">
      <c r="B16" s="225">
        <f t="shared" si="0"/>
        <v>7</v>
      </c>
      <c r="C16" s="221" t="s">
        <v>508</v>
      </c>
      <c r="D16" s="16" t="e">
        <f>IF(C16="","",INDEX(Personal!$C$19:$BT$132,MATCH(C16,Personal!$C$19:$C$132,0),2))</f>
        <v>#N/A</v>
      </c>
      <c r="E16" s="216" t="e">
        <f>IF(C16="","",INDEX(Personal!$C$19:$BT$132,MATCH(C16,Personal!$C$19:$C$132,0),3))</f>
        <v>#N/A</v>
      </c>
      <c r="F16" s="216" t="e">
        <f>IF(C16="","",INDEX(Personal!$C$19:$BT$132,MATCH(C16,Personal!$C$19:$C$132,0),8))</f>
        <v>#N/A</v>
      </c>
      <c r="G16" s="17" t="e">
        <f>IF(C16="","",INDEX(Personal!$C$19:$BT$132,MATCH(C16,Personal!$C$19:$C$132,0),4))</f>
        <v>#N/A</v>
      </c>
      <c r="H16" s="226" t="e">
        <f>IF(C16="","",INDEX(Personal!$C$19:$BT$132,MATCH(C16,Personal!$C$19:$C$132,0),14))</f>
        <v>#N/A</v>
      </c>
      <c r="I16" s="713" t="e">
        <f>IF(C16="","",INDEX(Personal!$C$19:$BT$132,MATCH(C16,Personal!$C$19:$C$132,0),25))</f>
        <v>#N/A</v>
      </c>
      <c r="J16" s="713" t="e">
        <f>IF(C16="","",INDEX(Personal!$C$19:$BT$132,MATCH(C16,Personal!$C$19:$C$132,0),26))</f>
        <v>#N/A</v>
      </c>
      <c r="K16" s="233" t="e">
        <f>IF(C16="","",INDEX(Personal!$C$19:$BT$132,MATCH(C16,Personal!$C$19:$C$132,0),67))</f>
        <v>#N/A</v>
      </c>
      <c r="L16" s="334" t="e">
        <f>IF(C16="","",INDEX(Personal!$C$19:$BT$132,MATCH(C16,Personal!$C$19:$C$132,0),68))</f>
        <v>#N/A</v>
      </c>
      <c r="M16" s="334" t="e">
        <f>IF(C16="","",INDEX(Personal!$C$19:$BT$132,MATCH(C16,Personal!$C$19:$C$132,0),69))</f>
        <v>#N/A</v>
      </c>
      <c r="N16" s="797" t="e">
        <f>IF(C16="","",INDEX(Personal!$C$19:$BT$132,MATCH(C16,Personal!$C$19:$C$132,0),70))</f>
        <v>#N/A</v>
      </c>
    </row>
    <row r="17" spans="2:14" ht="24.9" customHeight="1">
      <c r="B17" s="225">
        <f t="shared" si="0"/>
        <v>8</v>
      </c>
      <c r="C17" s="221" t="s">
        <v>719</v>
      </c>
      <c r="D17" s="16" t="e">
        <f>IF(C17="","",INDEX(Personal!$C$19:$BT$132,MATCH(C17,Personal!$C$19:$C$132,0),2))</f>
        <v>#N/A</v>
      </c>
      <c r="E17" s="216" t="e">
        <f>IF(C17="","",INDEX(Personal!$C$19:$BT$132,MATCH(C17,Personal!$C$19:$C$132,0),3))</f>
        <v>#N/A</v>
      </c>
      <c r="F17" s="216" t="e">
        <f>IF(C17="","",INDEX(Personal!$C$19:$BT$132,MATCH(C17,Personal!$C$19:$C$132,0),8))</f>
        <v>#N/A</v>
      </c>
      <c r="G17" s="17" t="e">
        <f>IF(C17="","",INDEX(Personal!$C$19:$BT$132,MATCH(C17,Personal!$C$19:$C$132,0),4))</f>
        <v>#N/A</v>
      </c>
      <c r="H17" s="226" t="e">
        <f>IF(C17="","",INDEX(Personal!$C$19:$BT$132,MATCH(C17,Personal!$C$19:$C$132,0),14))</f>
        <v>#N/A</v>
      </c>
      <c r="I17" s="713" t="e">
        <f>IF(C17="","",INDEX(Personal!$C$19:$BT$132,MATCH(C17,Personal!$C$19:$C$132,0),25))</f>
        <v>#N/A</v>
      </c>
      <c r="J17" s="713" t="e">
        <f>IF(C17="","",INDEX(Personal!$C$19:$BT$132,MATCH(C17,Personal!$C$19:$C$132,0),26))</f>
        <v>#N/A</v>
      </c>
      <c r="K17" s="233" t="e">
        <f>IF(C17="","",INDEX(Personal!$C$19:$BT$132,MATCH(C17,Personal!$C$19:$C$132,0),67))</f>
        <v>#N/A</v>
      </c>
      <c r="L17" s="334" t="e">
        <f>IF(C17="","",INDEX(Personal!$C$19:$BT$132,MATCH(C17,Personal!$C$19:$C$132,0),68))</f>
        <v>#N/A</v>
      </c>
      <c r="M17" s="334" t="e">
        <f>IF(C17="","",INDEX(Personal!$C$19:$BT$132,MATCH(C17,Personal!$C$19:$C$132,0),69))</f>
        <v>#N/A</v>
      </c>
      <c r="N17" s="797" t="e">
        <f>IF(C17="","",INDEX(Personal!$C$19:$BT$132,MATCH(C17,Personal!$C$19:$C$132,0),70))</f>
        <v>#N/A</v>
      </c>
    </row>
    <row r="18" spans="2:14" ht="24.9" customHeight="1">
      <c r="B18" s="225">
        <f t="shared" si="0"/>
        <v>9</v>
      </c>
      <c r="C18" s="221" t="s">
        <v>740</v>
      </c>
      <c r="D18" s="16" t="e">
        <f>IF(C18="","",INDEX(Personal!$C$19:$BT$132,MATCH(C18,Personal!$C$19:$C$132,0),2))</f>
        <v>#N/A</v>
      </c>
      <c r="E18" s="216" t="e">
        <f>IF(C18="","",INDEX(Personal!$C$19:$BT$132,MATCH(C18,Personal!$C$19:$C$132,0),3))</f>
        <v>#N/A</v>
      </c>
      <c r="F18" s="216" t="e">
        <f>IF(C18="","",INDEX(Personal!$C$19:$BT$132,MATCH(C18,Personal!$C$19:$C$132,0),8))</f>
        <v>#N/A</v>
      </c>
      <c r="G18" s="17" t="e">
        <f>IF(C18="","",INDEX(Personal!$C$19:$BT$132,MATCH(C18,Personal!$C$19:$C$132,0),4))</f>
        <v>#N/A</v>
      </c>
      <c r="H18" s="226" t="e">
        <f>IF(C18="","",INDEX(Personal!$C$19:$BT$132,MATCH(C18,Personal!$C$19:$C$132,0),14))</f>
        <v>#N/A</v>
      </c>
      <c r="I18" s="713" t="e">
        <f>IF(C18="","",INDEX(Personal!$C$19:$BT$132,MATCH(C18,Personal!$C$19:$C$132,0),25))</f>
        <v>#N/A</v>
      </c>
      <c r="J18" s="713" t="e">
        <f>IF(C18="","",INDEX(Personal!$C$19:$BT$132,MATCH(C18,Personal!$C$19:$C$132,0),26))</f>
        <v>#N/A</v>
      </c>
      <c r="K18" s="233" t="e">
        <f>IF(C18="","",INDEX(Personal!$C$19:$BT$132,MATCH(C18,Personal!$C$19:$C$132,0),67))</f>
        <v>#N/A</v>
      </c>
      <c r="L18" s="334" t="e">
        <f>IF(C18="","",INDEX(Personal!$C$19:$BT$132,MATCH(C18,Personal!$C$19:$C$132,0),68))</f>
        <v>#N/A</v>
      </c>
      <c r="M18" s="334" t="e">
        <f>IF(C18="","",INDEX(Personal!$C$19:$BT$132,MATCH(C18,Personal!$C$19:$C$132,0),69))</f>
        <v>#N/A</v>
      </c>
      <c r="N18" s="797" t="e">
        <f>IF(C18="","",INDEX(Personal!$C$19:$BT$132,MATCH(C18,Personal!$C$19:$C$132,0),70))</f>
        <v>#N/A</v>
      </c>
    </row>
    <row r="19" spans="2:14" ht="24.9" customHeight="1">
      <c r="B19" s="225">
        <f t="shared" si="0"/>
        <v>10</v>
      </c>
      <c r="C19" s="221" t="s">
        <v>240</v>
      </c>
      <c r="D19" s="16" t="e">
        <f>IF(C19="","",INDEX(Personal!$C$19:$BT$132,MATCH(C19,Personal!$C$19:$C$132,0),2))</f>
        <v>#N/A</v>
      </c>
      <c r="E19" s="216" t="e">
        <f>IF(C19="","",INDEX(Personal!$C$19:$BT$132,MATCH(C19,Personal!$C$19:$C$132,0),3))</f>
        <v>#N/A</v>
      </c>
      <c r="F19" s="216" t="e">
        <f>IF(C19="","",INDEX(Personal!$C$19:$BT$132,MATCH(C19,Personal!$C$19:$C$132,0),8))</f>
        <v>#N/A</v>
      </c>
      <c r="G19" s="17" t="e">
        <f>IF(C19="","",INDEX(Personal!$C$19:$BT$132,MATCH(C19,Personal!$C$19:$C$132,0),4))</f>
        <v>#N/A</v>
      </c>
      <c r="H19" s="226" t="e">
        <f>IF(C19="","",INDEX(Personal!$C$19:$BT$132,MATCH(C19,Personal!$C$19:$C$132,0),14))</f>
        <v>#N/A</v>
      </c>
      <c r="I19" s="713" t="e">
        <f>IF(C19="","",INDEX(Personal!$C$19:$BT$132,MATCH(C19,Personal!$C$19:$C$132,0),25))</f>
        <v>#N/A</v>
      </c>
      <c r="J19" s="713" t="e">
        <f>IF(C19="","",INDEX(Personal!$C$19:$BT$132,MATCH(C19,Personal!$C$19:$C$132,0),26))</f>
        <v>#N/A</v>
      </c>
      <c r="K19" s="233" t="e">
        <f>IF(C19="","",INDEX(Personal!$C$19:$BT$132,MATCH(C19,Personal!$C$19:$C$132,0),67))</f>
        <v>#N/A</v>
      </c>
      <c r="L19" s="334" t="e">
        <f>IF(C19="","",INDEX(Personal!$C$19:$BT$132,MATCH(C19,Personal!$C$19:$C$132,0),68))</f>
        <v>#N/A</v>
      </c>
      <c r="M19" s="334" t="e">
        <f>IF(C19="","",INDEX(Personal!$C$19:$BT$132,MATCH(C19,Personal!$C$19:$C$132,0),69))</f>
        <v>#N/A</v>
      </c>
      <c r="N19" s="797" t="e">
        <f>IF(C19="","",INDEX(Personal!$C$19:$BT$132,MATCH(C19,Personal!$C$19:$C$132,0),70))</f>
        <v>#N/A</v>
      </c>
    </row>
    <row r="20" spans="2:14" ht="24.9" hidden="1" customHeight="1">
      <c r="B20" s="225">
        <f t="shared" si="0"/>
        <v>11</v>
      </c>
      <c r="C20" s="221"/>
      <c r="D20" s="16" t="str">
        <f>IF(C20="","",INDEX(Personal!$C$19:$BT$132,MATCH(C20,Personal!$C$19:$C$132,0),2))</f>
        <v/>
      </c>
      <c r="E20" s="16" t="str">
        <f>IF(C20="","",INDEX(Personal!$C$19:$BT$132,MATCH(C20,Personal!$C$19:$C$132,0),3))</f>
        <v/>
      </c>
      <c r="F20" s="216" t="str">
        <f>IF(C20="","",INDEX(Personal!$C$19:$BT$132,MATCH(C20,Personal!$C$19:$C$132,0),8))</f>
        <v/>
      </c>
      <c r="G20" s="17" t="str">
        <f>IF(C20="","",INDEX(Personal!$C$19:$BT$132,MATCH(C20,Personal!$C$19:$C$132,0),4))</f>
        <v/>
      </c>
      <c r="H20" s="226" t="str">
        <f>IF(C20="","",INDEX(Personal!$C$19:$BT$132,MATCH(C20,Personal!$C$19:$C$132,0),14))</f>
        <v/>
      </c>
      <c r="I20" s="713" t="str">
        <f>IF(C20="","",INDEX(Personal!$C$19:$BT$132,MATCH(C20,Personal!$C$19:$C$132,0),25))</f>
        <v/>
      </c>
      <c r="J20" s="713" t="str">
        <f>IF(C20="","",INDEX(Personal!$C$19:$BT$132,MATCH(C20,Personal!$C$19:$C$132,0),26))</f>
        <v/>
      </c>
      <c r="K20" s="233" t="str">
        <f>IF(C20="","",INDEX(Personal!$C$19:$BT$132,MATCH(C20,Personal!$C$19:$C$132,0),67))</f>
        <v/>
      </c>
      <c r="L20" s="334" t="str">
        <f>IF(C20="","",INDEX(Personal!$C$19:$BT$132,MATCH(C20,Personal!$C$19:$C$132,0),68))</f>
        <v/>
      </c>
      <c r="M20" s="334" t="str">
        <f>IF(C20="","",INDEX(Personal!$C$19:$BT$132,MATCH(C20,Personal!$C$19:$C$132,0),69))</f>
        <v/>
      </c>
      <c r="N20" s="797" t="str">
        <f>IF(C20="","",INDEX(Personal!$C$19:$BT$132,MATCH(C20,Personal!$C$19:$C$132,0),70))</f>
        <v/>
      </c>
    </row>
    <row r="21" spans="2:14" ht="24.9" hidden="1" customHeight="1">
      <c r="B21" s="225">
        <f t="shared" si="0"/>
        <v>12</v>
      </c>
      <c r="C21" s="221"/>
      <c r="D21" s="16" t="str">
        <f>IF(C21="","",INDEX(Personal!$C$19:$BT$132,MATCH(C21,Personal!$C$19:$C$132,0),2))</f>
        <v/>
      </c>
      <c r="E21" s="16" t="str">
        <f>IF(C21="","",INDEX(Personal!$C$19:$BT$132,MATCH(C21,Personal!$C$19:$C$132,0),3))</f>
        <v/>
      </c>
      <c r="F21" s="216" t="str">
        <f>IF(C21="","",INDEX(Personal!$C$19:$BT$132,MATCH(C21,Personal!$C$19:$C$132,0),8))</f>
        <v/>
      </c>
      <c r="G21" s="17" t="str">
        <f>IF(C21="","",INDEX(Personal!$C$19:$BT$132,MATCH(C21,Personal!$C$19:$C$132,0),4))</f>
        <v/>
      </c>
      <c r="H21" s="226" t="str">
        <f>IF(C21="","",INDEX(Personal!$C$19:$BT$132,MATCH(C21,Personal!$C$19:$C$132,0),14))</f>
        <v/>
      </c>
      <c r="I21" s="713" t="str">
        <f>IF(C21="","",INDEX(Personal!$C$19:$BT$132,MATCH(C21,Personal!$C$19:$C$132,0),25))</f>
        <v/>
      </c>
      <c r="J21" s="713" t="str">
        <f>IF(C21="","",INDEX(Personal!$C$19:$BT$132,MATCH(C21,Personal!$C$19:$C$132,0),26))</f>
        <v/>
      </c>
      <c r="K21" s="233" t="str">
        <f>IF(C21="","",INDEX(Personal!$C$19:$BT$132,MATCH(C21,Personal!$C$19:$C$132,0),67))</f>
        <v/>
      </c>
      <c r="L21" s="334" t="str">
        <f>IF(C21="","",INDEX(Personal!$C$19:$BT$132,MATCH(C21,Personal!$C$19:$C$132,0),68))</f>
        <v/>
      </c>
      <c r="M21" s="334" t="str">
        <f>IF(C21="","",INDEX(Personal!$C$19:$BT$132,MATCH(C21,Personal!$C$19:$C$132,0),69))</f>
        <v/>
      </c>
      <c r="N21" s="797" t="str">
        <f>IF(C21="","",INDEX(Personal!$C$19:$BT$132,MATCH(C21,Personal!$C$19:$C$132,0),70))</f>
        <v/>
      </c>
    </row>
    <row r="22" spans="2:14" ht="24.9" hidden="1" customHeight="1">
      <c r="B22" s="225">
        <f t="shared" si="0"/>
        <v>13</v>
      </c>
      <c r="C22" s="221"/>
      <c r="D22" s="16" t="str">
        <f>IF(C22="","",INDEX(Personal!$C$19:$BT$132,MATCH(C22,Personal!$C$19:$C$132,0),2))</f>
        <v/>
      </c>
      <c r="E22" s="16" t="str">
        <f>IF(C22="","",INDEX(Personal!$C$19:$BT$132,MATCH(C22,Personal!$C$19:$C$132,0),3))</f>
        <v/>
      </c>
      <c r="F22" s="216" t="str">
        <f>IF(C22="","",INDEX(Personal!$C$19:$BT$132,MATCH(C22,Personal!$C$19:$C$132,0),8))</f>
        <v/>
      </c>
      <c r="G22" s="17" t="str">
        <f>IF(C22="","",INDEX(Personal!$C$19:$BT$132,MATCH(C22,Personal!$C$19:$C$132,0),4))</f>
        <v/>
      </c>
      <c r="H22" s="226" t="str">
        <f>IF(C22="","",INDEX(Personal!$C$19:$BT$132,MATCH(C22,Personal!$C$19:$C$132,0),14))</f>
        <v/>
      </c>
      <c r="I22" s="713" t="str">
        <f>IF(C22="","",INDEX(Personal!$C$19:$BT$132,MATCH(C22,Personal!$C$19:$C$132,0),25))</f>
        <v/>
      </c>
      <c r="J22" s="713" t="str">
        <f>IF(C22="","",INDEX(Personal!$C$19:$BT$132,MATCH(C22,Personal!$C$19:$C$132,0),26))</f>
        <v/>
      </c>
      <c r="K22" s="233" t="str">
        <f>IF(C22="","",INDEX(Personal!$C$19:$BT$132,MATCH(C22,Personal!$C$19:$C$132,0),67))</f>
        <v/>
      </c>
      <c r="L22" s="334" t="str">
        <f>IF(C22="","",INDEX(Personal!$C$19:$BT$132,MATCH(C22,Personal!$C$19:$C$132,0),68))</f>
        <v/>
      </c>
      <c r="M22" s="334" t="str">
        <f>IF(C22="","",INDEX(Personal!$C$19:$BT$132,MATCH(C22,Personal!$C$19:$C$132,0),69))</f>
        <v/>
      </c>
      <c r="N22" s="797" t="str">
        <f>IF(C22="","",INDEX(Personal!$C$19:$BT$132,MATCH(C22,Personal!$C$19:$C$132,0),70))</f>
        <v/>
      </c>
    </row>
    <row r="23" spans="2:14" ht="24.9" hidden="1" customHeight="1">
      <c r="B23" s="225">
        <f t="shared" si="0"/>
        <v>14</v>
      </c>
      <c r="C23" s="221"/>
      <c r="D23" s="16" t="str">
        <f>IF(C23="","",INDEX(Personal!$C$19:$BT$132,MATCH(C23,Personal!$C$19:$C$132,0),2))</f>
        <v/>
      </c>
      <c r="E23" s="16" t="str">
        <f>IF(C23="","",INDEX(Personal!$C$19:$BT$132,MATCH(C23,Personal!$C$19:$C$132,0),3))</f>
        <v/>
      </c>
      <c r="F23" s="216" t="str">
        <f>IF(C23="","",INDEX(Personal!$C$19:$BT$132,MATCH(C23,Personal!$C$19:$C$132,0),8))</f>
        <v/>
      </c>
      <c r="G23" s="17" t="str">
        <f>IF(C23="","",INDEX(Personal!$C$19:$BT$132,MATCH(C23,Personal!$C$19:$C$132,0),4))</f>
        <v/>
      </c>
      <c r="H23" s="226" t="str">
        <f>IF(C23="","",INDEX(Personal!$C$19:$BT$132,MATCH(C23,Personal!$C$19:$C$132,0),14))</f>
        <v/>
      </c>
      <c r="I23" s="713" t="str">
        <f>IF(C23="","",INDEX(Personal!$C$19:$BT$132,MATCH(C23,Personal!$C$19:$C$132,0),25))</f>
        <v/>
      </c>
      <c r="J23" s="713" t="str">
        <f>IF(C23="","",INDEX(Personal!$C$19:$BT$132,MATCH(C23,Personal!$C$19:$C$132,0),26))</f>
        <v/>
      </c>
      <c r="K23" s="233" t="str">
        <f>IF(C23="","",INDEX(Personal!$C$19:$BT$132,MATCH(C23,Personal!$C$19:$C$132,0),67))</f>
        <v/>
      </c>
      <c r="L23" s="334" t="str">
        <f>IF(C23="","",INDEX(Personal!$C$19:$BT$132,MATCH(C23,Personal!$C$19:$C$132,0),68))</f>
        <v/>
      </c>
      <c r="M23" s="334" t="str">
        <f>IF(C23="","",INDEX(Personal!$C$19:$BT$132,MATCH(C23,Personal!$C$19:$C$132,0),69))</f>
        <v/>
      </c>
      <c r="N23" s="797" t="str">
        <f>IF(C23="","",INDEX(Personal!$C$19:$BT$132,MATCH(C23,Personal!$C$19:$C$132,0),70))</f>
        <v/>
      </c>
    </row>
    <row r="24" spans="2:14" ht="24.9" hidden="1" customHeight="1">
      <c r="B24" s="225">
        <f t="shared" si="0"/>
        <v>15</v>
      </c>
      <c r="C24" s="221"/>
      <c r="D24" s="16" t="str">
        <f>IF(C24="","",INDEX(Personal!$C$19:$BT$132,MATCH(C24,Personal!$C$19:$C$132,0),2))</f>
        <v/>
      </c>
      <c r="E24" s="16" t="str">
        <f>IF(C24="","",INDEX(Personal!$C$19:$BT$132,MATCH(C24,Personal!$C$19:$C$132,0),3))</f>
        <v/>
      </c>
      <c r="F24" s="216" t="str">
        <f>IF(C24="","",INDEX(Personal!$C$19:$BT$132,MATCH(C24,Personal!$C$19:$C$132,0),8))</f>
        <v/>
      </c>
      <c r="G24" s="17" t="str">
        <f>IF(C24="","",INDEX(Personal!$C$19:$BT$132,MATCH(C24,Personal!$C$19:$C$132,0),4))</f>
        <v/>
      </c>
      <c r="H24" s="226" t="str">
        <f>IF(C24="","",INDEX(Personal!$C$19:$BT$132,MATCH(C24,Personal!$C$19:$C$132,0),14))</f>
        <v/>
      </c>
      <c r="I24" s="713" t="str">
        <f>IF(C24="","",INDEX(Personal!$C$19:$BT$132,MATCH(C24,Personal!$C$19:$C$132,0),25))</f>
        <v/>
      </c>
      <c r="J24" s="713" t="str">
        <f>IF(C24="","",INDEX(Personal!$C$19:$BT$132,MATCH(C24,Personal!$C$19:$C$132,0),26))</f>
        <v/>
      </c>
      <c r="K24" s="233" t="str">
        <f>IF(C24="","",INDEX(Personal!$C$19:$BT$132,MATCH(C24,Personal!$C$19:$C$132,0),67))</f>
        <v/>
      </c>
      <c r="L24" s="334" t="str">
        <f>IF(C24="","",INDEX(Personal!$C$19:$BT$132,MATCH(C24,Personal!$C$19:$C$132,0),68))</f>
        <v/>
      </c>
      <c r="M24" s="334" t="str">
        <f>IF(C24="","",INDEX(Personal!$C$19:$BT$132,MATCH(C24,Personal!$C$19:$C$132,0),69))</f>
        <v/>
      </c>
      <c r="N24" s="797" t="str">
        <f>IF(C24="","",INDEX(Personal!$C$19:$BT$132,MATCH(C24,Personal!$C$19:$C$132,0),70))</f>
        <v/>
      </c>
    </row>
    <row r="25" spans="2:14" ht="24.9" hidden="1" customHeight="1">
      <c r="B25" s="225">
        <f t="shared" si="0"/>
        <v>16</v>
      </c>
      <c r="C25" s="221"/>
      <c r="D25" s="16" t="str">
        <f>IF(C25="","",INDEX(Personal!$C$19:$BT$132,MATCH(C25,Personal!$C$19:$C$132,0),2))</f>
        <v/>
      </c>
      <c r="E25" s="215" t="str">
        <f>IF(C25="","",INDEX(Personal!$C$19:$BT$132,MATCH(C25,Personal!$C$19:$C$132,0),3))</f>
        <v/>
      </c>
      <c r="F25" s="216" t="str">
        <f>IF(C25="","",INDEX(Personal!$C$19:$BT$132,MATCH(C25,Personal!$C$19:$C$132,0),8))</f>
        <v/>
      </c>
      <c r="G25" s="17" t="str">
        <f>IF(C25="","",INDEX(Personal!$C$19:$BT$132,MATCH(C25,Personal!$C$19:$C$132,0),4))</f>
        <v/>
      </c>
      <c r="H25" s="226" t="str">
        <f>IF(C25="","",INDEX(Personal!$C$19:$BT$132,MATCH(C25,Personal!$C$19:$C$132,0),14))</f>
        <v/>
      </c>
      <c r="I25" s="713" t="str">
        <f>IF(C25="","",INDEX(Personal!$C$19:$BT$132,MATCH(C25,Personal!$C$19:$C$132,0),25))</f>
        <v/>
      </c>
      <c r="J25" s="713" t="str">
        <f>IF(C25="","",INDEX(Personal!$C$19:$BT$132,MATCH(C25,Personal!$C$19:$C$132,0),26))</f>
        <v/>
      </c>
      <c r="K25" s="233" t="str">
        <f>IF(C25="","",INDEX(Personal!$C$19:$BT$132,MATCH(C25,Personal!$C$19:$C$132,0),67))</f>
        <v/>
      </c>
      <c r="L25" s="334" t="str">
        <f>IF(C25="","",INDEX(Personal!$C$19:$BT$132,MATCH(C25,Personal!$C$19:$C$132,0),68))</f>
        <v/>
      </c>
      <c r="M25" s="334" t="str">
        <f>IF(C25="","",INDEX(Personal!$C$19:$BT$132,MATCH(C25,Personal!$C$19:$C$132,0),69))</f>
        <v/>
      </c>
      <c r="N25" s="797" t="str">
        <f>IF(C25="","",INDEX(Personal!$C$19:$BT$132,MATCH(C25,Personal!$C$19:$C$132,0),70))</f>
        <v/>
      </c>
    </row>
    <row r="26" spans="2:14" ht="24.9" hidden="1" customHeight="1">
      <c r="B26" s="811">
        <f t="shared" si="0"/>
        <v>17</v>
      </c>
      <c r="C26" s="15"/>
      <c r="D26" s="16" t="str">
        <f>IF(C26="","",INDEX(Personal!$C$19:$BT$132,MATCH(C26,Personal!$C$19:$C$132,0),2))</f>
        <v/>
      </c>
      <c r="E26" s="16" t="str">
        <f>IF(C26="","",INDEX(Personal!$C$19:$BT$132,MATCH(C26,Personal!$C$19:$C$132,0),3))</f>
        <v/>
      </c>
      <c r="F26" s="216" t="str">
        <f>IF(C26="","",INDEX(Personal!$C$19:$BT$132,MATCH(C26,Personal!$C$19:$C$132,0),8))</f>
        <v/>
      </c>
      <c r="G26" s="17" t="str">
        <f>IF(C26="","",INDEX(Personal!$C$19:$BT$132,MATCH(C26,Personal!$C$19:$C$132,0),4))</f>
        <v/>
      </c>
      <c r="H26" s="812" t="str">
        <f>IF(C26="","",INDEX(Personal!$C$19:$BT$132,MATCH(C26,Personal!$C$19:$C$132,0),14))</f>
        <v/>
      </c>
      <c r="I26" s="813" t="str">
        <f>IF(C26="","",INDEX(Personal!$C$19:$BT$132,MATCH(C26,Personal!$C$19:$C$132,0),25))</f>
        <v/>
      </c>
      <c r="J26" s="813" t="str">
        <f>IF(C26="","",INDEX(Personal!$C$19:$BT$132,MATCH(C26,Personal!$C$19:$C$132,0),26))</f>
        <v/>
      </c>
      <c r="K26" s="814" t="str">
        <f>IF(C26="","",INDEX(Personal!$C$19:$BT$132,MATCH(C26,Personal!$C$19:$C$132,0),67))</f>
        <v/>
      </c>
      <c r="L26" s="334" t="str">
        <f>IF(C26="","",INDEX(Personal!$C$19:$BT$132,MATCH(C26,Personal!$C$19:$C$132,0),68))</f>
        <v/>
      </c>
      <c r="M26" s="334" t="str">
        <f>IF(C26="","",INDEX(Personal!$C$19:$BT$132,MATCH(C26,Personal!$C$19:$C$132,0),69))</f>
        <v/>
      </c>
      <c r="N26" s="797" t="str">
        <f>IF(C26="","",INDEX(Personal!$C$19:$BT$132,MATCH(C26,Personal!$C$19:$C$132,0),70))</f>
        <v/>
      </c>
    </row>
    <row r="27" spans="2:14" ht="24.9" hidden="1" customHeight="1">
      <c r="B27" s="811">
        <f t="shared" si="0"/>
        <v>18</v>
      </c>
      <c r="C27" s="221"/>
      <c r="D27" s="16" t="str">
        <f>IF(C27="","",INDEX(Personal!$C$19:$BT$132,MATCH(C27,Personal!$C$19:$C$132,0),2))</f>
        <v/>
      </c>
      <c r="E27" s="16" t="str">
        <f>IF(C27="","",INDEX(Personal!$C$19:$BT$132,MATCH(C27,Personal!$C$19:$C$132,0),3))</f>
        <v/>
      </c>
      <c r="F27" s="216" t="str">
        <f>IF(C27="","",INDEX(Personal!$C$19:$BT$132,MATCH(C27,Personal!$C$19:$C$132,0),8))</f>
        <v/>
      </c>
      <c r="G27" s="17" t="str">
        <f>IF(C27="","",INDEX(Personal!$C$19:$BT$132,MATCH(C27,Personal!$C$19:$C$132,0),4))</f>
        <v/>
      </c>
      <c r="H27" s="812" t="str">
        <f>IF(C27="","",INDEX(Personal!$C$19:$BT$132,MATCH(C27,Personal!$C$19:$C$132,0),14))</f>
        <v/>
      </c>
      <c r="I27" s="813" t="str">
        <f>IF(C27="","",INDEX(Personal!$C$19:$BT$132,MATCH(C27,Personal!$C$19:$C$132,0),25))</f>
        <v/>
      </c>
      <c r="J27" s="813" t="str">
        <f>IF(C27="","",INDEX(Personal!$C$19:$BT$132,MATCH(C27,Personal!$C$19:$C$132,0),26))</f>
        <v/>
      </c>
      <c r="K27" s="814" t="str">
        <f>IF(C27="","",INDEX(Personal!$C$19:$BT$132,MATCH(C27,Personal!$C$19:$C$132,0),67))</f>
        <v/>
      </c>
      <c r="L27" s="334" t="str">
        <f>IF(C27="","",INDEX(Personal!$C$19:$BT$132,MATCH(C27,Personal!$C$19:$C$132,0),68))</f>
        <v/>
      </c>
      <c r="M27" s="334" t="str">
        <f>IF(C27="","",INDEX(Personal!$C$19:$BT$132,MATCH(C27,Personal!$C$19:$C$132,0),69))</f>
        <v/>
      </c>
      <c r="N27" s="797" t="str">
        <f>IF(C27="","",INDEX(Personal!$C$19:$BT$132,MATCH(C27,Personal!$C$19:$C$132,0),70))</f>
        <v/>
      </c>
    </row>
    <row r="28" spans="2:14" ht="24.9" hidden="1" customHeight="1">
      <c r="B28" s="225">
        <f t="shared" si="0"/>
        <v>19</v>
      </c>
      <c r="C28" s="221"/>
      <c r="D28" s="16" t="str">
        <f>IF(C28="","",INDEX(Personal!$C$19:$BT$132,MATCH(C28,Personal!$C$19:$C$132,0),2))</f>
        <v/>
      </c>
      <c r="E28" s="16" t="str">
        <f>IF(C28="","",INDEX(Personal!$C$19:$BT$132,MATCH(C28,Personal!$C$19:$C$132,0),3))</f>
        <v/>
      </c>
      <c r="F28" s="16"/>
      <c r="G28" s="17" t="str">
        <f>IF(C28="","",INDEX(Personal!$C$19:$BT$132,MATCH(C28,Personal!$C$19:$C$132,0),4))</f>
        <v/>
      </c>
      <c r="H28" s="226" t="str">
        <f>IF(C28="","",INDEX(Personal!$C$19:$BT$132,MATCH(C28,Personal!$C$19:$C$132,0),14))</f>
        <v/>
      </c>
      <c r="I28" s="713" t="str">
        <f>IF(C28="","",INDEX(Personal!$C$19:$BT$132,MATCH(C28,Personal!$C$19:$C$132,0),25))</f>
        <v/>
      </c>
      <c r="J28" s="713" t="str">
        <f>IF(C28="","",INDEX(Personal!$C$19:$BT$132,MATCH(C28,Personal!$C$19:$C$132,0),26))</f>
        <v/>
      </c>
      <c r="K28" s="233" t="str">
        <f>IF(C28="","",INDEX(Personal!$C$19:$BT$132,MATCH(C28,Personal!$C$19:$C$132,0),67))</f>
        <v/>
      </c>
      <c r="L28" s="334" t="str">
        <f>IF(C28="","",INDEX(Personal!$C$19:$BT$132,MATCH(C28,Personal!$C$19:$C$132,0),68))</f>
        <v/>
      </c>
      <c r="M28" s="334" t="str">
        <f>IF(C28="","",INDEX(Personal!$C$19:$BT$132,MATCH(C28,Personal!$C$19:$C$132,0),69))</f>
        <v/>
      </c>
      <c r="N28" s="797" t="str">
        <f>IF(C28="","",INDEX(Personal!$C$19:$BT$132,MATCH(C28,Personal!$C$19:$C$132,0),70))</f>
        <v/>
      </c>
    </row>
    <row r="29" spans="2:14" ht="24.9" hidden="1" customHeight="1">
      <c r="B29" s="225">
        <f t="shared" si="0"/>
        <v>20</v>
      </c>
      <c r="C29" s="221"/>
      <c r="D29" s="16" t="str">
        <f>IF(C29="","",INDEX(Personal!$C$19:$BT$132,MATCH(C29,Personal!$C$19:$C$132,0),2))</f>
        <v/>
      </c>
      <c r="E29" s="16" t="str">
        <f>IF(C29="","",INDEX(Personal!$C$19:$BT$132,MATCH(C29,Personal!$C$19:$C$132,0),3))</f>
        <v/>
      </c>
      <c r="F29" s="16"/>
      <c r="G29" s="17" t="str">
        <f>IF(C29="","",INDEX(Personal!$C$19:$BT$132,MATCH(C29,Personal!$C$19:$C$132,0),4))</f>
        <v/>
      </c>
      <c r="H29" s="226" t="str">
        <f>IF(C29="","",INDEX(Personal!$C$19:$BT$132,MATCH(C29,Personal!$C$19:$C$132,0),14))</f>
        <v/>
      </c>
      <c r="I29" s="713" t="str">
        <f>IF(C29="","",INDEX(Personal!$C$19:$BT$132,MATCH(C29,Personal!$C$19:$C$132,0),25))</f>
        <v/>
      </c>
      <c r="J29" s="713" t="str">
        <f>IF(C29="","",INDEX(Personal!$C$19:$BT$132,MATCH(C29,Personal!$C$19:$C$132,0),26))</f>
        <v/>
      </c>
      <c r="K29" s="233" t="str">
        <f>IF(C29="","",INDEX(Personal!$C$19:$BT$132,MATCH(C29,Personal!$C$19:$C$132,0),67))</f>
        <v/>
      </c>
      <c r="L29" s="334" t="str">
        <f>IF(C29="","",INDEX(Personal!$C$19:$BT$132,MATCH(C29,Personal!$C$19:$C$132,0),68))</f>
        <v/>
      </c>
      <c r="M29" s="334" t="str">
        <f>IF(C29="","",INDEX(Personal!$C$19:$BT$132,MATCH(C29,Personal!$C$19:$C$132,0),69))</f>
        <v/>
      </c>
      <c r="N29" s="797" t="str">
        <f>IF(C29="","",INDEX(Personal!$C$19:$BT$132,MATCH(C29,Personal!$C$19:$C$132,0),70))</f>
        <v/>
      </c>
    </row>
    <row r="30" spans="2:14">
      <c r="C30" s="288"/>
      <c r="D30" s="292" t="str">
        <f>IF(C30="","",INDEX(Personal!$C$19:$BT$132,MATCH(C30,Personal!$C$19:$C$132,0),2))</f>
        <v/>
      </c>
      <c r="E30" s="292"/>
      <c r="F30" s="292"/>
      <c r="G30" s="293"/>
      <c r="H30" s="294"/>
      <c r="I30" s="295"/>
      <c r="J30" s="454"/>
      <c r="K30" s="296"/>
      <c r="L30" s="290"/>
      <c r="M30" s="290"/>
    </row>
    <row r="31" spans="2:14">
      <c r="B31" s="85"/>
      <c r="C31" s="1786" t="s">
        <v>449</v>
      </c>
      <c r="D31" s="1786"/>
      <c r="E31" s="1786"/>
      <c r="F31" s="1786"/>
      <c r="G31" s="1786"/>
      <c r="H31" s="1786"/>
      <c r="I31" s="1786"/>
      <c r="J31" s="1786"/>
      <c r="K31" s="1787"/>
      <c r="L31" s="817"/>
      <c r="M31" s="290"/>
    </row>
    <row r="32" spans="2:14" ht="22.8">
      <c r="B32" s="85"/>
      <c r="C32" s="222" t="s">
        <v>18</v>
      </c>
      <c r="D32" s="223" t="s">
        <v>19</v>
      </c>
      <c r="E32" s="223" t="s">
        <v>21</v>
      </c>
      <c r="F32" s="223"/>
      <c r="G32" s="224" t="s">
        <v>249</v>
      </c>
      <c r="H32" s="222" t="s">
        <v>20</v>
      </c>
      <c r="I32" s="222" t="s">
        <v>680</v>
      </c>
      <c r="J32" s="222" t="s">
        <v>681</v>
      </c>
      <c r="K32" s="229" t="s">
        <v>256</v>
      </c>
      <c r="L32" s="795" t="s">
        <v>705</v>
      </c>
      <c r="M32" s="815" t="s">
        <v>706</v>
      </c>
      <c r="N32" s="796" t="s">
        <v>707</v>
      </c>
    </row>
    <row r="33" spans="2:14">
      <c r="B33" s="225">
        <v>1</v>
      </c>
      <c r="C33" s="221" t="s">
        <v>758</v>
      </c>
      <c r="D33" s="16" t="e">
        <f>IF(C33="","",INDEX(Personal!$C$19:$BT$132,MATCH(C33,Personal!$C$19:$C$132,0),2))</f>
        <v>#N/A</v>
      </c>
      <c r="E33" s="215" t="e">
        <f>IF(C33="","",INDEX(Personal!$C$19:$BT$132,MATCH(C33,Personal!$C$19:$C$132,0),3))</f>
        <v>#N/A</v>
      </c>
      <c r="F33" s="16"/>
      <c r="G33" s="17" t="e">
        <f>IF(C33="","",INDEX(Personal!$C$19:$BT$132,MATCH(C33,Personal!$C$19:$C$132,0),4))</f>
        <v>#N/A</v>
      </c>
      <c r="H33" s="226"/>
      <c r="I33" s="713" t="e">
        <f>IF(C33="","",INDEX(Personal!$C$19:$BT$132,MATCH(C33,Personal!$C$19:$C$132,0),25))</f>
        <v>#N/A</v>
      </c>
      <c r="J33" s="713" t="e">
        <f>IF(C33="","",INDEX(Personal!$C$19:$BT$132,MATCH(C33,Personal!$C$19:$C$132,0),26))</f>
        <v>#N/A</v>
      </c>
      <c r="K33" s="233" t="e">
        <f>IF(C33="","",INDEX(Personal!$C$19:$BT$132,MATCH(C33,Personal!$C$19:$C$132,0),67))</f>
        <v>#N/A</v>
      </c>
      <c r="L33" s="334" t="e">
        <f>IF(C33="","",INDEX(Personal!$C$19:$BT$132,MATCH(C33,Personal!$C$19:$C$132,0),68))</f>
        <v>#N/A</v>
      </c>
      <c r="M33" s="334" t="e">
        <f>IF(C33="","",INDEX(Personal!$C$19:$BT$132,MATCH(C33,Personal!$C$19:$C$132,0),69))</f>
        <v>#N/A</v>
      </c>
      <c r="N33" s="797" t="e">
        <f>IF(C33="","",INDEX(Personal!$C$19:$BT$132,MATCH(C33,Personal!$C$19:$C$132,0),70))</f>
        <v>#N/A</v>
      </c>
    </row>
    <row r="34" spans="2:14">
      <c r="B34" s="225">
        <f>B33+1</f>
        <v>2</v>
      </c>
      <c r="C34" s="221" t="s">
        <v>759</v>
      </c>
      <c r="D34" s="16" t="e">
        <f>IF(C34="","",INDEX(Personal!$C$19:$BT$132,MATCH(C34,Personal!$C$19:$C$132,0),2))</f>
        <v>#N/A</v>
      </c>
      <c r="E34" s="215" t="e">
        <f>IF(C34="","",INDEX(Personal!$C$19:$BT$132,MATCH(C34,Personal!$C$19:$C$132,0),3))</f>
        <v>#N/A</v>
      </c>
      <c r="F34" s="16"/>
      <c r="G34" s="17" t="e">
        <f>IF(C34="","",INDEX(Personal!$C$19:$BT$132,MATCH(C34,Personal!$C$19:$C$132,0),4))</f>
        <v>#N/A</v>
      </c>
      <c r="H34" s="226"/>
      <c r="I34" s="713" t="e">
        <f>IF(C34="","",INDEX(Personal!$C$19:$BT$132,MATCH(C34,Personal!$C$19:$C$132,0),25))</f>
        <v>#N/A</v>
      </c>
      <c r="J34" s="713" t="e">
        <f>IF(C34="","",INDEX(Personal!$C$19:$BT$132,MATCH(C34,Personal!$C$19:$C$132,0),26))</f>
        <v>#N/A</v>
      </c>
      <c r="K34" s="233" t="e">
        <f>IF(C34="","",INDEX(Personal!$C$19:$BT$132,MATCH(C34,Personal!$C$19:$C$132,0),67))</f>
        <v>#N/A</v>
      </c>
      <c r="L34" s="334" t="e">
        <f>IF(C34="","",INDEX(Personal!$C$19:$BT$132,MATCH(C34,Personal!$C$19:$C$132,0),68))</f>
        <v>#N/A</v>
      </c>
      <c r="M34" s="334" t="e">
        <f>IF(C34="","",INDEX(Personal!$C$19:$BT$132,MATCH(C34,Personal!$C$19:$C$132,0),69))</f>
        <v>#N/A</v>
      </c>
      <c r="N34" s="797" t="e">
        <f>IF(C34="","",INDEX(Personal!$C$19:$BT$132,MATCH(C34,Personal!$C$19:$C$132,0),70))</f>
        <v>#N/A</v>
      </c>
    </row>
    <row r="35" spans="2:14">
      <c r="B35" s="225">
        <v>3</v>
      </c>
      <c r="C35" s="221" t="s">
        <v>760</v>
      </c>
      <c r="D35" s="16" t="e">
        <f>IF(C35="","",INDEX(Personal!$C$19:$BT$132,MATCH(C35,Personal!$C$19:$C$132,0),2))</f>
        <v>#N/A</v>
      </c>
      <c r="E35" s="215" t="e">
        <f>IF(C35="","",INDEX(Personal!$C$19:$BT$132,MATCH(C35,Personal!$C$19:$C$132,0),3))</f>
        <v>#N/A</v>
      </c>
      <c r="F35" s="16"/>
      <c r="G35" s="17" t="e">
        <f>IF(C35="","",INDEX(Personal!$C$19:$BT$132,MATCH(C35,Personal!$C$19:$C$132,0),4))</f>
        <v>#N/A</v>
      </c>
      <c r="H35" s="226"/>
      <c r="I35" s="713" t="e">
        <f>IF(C35="","",INDEX(Personal!$C$19:$BT$132,MATCH(C35,Personal!$C$19:$C$132,0),25))</f>
        <v>#N/A</v>
      </c>
      <c r="J35" s="713" t="e">
        <f>IF(C35="","",INDEX(Personal!$C$19:$BT$132,MATCH(C35,Personal!$C$19:$C$132,0),26))</f>
        <v>#N/A</v>
      </c>
      <c r="K35" s="233" t="e">
        <f>IF(C35="","",INDEX(Personal!$C$19:$BT$132,MATCH(C35,Personal!$C$19:$C$132,0),67))</f>
        <v>#N/A</v>
      </c>
      <c r="L35" s="334" t="e">
        <f>IF(C35="","",INDEX(Personal!$C$19:$BT$132,MATCH(C35,Personal!$C$19:$C$132,0),68))</f>
        <v>#N/A</v>
      </c>
      <c r="M35" s="334" t="e">
        <f>IF(C35="","",INDEX(Personal!$C$19:$BT$132,MATCH(C35,Personal!$C$19:$C$132,0),69))</f>
        <v>#N/A</v>
      </c>
      <c r="N35" s="797" t="e">
        <f>IF(C35="","",INDEX(Personal!$C$19:$BT$132,MATCH(C35,Personal!$C$19:$C$132,0),70))</f>
        <v>#N/A</v>
      </c>
    </row>
    <row r="36" spans="2:14">
      <c r="B36" s="225">
        <f>B35+1</f>
        <v>4</v>
      </c>
      <c r="C36" s="221" t="s">
        <v>761</v>
      </c>
      <c r="D36" s="16" t="e">
        <f>IF(C36="","",INDEX(Personal!$C$19:$BT$132,MATCH(C36,Personal!$C$19:$C$132,0),2))</f>
        <v>#N/A</v>
      </c>
      <c r="E36" s="215" t="e">
        <f>IF(C36="","",INDEX(Personal!$C$19:$BT$132,MATCH(C36,Personal!$C$19:$C$132,0),3))</f>
        <v>#N/A</v>
      </c>
      <c r="F36" s="16"/>
      <c r="G36" s="17" t="e">
        <f>IF(C36="","",INDEX(Personal!$C$19:$BT$132,MATCH(C36,Personal!$C$19:$C$132,0),4))</f>
        <v>#N/A</v>
      </c>
      <c r="H36" s="226"/>
      <c r="I36" s="713" t="e">
        <f>IF(C36="","",INDEX(Personal!$C$19:$BT$132,MATCH(C36,Personal!$C$19:$C$132,0),25))</f>
        <v>#N/A</v>
      </c>
      <c r="J36" s="713" t="e">
        <f>IF(C36="","",INDEX(Personal!$C$19:$BT$132,MATCH(C36,Personal!$C$19:$C$132,0),26))</f>
        <v>#N/A</v>
      </c>
      <c r="K36" s="233" t="e">
        <f>IF(C36="","",INDEX(Personal!$C$19:$BT$132,MATCH(C36,Personal!$C$19:$C$132,0),67))</f>
        <v>#N/A</v>
      </c>
      <c r="L36" s="334" t="e">
        <f>IF(C36="","",INDEX(Personal!$C$19:$BT$132,MATCH(C36,Personal!$C$19:$C$132,0),68))</f>
        <v>#N/A</v>
      </c>
      <c r="M36" s="334" t="e">
        <f>IF(C36="","",INDEX(Personal!$C$19:$BT$132,MATCH(C36,Personal!$C$19:$C$132,0),69))</f>
        <v>#N/A</v>
      </c>
      <c r="N36" s="797" t="e">
        <f>IF(C36="","",INDEX(Personal!$C$19:$BT$132,MATCH(C36,Personal!$C$19:$C$132,0),70))</f>
        <v>#N/A</v>
      </c>
    </row>
    <row r="37" spans="2:14">
      <c r="B37" s="225">
        <f t="shared" ref="B37:B56" si="1">B36+1</f>
        <v>5</v>
      </c>
      <c r="C37" s="221" t="s">
        <v>723</v>
      </c>
      <c r="D37" s="16" t="e">
        <f>IF(C37="","",INDEX(Personal!$C$19:$BT$132,MATCH(C37,Personal!$C$19:$C$132,0),2))</f>
        <v>#N/A</v>
      </c>
      <c r="E37" s="215" t="e">
        <f>IF(C37="","",INDEX(Personal!$C$19:$BT$132,MATCH(C37,Personal!$C$19:$C$132,0),3))</f>
        <v>#N/A</v>
      </c>
      <c r="F37" s="16"/>
      <c r="G37" s="17" t="e">
        <f>IF(C37="","",INDEX(Personal!$C$19:$BT$132,MATCH(C37,Personal!$C$19:$C$132,0),4))</f>
        <v>#N/A</v>
      </c>
      <c r="H37" s="226"/>
      <c r="I37" s="713" t="e">
        <f>IF(C37="","",INDEX(Personal!$C$19:$BT$132,MATCH(C37,Personal!$C$19:$C$132,0),25))</f>
        <v>#N/A</v>
      </c>
      <c r="J37" s="713" t="e">
        <f>IF(C37="","",INDEX(Personal!$C$19:$BT$132,MATCH(C37,Personal!$C$19:$C$132,0),26))</f>
        <v>#N/A</v>
      </c>
      <c r="K37" s="233" t="e">
        <f>IF(C37="","",INDEX(Personal!$C$19:$BT$132,MATCH(C37,Personal!$C$19:$C$132,0),67))</f>
        <v>#N/A</v>
      </c>
      <c r="L37" s="334" t="e">
        <f>IF(C37="","",INDEX(Personal!$C$19:$BT$132,MATCH(C37,Personal!$C$19:$C$132,0),68))</f>
        <v>#N/A</v>
      </c>
      <c r="M37" s="334" t="e">
        <f>IF(C37="","",INDEX(Personal!$C$19:$BT$132,MATCH(C37,Personal!$C$19:$C$132,0),69))</f>
        <v>#N/A</v>
      </c>
      <c r="N37" s="797" t="e">
        <f>IF(C37="","",INDEX(Personal!$C$19:$BT$132,MATCH(C37,Personal!$C$19:$C$132,0),70))</f>
        <v>#N/A</v>
      </c>
    </row>
    <row r="38" spans="2:14">
      <c r="B38" s="225">
        <f t="shared" si="1"/>
        <v>6</v>
      </c>
      <c r="C38" s="221" t="s">
        <v>724</v>
      </c>
      <c r="D38" s="16" t="e">
        <f>IF(C38="","",INDEX(Personal!$C$19:$BT$132,MATCH(C38,Personal!$C$19:$C$132,0),2))</f>
        <v>#N/A</v>
      </c>
      <c r="E38" s="215" t="e">
        <f>IF(C38="","",INDEX(Personal!$C$19:$BT$132,MATCH(C38,Personal!$C$19:$C$132,0),3))</f>
        <v>#N/A</v>
      </c>
      <c r="F38" s="16"/>
      <c r="G38" s="17" t="e">
        <f>IF(C38="","",INDEX(Personal!$C$19:$BT$132,MATCH(C38,Personal!$C$19:$C$132,0),4))</f>
        <v>#N/A</v>
      </c>
      <c r="H38" s="226"/>
      <c r="I38" s="713" t="e">
        <f>IF(C38="","",INDEX(Personal!$C$19:$BT$132,MATCH(C38,Personal!$C$19:$C$132,0),25))</f>
        <v>#N/A</v>
      </c>
      <c r="J38" s="713" t="e">
        <f>IF(C38="","",INDEX(Personal!$C$19:$BT$132,MATCH(C38,Personal!$C$19:$C$132,0),26))</f>
        <v>#N/A</v>
      </c>
      <c r="K38" s="233" t="e">
        <f>IF(C38="","",INDEX(Personal!$C$19:$BT$132,MATCH(C38,Personal!$C$19:$C$132,0),67))</f>
        <v>#N/A</v>
      </c>
      <c r="L38" s="334" t="e">
        <f>IF(C38="","",INDEX(Personal!$C$19:$BT$132,MATCH(C38,Personal!$C$19:$C$132,0),68))</f>
        <v>#N/A</v>
      </c>
      <c r="M38" s="334" t="e">
        <f>IF(C38="","",INDEX(Personal!$C$19:$BT$132,MATCH(C38,Personal!$C$19:$C$132,0),69))</f>
        <v>#N/A</v>
      </c>
      <c r="N38" s="797" t="e">
        <f>IF(C38="","",INDEX(Personal!$C$19:$BT$132,MATCH(C38,Personal!$C$19:$C$132,0),70))</f>
        <v>#N/A</v>
      </c>
    </row>
    <row r="39" spans="2:14">
      <c r="B39" s="225">
        <f t="shared" si="1"/>
        <v>7</v>
      </c>
      <c r="C39" s="221" t="s">
        <v>767</v>
      </c>
      <c r="D39" s="16" t="e">
        <f>IF(C39="","",INDEX(Personal!$C$19:$BT$132,MATCH(C39,Personal!$C$19:$C$132,0),2))</f>
        <v>#N/A</v>
      </c>
      <c r="E39" s="215" t="e">
        <f>IF(C39="","",INDEX(Personal!$C$19:$BT$132,MATCH(C39,Personal!$C$19:$C$132,0),3))</f>
        <v>#N/A</v>
      </c>
      <c r="F39" s="16"/>
      <c r="G39" s="17" t="e">
        <f>IF(C39="","",INDEX(Personal!$C$19:$BT$132,MATCH(C39,Personal!$C$19:$C$132,0),4))</f>
        <v>#N/A</v>
      </c>
      <c r="H39" s="226"/>
      <c r="I39" s="713" t="e">
        <f>IF(C39="","",INDEX(Personal!$C$19:$BT$132,MATCH(C39,Personal!$C$19:$C$132,0),25))</f>
        <v>#N/A</v>
      </c>
      <c r="J39" s="713" t="e">
        <f>IF(C39="","",INDEX(Personal!$C$19:$BT$132,MATCH(C39,Personal!$C$19:$C$132,0),26))</f>
        <v>#N/A</v>
      </c>
      <c r="K39" s="233" t="e">
        <f>IF(C39="","",INDEX(Personal!$C$19:$BT$132,MATCH(C39,Personal!$C$19:$C$132,0),67))</f>
        <v>#N/A</v>
      </c>
      <c r="L39" s="334" t="e">
        <f>IF(C39="","",INDEX(Personal!$C$19:$BT$132,MATCH(C39,Personal!$C$19:$C$132,0),68))</f>
        <v>#N/A</v>
      </c>
      <c r="M39" s="334" t="e">
        <f>IF(C39="","",INDEX(Personal!$C$19:$BT$132,MATCH(C39,Personal!$C$19:$C$132,0),69))</f>
        <v>#N/A</v>
      </c>
      <c r="N39" s="797" t="e">
        <f>IF(C39="","",INDEX(Personal!$C$19:$BT$132,MATCH(C39,Personal!$C$19:$C$132,0),70))</f>
        <v>#N/A</v>
      </c>
    </row>
    <row r="40" spans="2:14">
      <c r="B40" s="225">
        <f t="shared" si="1"/>
        <v>8</v>
      </c>
      <c r="C40" s="221"/>
      <c r="D40" s="16" t="str">
        <f>IF(C40="","",INDEX(Personal!$C$19:$BT$132,MATCH(C40,Personal!$C$19:$C$132,0),2))</f>
        <v/>
      </c>
      <c r="E40" s="215" t="str">
        <f>IF(C40="","",INDEX(Personal!$C$19:$BT$132,MATCH(C40,Personal!$C$19:$C$132,0),3))</f>
        <v/>
      </c>
      <c r="F40" s="16"/>
      <c r="G40" s="17" t="str">
        <f>IF(C40="","",INDEX(Personal!$C$19:$BT$132,MATCH(C40,Personal!$C$19:$C$132,0),4))</f>
        <v/>
      </c>
      <c r="H40" s="226"/>
      <c r="I40" s="713" t="str">
        <f>IF(C40="","",INDEX(Personal!$C$19:$BT$132,MATCH(C40,Personal!$C$19:$C$132,0),25))</f>
        <v/>
      </c>
      <c r="J40" s="713" t="str">
        <f>IF(C40="","",INDEX(Personal!$C$19:$BT$132,MATCH(C40,Personal!$C$19:$C$132,0),26))</f>
        <v/>
      </c>
      <c r="K40" s="233" t="str">
        <f>IF(C40="","",INDEX(Personal!$C$19:$BT$132,MATCH(C40,Personal!$C$19:$C$132,0),67))</f>
        <v/>
      </c>
      <c r="L40" s="334" t="str">
        <f>IF(C40="","",INDEX(Personal!$C$19:$BT$132,MATCH(C40,Personal!$C$19:$C$132,0),68))</f>
        <v/>
      </c>
      <c r="M40" s="334" t="str">
        <f>IF(C40="","",INDEX(Personal!$C$19:$BT$132,MATCH(C40,Personal!$C$19:$C$132,0),69))</f>
        <v/>
      </c>
      <c r="N40" s="797" t="str">
        <f>IF(C40="","",INDEX(Personal!$C$19:$BT$132,MATCH(C40,Personal!$C$19:$C$132,0),70))</f>
        <v/>
      </c>
    </row>
    <row r="41" spans="2:14">
      <c r="B41" s="225">
        <f t="shared" si="1"/>
        <v>9</v>
      </c>
      <c r="C41" s="221"/>
      <c r="D41" s="16" t="str">
        <f>IF(C41="","",INDEX(Personal!$C$19:$BT$132,MATCH(C41,Personal!$C$19:$C$132,0),2))</f>
        <v/>
      </c>
      <c r="E41" s="215" t="str">
        <f>IF(C41="","",INDEX(Personal!$C$19:$BT$132,MATCH(C41,Personal!$C$19:$C$132,0),3))</f>
        <v/>
      </c>
      <c r="F41" s="16"/>
      <c r="G41" s="17" t="str">
        <f>IF(C41="","",INDEX(Personal!$C$19:$BT$132,MATCH(C41,Personal!$C$19:$C$132,0),4))</f>
        <v/>
      </c>
      <c r="H41" s="226"/>
      <c r="I41" s="713" t="str">
        <f>IF(C41="","",INDEX(Personal!$C$19:$BT$132,MATCH(C41,Personal!$C$19:$C$132,0),25))</f>
        <v/>
      </c>
      <c r="J41" s="713" t="str">
        <f>IF(C41="","",INDEX(Personal!$C$19:$BT$132,MATCH(C41,Personal!$C$19:$C$132,0),26))</f>
        <v/>
      </c>
      <c r="K41" s="233" t="str">
        <f>IF(C41="","",INDEX(Personal!$C$19:$BT$132,MATCH(C41,Personal!$C$19:$C$132,0),67))</f>
        <v/>
      </c>
      <c r="L41" s="334" t="str">
        <f>IF(C41="","",INDEX(Personal!$C$19:$BT$132,MATCH(C41,Personal!$C$19:$C$132,0),68))</f>
        <v/>
      </c>
      <c r="M41" s="334" t="str">
        <f>IF(C41="","",INDEX(Personal!$C$19:$BT$132,MATCH(C41,Personal!$C$19:$C$132,0),69))</f>
        <v/>
      </c>
      <c r="N41" s="797" t="str">
        <f>IF(C41="","",INDEX(Personal!$C$19:$BT$132,MATCH(C41,Personal!$C$19:$C$132,0),70))</f>
        <v/>
      </c>
    </row>
    <row r="42" spans="2:14">
      <c r="B42" s="225">
        <f t="shared" si="1"/>
        <v>10</v>
      </c>
      <c r="C42" s="221"/>
      <c r="D42" s="16" t="str">
        <f>IF(C42="","",INDEX(Personal!$C$19:$BT$132,MATCH(C42,Personal!$C$19:$C$132,0),2))</f>
        <v/>
      </c>
      <c r="E42" s="215" t="str">
        <f>IF(C42="","",INDEX(Personal!$C$19:$BT$132,MATCH(C42,Personal!$C$19:$C$132,0),3))</f>
        <v/>
      </c>
      <c r="F42" s="16"/>
      <c r="G42" s="17" t="str">
        <f>IF(C42="","",INDEX(Personal!$C$19:$BT$132,MATCH(C42,Personal!$C$19:$C$132,0),4))</f>
        <v/>
      </c>
      <c r="H42" s="226"/>
      <c r="I42" s="713" t="str">
        <f>IF(C42="","",INDEX(Personal!$C$19:$BT$132,MATCH(C42,Personal!$C$19:$C$132,0),25))</f>
        <v/>
      </c>
      <c r="J42" s="713" t="str">
        <f>IF(C42="","",INDEX(Personal!$C$19:$BT$132,MATCH(C42,Personal!$C$19:$C$132,0),26))</f>
        <v/>
      </c>
      <c r="K42" s="233" t="str">
        <f>IF(C42="","",INDEX(Personal!$C$19:$BT$132,MATCH(C42,Personal!$C$19:$C$132,0),67))</f>
        <v/>
      </c>
      <c r="L42" s="334"/>
      <c r="M42" s="334"/>
      <c r="N42" s="797"/>
    </row>
    <row r="43" spans="2:14">
      <c r="B43" s="225">
        <f t="shared" si="1"/>
        <v>11</v>
      </c>
      <c r="C43" s="221"/>
      <c r="D43" s="16" t="str">
        <f>IF(C43="","",INDEX(Personal!$C$19:$BT$132,MATCH(C43,Personal!$C$19:$C$132,0),2))</f>
        <v/>
      </c>
      <c r="E43" s="215" t="str">
        <f>IF(C43="","",INDEX(Personal!$C$19:$BT$132,MATCH(C43,Personal!$C$19:$C$132,0),3))</f>
        <v/>
      </c>
      <c r="F43" s="16"/>
      <c r="G43" s="17" t="str">
        <f>IF(C43="","",INDEX(Personal!$C$19:$BT$132,MATCH(C43,Personal!$C$19:$C$132,0),4))</f>
        <v/>
      </c>
      <c r="H43" s="226"/>
      <c r="I43" s="713" t="str">
        <f>IF(C43="","",INDEX(Personal!$C$19:$BT$132,MATCH(C43,Personal!$C$19:$C$132,0),25))</f>
        <v/>
      </c>
      <c r="J43" s="713" t="str">
        <f>IF(C43="","",INDEX(Personal!$C$19:$BT$132,MATCH(C43,Personal!$C$19:$C$132,0),26))</f>
        <v/>
      </c>
      <c r="K43" s="233" t="str">
        <f>IF(C43="","",INDEX(Personal!$C$19:$BT$132,MATCH(C43,Personal!$C$19:$C$132,0),67))</f>
        <v/>
      </c>
      <c r="L43" s="334"/>
      <c r="M43" s="334"/>
      <c r="N43" s="797"/>
    </row>
    <row r="44" spans="2:14">
      <c r="B44" s="225">
        <f t="shared" si="1"/>
        <v>12</v>
      </c>
      <c r="C44" s="221"/>
      <c r="D44" s="16" t="str">
        <f>IF(C44="","",INDEX(Personal!$C$19:$BT$132,MATCH(C44,Personal!$C$19:$C$132,0),2))</f>
        <v/>
      </c>
      <c r="E44" s="215" t="str">
        <f>IF(C44="","",INDEX(Personal!$C$19:$BT$132,MATCH(C44,Personal!$C$19:$C$132,0),3))</f>
        <v/>
      </c>
      <c r="F44" s="16"/>
      <c r="G44" s="17" t="str">
        <f>IF(C44="","",INDEX(Personal!$C$19:$BT$132,MATCH(C44,Personal!$C$19:$C$132,0),4))</f>
        <v/>
      </c>
      <c r="H44" s="226"/>
      <c r="I44" s="713" t="str">
        <f>IF(C44="","",INDEX(Personal!$C$19:$BT$132,MATCH(C44,Personal!$C$19:$C$132,0),25))</f>
        <v/>
      </c>
      <c r="J44" s="713" t="str">
        <f>IF(C44="","",INDEX(Personal!$C$19:$BT$132,MATCH(C44,Personal!$C$19:$C$132,0),26))</f>
        <v/>
      </c>
      <c r="K44" s="233" t="str">
        <f>IF(C44="","",INDEX(Personal!$C$19:$BT$132,MATCH(C44,Personal!$C$19:$C$132,0),67))</f>
        <v/>
      </c>
      <c r="L44" s="334"/>
      <c r="M44" s="334"/>
      <c r="N44" s="797"/>
    </row>
    <row r="45" spans="2:14">
      <c r="B45" s="225">
        <f t="shared" si="1"/>
        <v>13</v>
      </c>
      <c r="C45" s="221"/>
      <c r="D45" s="16" t="str">
        <f>IF(C45="","",INDEX(Personal!$C$19:$BT$132,MATCH(C45,Personal!$C$19:$C$132,0),2))</f>
        <v/>
      </c>
      <c r="E45" s="215" t="str">
        <f>IF(C45="","",INDEX(Personal!$C$19:$BT$132,MATCH(C45,Personal!$C$19:$C$132,0),3))</f>
        <v/>
      </c>
      <c r="F45" s="16"/>
      <c r="G45" s="17" t="str">
        <f>IF(C45="","",INDEX(Personal!$C$19:$BT$132,MATCH(C45,Personal!$C$19:$C$132,0),4))</f>
        <v/>
      </c>
      <c r="H45" s="226"/>
      <c r="I45" s="713" t="str">
        <f>IF(C45="","",INDEX(Personal!$C$19:$BT$132,MATCH(C45,Personal!$C$19:$C$132,0),25))</f>
        <v/>
      </c>
      <c r="J45" s="713" t="str">
        <f>IF(C45="","",INDEX(Personal!$C$19:$BT$132,MATCH(C45,Personal!$C$19:$C$132,0),26))</f>
        <v/>
      </c>
      <c r="K45" s="233" t="str">
        <f>IF(C45="","",INDEX(Personal!$C$19:$BT$132,MATCH(C45,Personal!$C$19:$C$132,0),67))</f>
        <v/>
      </c>
      <c r="L45" s="334"/>
      <c r="M45" s="334"/>
      <c r="N45" s="797"/>
    </row>
    <row r="46" spans="2:14">
      <c r="B46" s="225">
        <f t="shared" si="1"/>
        <v>14</v>
      </c>
      <c r="C46" s="221"/>
      <c r="D46" s="16" t="str">
        <f>IF(C46="","",INDEX(Personal!$C$19:$BT$132,MATCH(C46,Personal!$C$19:$C$132,0),2))</f>
        <v/>
      </c>
      <c r="E46" s="215" t="str">
        <f>IF(C46="","",INDEX(Personal!$C$19:$BT$132,MATCH(C46,Personal!$C$19:$C$132,0),3))</f>
        <v/>
      </c>
      <c r="F46" s="16"/>
      <c r="G46" s="17" t="str">
        <f>IF(C46="","",INDEX(Personal!$C$19:$BT$132,MATCH(C46,Personal!$C$19:$C$132,0),4))</f>
        <v/>
      </c>
      <c r="H46" s="226"/>
      <c r="I46" s="713" t="str">
        <f>IF(C46="","",INDEX(Personal!$C$19:$BT$132,MATCH(C46,Personal!$C$19:$C$132,0),25))</f>
        <v/>
      </c>
      <c r="J46" s="713" t="str">
        <f>IF(C46="","",INDEX(Personal!$C$19:$BT$132,MATCH(C46,Personal!$C$19:$C$132,0),26))</f>
        <v/>
      </c>
      <c r="K46" s="233" t="str">
        <f>IF(C46="","",INDEX(Personal!$C$19:$BT$132,MATCH(C46,Personal!$C$19:$C$132,0),67))</f>
        <v/>
      </c>
      <c r="L46" s="334"/>
      <c r="M46" s="334"/>
      <c r="N46" s="797"/>
    </row>
    <row r="47" spans="2:14">
      <c r="B47" s="225">
        <f t="shared" si="1"/>
        <v>15</v>
      </c>
      <c r="C47" s="221"/>
      <c r="D47" s="16" t="str">
        <f>IF(C47="","",INDEX(Personal!$C$19:$BT$132,MATCH(C47,Personal!$C$19:$C$132,0),2))</f>
        <v/>
      </c>
      <c r="E47" s="215" t="str">
        <f>IF(C47="","",INDEX(Personal!$C$19:$BT$132,MATCH(C47,Personal!$C$19:$C$132,0),3))</f>
        <v/>
      </c>
      <c r="F47" s="16"/>
      <c r="G47" s="17" t="str">
        <f>IF(C47="","",INDEX(Personal!$C$19:$BT$132,MATCH(C47,Personal!$C$19:$C$132,0),4))</f>
        <v/>
      </c>
      <c r="H47" s="226"/>
      <c r="I47" s="713" t="str">
        <f>IF(C47="","",INDEX(Personal!$C$19:$BT$132,MATCH(C47,Personal!$C$19:$C$132,0),25))</f>
        <v/>
      </c>
      <c r="J47" s="713" t="str">
        <f>IF(C47="","",INDEX(Personal!$C$19:$BT$132,MATCH(C47,Personal!$C$19:$C$132,0),26))</f>
        <v/>
      </c>
      <c r="K47" s="233" t="str">
        <f>IF(C47="","",INDEX(Personal!$C$19:$BT$132,MATCH(C47,Personal!$C$19:$C$132,0),67))</f>
        <v/>
      </c>
      <c r="L47" s="334"/>
      <c r="M47" s="334"/>
      <c r="N47" s="797"/>
    </row>
    <row r="48" spans="2:14">
      <c r="B48" s="225">
        <f t="shared" si="1"/>
        <v>16</v>
      </c>
      <c r="C48" s="221"/>
      <c r="D48" s="16" t="str">
        <f>IF(C48="","",INDEX(Personal!$C$19:$BT$132,MATCH(C48,Personal!$C$19:$C$132,0),2))</f>
        <v/>
      </c>
      <c r="E48" s="215" t="str">
        <f>IF(C48="","",INDEX(Personal!$C$19:$BT$132,MATCH(C48,Personal!$C$19:$C$132,0),3))</f>
        <v/>
      </c>
      <c r="F48" s="16"/>
      <c r="G48" s="17" t="str">
        <f>IF(C48="","",INDEX(Personal!$C$19:$BT$132,MATCH(C48,Personal!$C$19:$C$132,0),4))</f>
        <v/>
      </c>
      <c r="H48" s="226"/>
      <c r="I48" s="713" t="str">
        <f>IF(C48="","",INDEX(Personal!$C$19:$BT$132,MATCH(C48,Personal!$C$19:$C$132,0),25))</f>
        <v/>
      </c>
      <c r="J48" s="713" t="str">
        <f>IF(C48="","",INDEX(Personal!$C$19:$BT$132,MATCH(C48,Personal!$C$19:$C$132,0),26))</f>
        <v/>
      </c>
      <c r="K48" s="233" t="str">
        <f>IF(C48="","",INDEX(Personal!$C$19:$BT$132,MATCH(C48,Personal!$C$19:$C$132,0),67))</f>
        <v/>
      </c>
      <c r="L48" s="334"/>
      <c r="M48" s="334"/>
      <c r="N48" s="797"/>
    </row>
    <row r="49" spans="2:14">
      <c r="B49" s="225">
        <f t="shared" si="1"/>
        <v>17</v>
      </c>
      <c r="C49" s="221"/>
      <c r="D49" s="16" t="str">
        <f>IF(C49="","",INDEX(Personal!$C$19:$BT$132,MATCH(C49,Personal!$C$19:$C$132,0),2))</f>
        <v/>
      </c>
      <c r="E49" s="215" t="str">
        <f>IF(C49="","",INDEX(Personal!$C$19:$BT$132,MATCH(C49,Personal!$C$19:$C$132,0),3))</f>
        <v/>
      </c>
      <c r="F49" s="16"/>
      <c r="G49" s="17" t="str">
        <f>IF(C49="","",INDEX(Personal!$C$19:$BT$132,MATCH(C49,Personal!$C$19:$C$132,0),4))</f>
        <v/>
      </c>
      <c r="H49" s="226"/>
      <c r="I49" s="713" t="str">
        <f>IF(C49="","",INDEX(Personal!$C$19:$BT$132,MATCH(C49,Personal!$C$19:$C$132,0),25))</f>
        <v/>
      </c>
      <c r="J49" s="713" t="str">
        <f>IF(C49="","",INDEX(Personal!$C$19:$BT$132,MATCH(C49,Personal!$C$19:$C$132,0),26))</f>
        <v/>
      </c>
      <c r="K49" s="233" t="str">
        <f>IF(C49="","",INDEX(Personal!$C$19:$BT$132,MATCH(C49,Personal!$C$19:$C$132,0),67))</f>
        <v/>
      </c>
      <c r="L49" s="334"/>
      <c r="M49" s="334"/>
      <c r="N49" s="797"/>
    </row>
    <row r="50" spans="2:14">
      <c r="B50" s="225">
        <f t="shared" si="1"/>
        <v>18</v>
      </c>
      <c r="C50" s="221"/>
      <c r="D50" s="16" t="str">
        <f>IF(C50="","",INDEX(Personal!$C$19:$BT$132,MATCH(C50,Personal!$C$19:$C$132,0),2))</f>
        <v/>
      </c>
      <c r="E50" s="215" t="str">
        <f>IF(C50="","",INDEX(Personal!$C$19:$BT$132,MATCH(C50,Personal!$C$19:$C$132,0),3))</f>
        <v/>
      </c>
      <c r="F50" s="16"/>
      <c r="G50" s="17" t="str">
        <f>IF(C50="","",INDEX(Personal!$C$19:$BT$132,MATCH(C50,Personal!$C$19:$C$132,0),4))</f>
        <v/>
      </c>
      <c r="H50" s="226"/>
      <c r="I50" s="713" t="str">
        <f>IF(C50="","",INDEX(Personal!$C$19:$BT$132,MATCH(C50,Personal!$C$19:$C$132,0),25))</f>
        <v/>
      </c>
      <c r="J50" s="713" t="str">
        <f>IF(C50="","",INDEX(Personal!$C$19:$BT$132,MATCH(C50,Personal!$C$19:$C$132,0),26))</f>
        <v/>
      </c>
      <c r="K50" s="233" t="str">
        <f>IF(C50="","",INDEX(Personal!$C$19:$BT$132,MATCH(C50,Personal!$C$19:$C$132,0),67))</f>
        <v/>
      </c>
      <c r="L50" s="334"/>
      <c r="M50" s="334"/>
      <c r="N50" s="797"/>
    </row>
    <row r="51" spans="2:14">
      <c r="B51" s="225">
        <f t="shared" si="1"/>
        <v>19</v>
      </c>
      <c r="C51" s="221"/>
      <c r="D51" s="16" t="str">
        <f>IF(C51="","",INDEX(Personal!$C$19:$BT$132,MATCH(C51,Personal!$C$19:$C$132,0),2))</f>
        <v/>
      </c>
      <c r="E51" s="215" t="str">
        <f>IF(C51="","",INDEX(Personal!$C$19:$BT$132,MATCH(C51,Personal!$C$19:$C$132,0),3))</f>
        <v/>
      </c>
      <c r="F51" s="16"/>
      <c r="G51" s="17" t="str">
        <f>IF(C51="","",INDEX(Personal!$C$19:$BT$132,MATCH(C51,Personal!$C$19:$C$132,0),4))</f>
        <v/>
      </c>
      <c r="H51" s="226"/>
      <c r="I51" s="713" t="str">
        <f>IF(C51="","",INDEX(Personal!$C$19:$BT$132,MATCH(C51,Personal!$C$19:$C$132,0),25))</f>
        <v/>
      </c>
      <c r="J51" s="713" t="str">
        <f>IF(C51="","",INDEX(Personal!$C$19:$BT$132,MATCH(C51,Personal!$C$19:$C$132,0),26))</f>
        <v/>
      </c>
      <c r="K51" s="233" t="str">
        <f>IF(C51="","",INDEX(Personal!$C$19:$BT$132,MATCH(C51,Personal!$C$19:$C$132,0),67))</f>
        <v/>
      </c>
      <c r="L51" s="334"/>
      <c r="M51" s="334"/>
      <c r="N51" s="797"/>
    </row>
    <row r="52" spans="2:14">
      <c r="B52" s="225">
        <f t="shared" si="1"/>
        <v>20</v>
      </c>
      <c r="C52" s="221"/>
      <c r="D52" s="16" t="str">
        <f>IF(C52="","",INDEX(Personal!$C$19:$BT$132,MATCH(C52,Personal!$C$19:$C$132,0),2))</f>
        <v/>
      </c>
      <c r="E52" s="215" t="str">
        <f>IF(C52="","",INDEX(Personal!$C$19:$BT$132,MATCH(C52,Personal!$C$19:$C$132,0),3))</f>
        <v/>
      </c>
      <c r="F52" s="16"/>
      <c r="G52" s="17" t="str">
        <f>IF(C52="","",INDEX(Personal!$C$19:$BT$132,MATCH(C52,Personal!$C$19:$C$132,0),4))</f>
        <v/>
      </c>
      <c r="H52" s="226"/>
      <c r="I52" s="713" t="str">
        <f>IF(C52="","",INDEX(Personal!$C$19:$BT$132,MATCH(C52,Personal!$C$19:$C$132,0),25))</f>
        <v/>
      </c>
      <c r="J52" s="713" t="str">
        <f>IF(C52="","",INDEX(Personal!$C$19:$BT$132,MATCH(C52,Personal!$C$19:$C$132,0),26))</f>
        <v/>
      </c>
      <c r="K52" s="233" t="str">
        <f>IF(C52="","",INDEX(Personal!$C$19:$BT$132,MATCH(C52,Personal!$C$19:$C$132,0),67))</f>
        <v/>
      </c>
      <c r="L52" s="334"/>
      <c r="M52" s="334"/>
      <c r="N52" s="797"/>
    </row>
    <row r="53" spans="2:14">
      <c r="B53" s="225">
        <f t="shared" si="1"/>
        <v>21</v>
      </c>
      <c r="C53" s="221"/>
      <c r="D53" s="16" t="str">
        <f>IF(C53="","",INDEX(Personal!$C$19:$BT$132,MATCH(C53,Personal!$C$19:$C$132,0),2))</f>
        <v/>
      </c>
      <c r="E53" s="215" t="str">
        <f>IF(C53="","",INDEX(Personal!$C$19:$BT$132,MATCH(C53,Personal!$C$19:$C$132,0),3))</f>
        <v/>
      </c>
      <c r="F53" s="16"/>
      <c r="G53" s="17" t="str">
        <f>IF(C53="","",INDEX(Personal!$C$19:$BT$132,MATCH(C53,Personal!$C$19:$C$132,0),4))</f>
        <v/>
      </c>
      <c r="H53" s="226"/>
      <c r="I53" s="713" t="str">
        <f>IF(C53="","",INDEX(Personal!$C$19:$BT$132,MATCH(C53,Personal!$C$19:$C$132,0),25))</f>
        <v/>
      </c>
      <c r="J53" s="713" t="str">
        <f>IF(C53="","",INDEX(Personal!$C$19:$BT$132,MATCH(C53,Personal!$C$19:$C$132,0),26))</f>
        <v/>
      </c>
      <c r="K53" s="233" t="str">
        <f>IF(C53="","",INDEX(Personal!$C$19:$BT$132,MATCH(C53,Personal!$C$19:$C$132,0),67))</f>
        <v/>
      </c>
      <c r="L53" s="334"/>
      <c r="M53" s="334"/>
      <c r="N53" s="797"/>
    </row>
    <row r="54" spans="2:14">
      <c r="B54" s="225">
        <f t="shared" si="1"/>
        <v>22</v>
      </c>
      <c r="C54" s="221"/>
      <c r="D54" s="16" t="str">
        <f>IF(C54="","",INDEX(Personal!$C$19:$BT$132,MATCH(C54,Personal!$C$19:$C$132,0),2))</f>
        <v/>
      </c>
      <c r="E54" s="215" t="str">
        <f>IF(C54="","",INDEX(Personal!$C$19:$BT$132,MATCH(C54,Personal!$C$19:$C$132,0),3))</f>
        <v/>
      </c>
      <c r="F54" s="16"/>
      <c r="G54" s="17" t="str">
        <f>IF(C54="","",INDEX(Personal!$C$19:$BT$132,MATCH(C54,Personal!$C$19:$C$132,0),4))</f>
        <v/>
      </c>
      <c r="H54" s="226"/>
      <c r="I54" s="713" t="str">
        <f>IF(C54="","",INDEX(Personal!$C$19:$BT$132,MATCH(C54,Personal!$C$19:$C$132,0),25))</f>
        <v/>
      </c>
      <c r="J54" s="713" t="str">
        <f>IF(C54="","",INDEX(Personal!$C$19:$BT$132,MATCH(C54,Personal!$C$19:$C$132,0),26))</f>
        <v/>
      </c>
      <c r="K54" s="233" t="str">
        <f>IF(C54="","",INDEX(Personal!$C$19:$BT$132,MATCH(C54,Personal!$C$19:$C$132,0),67))</f>
        <v/>
      </c>
      <c r="L54" s="334"/>
      <c r="M54" s="334"/>
      <c r="N54" s="797"/>
    </row>
    <row r="55" spans="2:14">
      <c r="B55" s="225">
        <f t="shared" si="1"/>
        <v>23</v>
      </c>
      <c r="C55" s="221"/>
      <c r="D55" s="16" t="str">
        <f>IF(C55="","",INDEX(Personal!$C$19:$BT$132,MATCH(C55,Personal!$C$19:$C$132,0),2))</f>
        <v/>
      </c>
      <c r="E55" s="215" t="str">
        <f>IF(C55="","",INDEX(Personal!$C$19:$BT$132,MATCH(C55,Personal!$C$19:$C$132,0),3))</f>
        <v/>
      </c>
      <c r="F55" s="16"/>
      <c r="G55" s="17" t="str">
        <f>IF(C55="","",INDEX(Personal!$C$19:$BT$132,MATCH(C55,Personal!$C$19:$C$132,0),4))</f>
        <v/>
      </c>
      <c r="H55" s="226"/>
      <c r="I55" s="713" t="str">
        <f>IF(C55="","",INDEX(Personal!$C$19:$BT$132,MATCH(C55,Personal!$C$19:$C$132,0),25))</f>
        <v/>
      </c>
      <c r="J55" s="713" t="str">
        <f>IF(C55="","",INDEX(Personal!$C$19:$BT$132,MATCH(C55,Personal!$C$19:$C$132,0),26))</f>
        <v/>
      </c>
      <c r="K55" s="233" t="str">
        <f>IF(C55="","",INDEX(Personal!$C$19:$BT$132,MATCH(C55,Personal!$C$19:$C$132,0),67))</f>
        <v/>
      </c>
      <c r="L55" s="334"/>
      <c r="M55" s="334"/>
      <c r="N55" s="797"/>
    </row>
    <row r="56" spans="2:14">
      <c r="B56" s="225">
        <f t="shared" si="1"/>
        <v>24</v>
      </c>
      <c r="C56" s="221"/>
      <c r="D56" s="16" t="str">
        <f>IF(C56="","",INDEX(Personal!$C$19:$BT$132,MATCH(C56,Personal!$C$19:$C$132,0),2))</f>
        <v/>
      </c>
      <c r="E56" s="16" t="str">
        <f>IF(C56="","",INDEX(Personal!$C$19:$BT$132,MATCH(C56,Personal!$C$19:$C$132,0),3))</f>
        <v/>
      </c>
      <c r="F56" s="16"/>
      <c r="G56" s="17" t="str">
        <f>IF(C56="","",INDEX(Personal!$C$19:$BT$132,MATCH(C56,Personal!$C$19:$C$132,0),4))</f>
        <v/>
      </c>
      <c r="H56" s="226" t="str">
        <f>IF(C56="","",INDEX(Personal!$C$19:$BT$132,MATCH(C56,Personal!$C$19:$C$132,0),14))</f>
        <v/>
      </c>
      <c r="I56" s="713" t="str">
        <f>IF(C56="","",INDEX(Personal!$C$19:$BT$132,MATCH(C56,Personal!$C$19:$C$132,0),25))</f>
        <v/>
      </c>
      <c r="J56" s="713" t="str">
        <f>IF(C56="","",INDEX(Personal!$C$19:$BT$132,MATCH(C56,Personal!$C$19:$C$132,0),26))</f>
        <v/>
      </c>
      <c r="K56" s="233" t="str">
        <f>IF(C56="","",INDEX(Personal!$C$19:$BT$132,MATCH(C56,Personal!$C$19:$C$132,0),67))</f>
        <v/>
      </c>
      <c r="L56" s="334" t="str">
        <f>IF(C56="","",INDEX(Personal!$C$19:$BT$132,MATCH(C56,Personal!$C$19:$C$132,0),68))</f>
        <v/>
      </c>
      <c r="M56" s="334" t="str">
        <f>IF(C56="","",INDEX(Personal!$C$19:$BT$132,MATCH(C56,Personal!$C$19:$C$132,0),69))</f>
        <v/>
      </c>
      <c r="N56" s="797" t="str">
        <f>IF(C56="","",INDEX(Personal!$C$19:$BT$132,MATCH(C56,Personal!$C$19:$C$132,0),70))</f>
        <v/>
      </c>
    </row>
  </sheetData>
  <mergeCells count="5">
    <mergeCell ref="C4:K6"/>
    <mergeCell ref="C8:K8"/>
    <mergeCell ref="C31:K31"/>
    <mergeCell ref="K2:K3"/>
    <mergeCell ref="C1:C3"/>
  </mergeCells>
  <pageMargins left="0.19685039370078741" right="0.23622047244094491" top="0.74803149606299213" bottom="0.6692913385826772" header="0.31496062992125984" footer="0.31496062992125984"/>
  <pageSetup scale="75"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0000000}">
          <x14:formula1>
            <xm:f>Personal!$C$19:$C$183</xm:f>
          </x14:formula1>
          <xm:sqref>C10:C30</xm:sqref>
        </x14:dataValidation>
        <x14:dataValidation type="list" allowBlank="1" showInputMessage="1" showErrorMessage="1" xr:uid="{00000000-0002-0000-1000-000001000000}">
          <x14:formula1>
            <xm:f>Personal!$C$37:$C$95</xm:f>
          </x14:formula1>
          <xm:sqref>C33:C56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5"/>
  <dimension ref="A3:AN48"/>
  <sheetViews>
    <sheetView workbookViewId="0">
      <selection activeCell="D23" sqref="D23"/>
    </sheetView>
  </sheetViews>
  <sheetFormatPr baseColWidth="10" defaultRowHeight="14.4"/>
  <cols>
    <col min="1" max="1" width="1.33203125" customWidth="1"/>
    <col min="2" max="2" width="2.44140625" customWidth="1"/>
    <col min="3" max="3" width="10.6640625" customWidth="1"/>
    <col min="4" max="4" width="8.5546875" hidden="1" customWidth="1"/>
    <col min="5" max="5" width="12.88671875" customWidth="1"/>
    <col min="6" max="6" width="12.6640625" hidden="1" customWidth="1"/>
    <col min="7" max="7" width="10.109375" hidden="1" customWidth="1"/>
    <col min="8" max="8" width="9.88671875" hidden="1" customWidth="1"/>
    <col min="9" max="9" width="8.6640625" customWidth="1"/>
    <col min="10" max="10" width="13.88671875" customWidth="1"/>
    <col min="11" max="11" width="3" customWidth="1"/>
    <col min="12" max="12" width="2.44140625" customWidth="1"/>
    <col min="13" max="13" width="10.6640625" customWidth="1"/>
    <col min="14" max="14" width="8.5546875" hidden="1" customWidth="1"/>
    <col min="15" max="15" width="10.44140625" customWidth="1"/>
    <col min="16" max="16" width="12.6640625" hidden="1" customWidth="1"/>
    <col min="17" max="17" width="10.109375" hidden="1" customWidth="1"/>
    <col min="18" max="18" width="9.88671875" hidden="1" customWidth="1"/>
    <col min="19" max="19" width="8.6640625" customWidth="1"/>
    <col min="20" max="20" width="13.88671875" customWidth="1"/>
    <col min="21" max="21" width="2.33203125" customWidth="1"/>
    <col min="22" max="22" width="2.44140625" customWidth="1"/>
    <col min="23" max="23" width="10.6640625" customWidth="1"/>
    <col min="24" max="24" width="8.5546875" hidden="1" customWidth="1"/>
    <col min="25" max="25" width="10.44140625" customWidth="1"/>
    <col min="26" max="26" width="12.6640625" hidden="1" customWidth="1"/>
    <col min="27" max="27" width="10.109375" hidden="1" customWidth="1"/>
    <col min="28" max="28" width="9.88671875" hidden="1" customWidth="1"/>
    <col min="29" max="29" width="8.6640625" customWidth="1"/>
    <col min="30" max="30" width="13.88671875" customWidth="1"/>
    <col min="31" max="31" width="3" customWidth="1"/>
    <col min="32" max="32" width="2.44140625" customWidth="1"/>
    <col min="33" max="33" width="10.6640625" customWidth="1"/>
    <col min="34" max="34" width="8.5546875" hidden="1" customWidth="1"/>
    <col min="35" max="35" width="10.44140625" customWidth="1"/>
    <col min="36" max="36" width="12.6640625" hidden="1" customWidth="1"/>
    <col min="37" max="37" width="10.109375" hidden="1" customWidth="1"/>
    <col min="38" max="38" width="9.88671875" hidden="1" customWidth="1"/>
    <col min="39" max="39" width="8.6640625" customWidth="1"/>
    <col min="40" max="40" width="13.88671875" customWidth="1"/>
  </cols>
  <sheetData>
    <row r="3" spans="2:40">
      <c r="F3" s="1580"/>
      <c r="G3" s="1580"/>
      <c r="H3" s="1580"/>
      <c r="I3" s="1580"/>
      <c r="J3" s="1580"/>
      <c r="P3" s="1580"/>
      <c r="Q3" s="1580"/>
      <c r="R3" s="1580"/>
      <c r="S3" s="1580"/>
      <c r="T3" s="1580"/>
      <c r="Z3" s="1580"/>
      <c r="AA3" s="1580"/>
      <c r="AB3" s="1580"/>
      <c r="AC3" s="1580"/>
      <c r="AD3" s="1580"/>
      <c r="AJ3" s="1580"/>
      <c r="AK3" s="1580"/>
      <c r="AL3" s="1580"/>
      <c r="AM3" s="1580"/>
      <c r="AN3" s="1580"/>
    </row>
    <row r="5" spans="2:40" ht="14.25" customHeight="1"/>
    <row r="6" spans="2:40" ht="6.9" customHeight="1">
      <c r="C6" s="1791" t="e">
        <f>CONCATENATE("OBRA : ",Personal!#REF!)</f>
        <v>#REF!</v>
      </c>
      <c r="D6" s="1791"/>
      <c r="E6" s="1791"/>
      <c r="F6" s="1791"/>
      <c r="G6" s="1791"/>
      <c r="H6" s="1791"/>
      <c r="I6" s="1791"/>
      <c r="J6" s="1791"/>
      <c r="M6" s="1791" t="s">
        <v>426</v>
      </c>
      <c r="N6" s="1791"/>
      <c r="O6" s="1791"/>
      <c r="P6" s="1791"/>
      <c r="Q6" s="1791"/>
      <c r="R6" s="1791"/>
      <c r="S6" s="1791"/>
      <c r="T6" s="1791"/>
      <c r="W6" s="1791" t="s">
        <v>426</v>
      </c>
      <c r="X6" s="1791"/>
      <c r="Y6" s="1791"/>
      <c r="Z6" s="1791"/>
      <c r="AA6" s="1791"/>
      <c r="AB6" s="1791"/>
      <c r="AC6" s="1791"/>
      <c r="AD6" s="1791"/>
      <c r="AG6" s="1791" t="s">
        <v>426</v>
      </c>
      <c r="AH6" s="1791"/>
      <c r="AI6" s="1791"/>
      <c r="AJ6" s="1791"/>
      <c r="AK6" s="1791"/>
      <c r="AL6" s="1791"/>
      <c r="AM6" s="1791"/>
      <c r="AN6" s="1791"/>
    </row>
    <row r="7" spans="2:40" ht="16.5" customHeight="1">
      <c r="C7" s="1791"/>
      <c r="D7" s="1791"/>
      <c r="E7" s="1791"/>
      <c r="F7" s="1791"/>
      <c r="G7" s="1791"/>
      <c r="H7" s="1791"/>
      <c r="I7" s="1791"/>
      <c r="J7" s="1791"/>
      <c r="M7" s="1791"/>
      <c r="N7" s="1791"/>
      <c r="O7" s="1791"/>
      <c r="P7" s="1791"/>
      <c r="Q7" s="1791"/>
      <c r="R7" s="1791"/>
      <c r="S7" s="1791"/>
      <c r="T7" s="1791"/>
      <c r="W7" s="1791"/>
      <c r="X7" s="1791"/>
      <c r="Y7" s="1791"/>
      <c r="Z7" s="1791"/>
      <c r="AA7" s="1791"/>
      <c r="AB7" s="1791"/>
      <c r="AC7" s="1791"/>
      <c r="AD7" s="1791"/>
      <c r="AG7" s="1791"/>
      <c r="AH7" s="1791"/>
      <c r="AI7" s="1791"/>
      <c r="AJ7" s="1791"/>
      <c r="AK7" s="1791"/>
      <c r="AL7" s="1791"/>
      <c r="AM7" s="1791"/>
      <c r="AN7" s="1791"/>
    </row>
    <row r="8" spans="2:40" ht="10.5" customHeight="1">
      <c r="B8" s="272"/>
      <c r="C8" s="1792" t="s">
        <v>243</v>
      </c>
      <c r="D8" s="1792"/>
      <c r="E8" s="1792"/>
      <c r="F8" s="1792"/>
      <c r="G8" s="1792"/>
      <c r="H8" s="1792"/>
      <c r="I8" s="1792"/>
      <c r="J8" s="1792"/>
      <c r="L8" s="272"/>
      <c r="M8" s="1792" t="s">
        <v>243</v>
      </c>
      <c r="N8" s="1792"/>
      <c r="O8" s="1792"/>
      <c r="P8" s="1792"/>
      <c r="Q8" s="1792"/>
      <c r="R8" s="1792"/>
      <c r="S8" s="1792"/>
      <c r="T8" s="1792"/>
      <c r="V8" s="272"/>
      <c r="W8" s="1792" t="s">
        <v>243</v>
      </c>
      <c r="X8" s="1792"/>
      <c r="Y8" s="1792"/>
      <c r="Z8" s="1792"/>
      <c r="AA8" s="1792"/>
      <c r="AB8" s="1792"/>
      <c r="AC8" s="1792"/>
      <c r="AD8" s="1792"/>
      <c r="AF8" s="272"/>
      <c r="AG8" s="1792" t="s">
        <v>243</v>
      </c>
      <c r="AH8" s="1792"/>
      <c r="AI8" s="1792"/>
      <c r="AJ8" s="1792"/>
      <c r="AK8" s="1792"/>
      <c r="AL8" s="1792"/>
      <c r="AM8" s="1792"/>
      <c r="AN8" s="1792"/>
    </row>
    <row r="9" spans="2:40" ht="17.25" customHeight="1">
      <c r="B9" s="272"/>
      <c r="C9" s="278" t="s">
        <v>18</v>
      </c>
      <c r="D9" s="266" t="s">
        <v>19</v>
      </c>
      <c r="E9" s="266" t="s">
        <v>21</v>
      </c>
      <c r="F9" s="267" t="s">
        <v>249</v>
      </c>
      <c r="G9" s="265" t="s">
        <v>20</v>
      </c>
      <c r="H9" s="265" t="s">
        <v>255</v>
      </c>
      <c r="I9" s="265" t="s">
        <v>233</v>
      </c>
      <c r="J9" s="268" t="s">
        <v>256</v>
      </c>
      <c r="L9" s="272"/>
      <c r="M9" s="278" t="s">
        <v>18</v>
      </c>
      <c r="N9" s="266" t="s">
        <v>19</v>
      </c>
      <c r="O9" s="266" t="s">
        <v>21</v>
      </c>
      <c r="P9" s="267" t="s">
        <v>249</v>
      </c>
      <c r="Q9" s="265" t="s">
        <v>20</v>
      </c>
      <c r="R9" s="265" t="s">
        <v>255</v>
      </c>
      <c r="S9" s="265" t="s">
        <v>233</v>
      </c>
      <c r="T9" s="268" t="s">
        <v>256</v>
      </c>
      <c r="V9" s="272"/>
      <c r="W9" s="278" t="s">
        <v>18</v>
      </c>
      <c r="X9" s="266" t="s">
        <v>19</v>
      </c>
      <c r="Y9" s="266" t="s">
        <v>21</v>
      </c>
      <c r="Z9" s="267" t="s">
        <v>249</v>
      </c>
      <c r="AA9" s="265" t="s">
        <v>20</v>
      </c>
      <c r="AB9" s="265" t="s">
        <v>255</v>
      </c>
      <c r="AC9" s="265" t="s">
        <v>233</v>
      </c>
      <c r="AD9" s="268" t="s">
        <v>256</v>
      </c>
      <c r="AF9" s="272"/>
      <c r="AG9" s="278" t="s">
        <v>18</v>
      </c>
      <c r="AH9" s="266" t="s">
        <v>19</v>
      </c>
      <c r="AI9" s="266" t="s">
        <v>21</v>
      </c>
      <c r="AJ9" s="267" t="s">
        <v>249</v>
      </c>
      <c r="AK9" s="265" t="s">
        <v>20</v>
      </c>
      <c r="AL9" s="265" t="s">
        <v>255</v>
      </c>
      <c r="AM9" s="265" t="s">
        <v>233</v>
      </c>
      <c r="AN9" s="268" t="s">
        <v>256</v>
      </c>
    </row>
    <row r="10" spans="2:40" ht="24.75" customHeight="1">
      <c r="B10" s="273">
        <v>1</v>
      </c>
      <c r="C10" s="276" t="s">
        <v>415</v>
      </c>
      <c r="D10" s="215">
        <f>Personal!D19</f>
        <v>10378102</v>
      </c>
      <c r="E10" s="215" t="str">
        <f>Personal!E19</f>
        <v>GERENTE ADMINISTRATIVO</v>
      </c>
      <c r="F10" s="269">
        <f>Personal!F19</f>
        <v>0</v>
      </c>
      <c r="G10" s="270">
        <f>Personal!P19</f>
        <v>41518</v>
      </c>
      <c r="H10" s="271">
        <f>Personal!F19</f>
        <v>0</v>
      </c>
      <c r="I10" s="275" t="str">
        <f>Personal!J19</f>
        <v>0424-9584144</v>
      </c>
      <c r="J10" s="274" t="str">
        <f>Personal!BQ19</f>
        <v>LGERLOBO@GMAIL.COM</v>
      </c>
      <c r="L10" s="273">
        <v>1</v>
      </c>
      <c r="M10" s="276" t="s">
        <v>415</v>
      </c>
      <c r="N10" s="215">
        <f>Personal!N19</f>
        <v>25547</v>
      </c>
      <c r="O10" s="215" t="str">
        <f>Personal!E19</f>
        <v>GERENTE ADMINISTRATIVO</v>
      </c>
      <c r="P10" s="269">
        <f>Personal!P19</f>
        <v>41518</v>
      </c>
      <c r="Q10" s="270">
        <f>Personal!AA19</f>
        <v>0</v>
      </c>
      <c r="R10" s="271">
        <f>Personal!P19</f>
        <v>41518</v>
      </c>
      <c r="S10" s="275" t="str">
        <f>Personal!J19</f>
        <v>0424-9584144</v>
      </c>
      <c r="T10" s="274" t="s">
        <v>259</v>
      </c>
      <c r="V10" s="273">
        <v>1</v>
      </c>
      <c r="W10" s="276" t="s">
        <v>415</v>
      </c>
      <c r="X10" s="215">
        <f>Personal!Y19</f>
        <v>0</v>
      </c>
      <c r="Y10" s="215" t="str">
        <f>Personal!E19</f>
        <v>GERENTE ADMINISTRATIVO</v>
      </c>
      <c r="Z10" s="269">
        <f>Personal!AA19</f>
        <v>0</v>
      </c>
      <c r="AA10" s="270" t="e">
        <f>Personal!#REF!</f>
        <v>#REF!</v>
      </c>
      <c r="AB10" s="271">
        <f>Personal!AA19</f>
        <v>0</v>
      </c>
      <c r="AC10" s="275" t="str">
        <f>Personal!J19</f>
        <v>0424-9584144</v>
      </c>
      <c r="AD10" s="274" t="s">
        <v>259</v>
      </c>
      <c r="AF10" s="273">
        <v>1</v>
      </c>
      <c r="AG10" s="276" t="s">
        <v>415</v>
      </c>
      <c r="AH10" s="215" t="e">
        <f>Personal!#REF!</f>
        <v>#REF!</v>
      </c>
      <c r="AI10" s="215" t="str">
        <f>Personal!E19</f>
        <v>GERENTE ADMINISTRATIVO</v>
      </c>
      <c r="AJ10" s="269" t="e">
        <f>Personal!#REF!</f>
        <v>#REF!</v>
      </c>
      <c r="AK10" s="270" t="str">
        <f>Personal!CE3</f>
        <v>TIPO</v>
      </c>
      <c r="AL10" s="271" t="e">
        <f>Personal!#REF!</f>
        <v>#REF!</v>
      </c>
      <c r="AM10" s="275" t="str">
        <f>Personal!J19</f>
        <v>0424-9584144</v>
      </c>
      <c r="AN10" s="274" t="s">
        <v>259</v>
      </c>
    </row>
    <row r="11" spans="2:40" ht="18.75" customHeight="1">
      <c r="B11" s="273">
        <f>B10+1</f>
        <v>2</v>
      </c>
      <c r="C11" s="276" t="s">
        <v>416</v>
      </c>
      <c r="D11" s="215">
        <f>Personal!D20</f>
        <v>10834327</v>
      </c>
      <c r="E11" s="215" t="str">
        <f>Personal!E20</f>
        <v>GERENTE GENERAL</v>
      </c>
      <c r="F11" s="269">
        <f>Personal!F20</f>
        <v>0</v>
      </c>
      <c r="G11" s="270">
        <f>Personal!P20</f>
        <v>41708</v>
      </c>
      <c r="H11" s="271">
        <f>Personal!F20</f>
        <v>0</v>
      </c>
      <c r="I11" s="275" t="str">
        <f>Personal!J20</f>
        <v>0424-9060061</v>
      </c>
      <c r="J11" s="274">
        <f>Personal!BQ20</f>
        <v>0</v>
      </c>
      <c r="L11" s="273">
        <f>L10+1</f>
        <v>2</v>
      </c>
      <c r="M11" s="276" t="s">
        <v>416</v>
      </c>
      <c r="N11" s="215">
        <f>Personal!N20</f>
        <v>25305</v>
      </c>
      <c r="O11" s="215" t="str">
        <f>Personal!E20</f>
        <v>GERENTE GENERAL</v>
      </c>
      <c r="P11" s="269">
        <f>Personal!P20</f>
        <v>41708</v>
      </c>
      <c r="Q11" s="270">
        <f>Personal!AA20</f>
        <v>0</v>
      </c>
      <c r="R11" s="271">
        <f>Personal!P20</f>
        <v>41708</v>
      </c>
      <c r="S11" s="275" t="str">
        <f>Personal!J20</f>
        <v>0424-9060061</v>
      </c>
      <c r="T11" s="274" t="s">
        <v>258</v>
      </c>
      <c r="V11" s="273">
        <f>V10+1</f>
        <v>2</v>
      </c>
      <c r="W11" s="276" t="s">
        <v>416</v>
      </c>
      <c r="X11" s="215">
        <f>Personal!Y20</f>
        <v>0</v>
      </c>
      <c r="Y11" s="215" t="str">
        <f>Personal!E20</f>
        <v>GERENTE GENERAL</v>
      </c>
      <c r="Z11" s="269">
        <f>Personal!AA20</f>
        <v>0</v>
      </c>
      <c r="AA11" s="270" t="e">
        <f>Personal!#REF!</f>
        <v>#REF!</v>
      </c>
      <c r="AB11" s="271">
        <f>Personal!AA20</f>
        <v>0</v>
      </c>
      <c r="AC11" s="275" t="str">
        <f>Personal!J20</f>
        <v>0424-9060061</v>
      </c>
      <c r="AD11" s="274" t="s">
        <v>258</v>
      </c>
      <c r="AF11" s="273">
        <f>AF10+1</f>
        <v>2</v>
      </c>
      <c r="AG11" s="276" t="s">
        <v>416</v>
      </c>
      <c r="AH11" s="215" t="e">
        <f>Personal!#REF!</f>
        <v>#REF!</v>
      </c>
      <c r="AI11" s="215" t="str">
        <f>Personal!E20</f>
        <v>GERENTE GENERAL</v>
      </c>
      <c r="AJ11" s="269" t="e">
        <f>Personal!#REF!</f>
        <v>#REF!</v>
      </c>
      <c r="AK11" s="270" t="str">
        <f>Personal!CE4</f>
        <v>AHORRO</v>
      </c>
      <c r="AL11" s="271" t="e">
        <f>Personal!#REF!</f>
        <v>#REF!</v>
      </c>
      <c r="AM11" s="275" t="str">
        <f>Personal!J20</f>
        <v>0424-9060061</v>
      </c>
      <c r="AN11" s="274" t="s">
        <v>258</v>
      </c>
    </row>
    <row r="12" spans="2:40" ht="30.6">
      <c r="B12" s="273">
        <f t="shared" ref="B12:B26" si="0">B11+1</f>
        <v>3</v>
      </c>
      <c r="C12" s="276" t="s">
        <v>417</v>
      </c>
      <c r="D12" s="215">
        <f>Personal!D21</f>
        <v>12966783</v>
      </c>
      <c r="E12" s="215" t="str">
        <f>Personal!E21</f>
        <v>GERENTE ADMINISTRATIVO</v>
      </c>
      <c r="F12" s="269">
        <f>Personal!F21</f>
        <v>0</v>
      </c>
      <c r="G12" s="270">
        <f>Personal!P21</f>
        <v>42073</v>
      </c>
      <c r="H12" s="271">
        <f>Personal!F21</f>
        <v>0</v>
      </c>
      <c r="I12" s="275" t="str">
        <f>Personal!J21</f>
        <v>0424-9060066</v>
      </c>
      <c r="J12" s="274">
        <f>Personal!BQ21</f>
        <v>0</v>
      </c>
      <c r="L12" s="273">
        <f t="shared" ref="L12:L26" si="1">L11+1</f>
        <v>3</v>
      </c>
      <c r="M12" s="276" t="s">
        <v>417</v>
      </c>
      <c r="N12" s="215">
        <f>Personal!N21</f>
        <v>27911</v>
      </c>
      <c r="O12" s="215" t="str">
        <f>Personal!E21</f>
        <v>GERENTE ADMINISTRATIVO</v>
      </c>
      <c r="P12" s="269">
        <f>Personal!P21</f>
        <v>42073</v>
      </c>
      <c r="Q12" s="270">
        <f>Personal!AA21</f>
        <v>0</v>
      </c>
      <c r="R12" s="271">
        <f>Personal!P21</f>
        <v>42073</v>
      </c>
      <c r="S12" s="275" t="str">
        <f>Personal!J21</f>
        <v>0424-9060066</v>
      </c>
      <c r="T12" s="274" t="s">
        <v>261</v>
      </c>
      <c r="V12" s="273">
        <f t="shared" ref="V12:V26" si="2">V11+1</f>
        <v>3</v>
      </c>
      <c r="W12" s="276" t="s">
        <v>417</v>
      </c>
      <c r="X12" s="215">
        <f>Personal!Y21</f>
        <v>0</v>
      </c>
      <c r="Y12" s="215" t="str">
        <f>Personal!E21</f>
        <v>GERENTE ADMINISTRATIVO</v>
      </c>
      <c r="Z12" s="269">
        <f>Personal!AA21</f>
        <v>0</v>
      </c>
      <c r="AA12" s="270" t="e">
        <f>Personal!#REF!</f>
        <v>#REF!</v>
      </c>
      <c r="AB12" s="271">
        <f>Personal!AA21</f>
        <v>0</v>
      </c>
      <c r="AC12" s="275" t="str">
        <f>Personal!J21</f>
        <v>0424-9060066</v>
      </c>
      <c r="AD12" s="274" t="s">
        <v>261</v>
      </c>
      <c r="AF12" s="273">
        <f t="shared" ref="AF12:AF26" si="3">AF11+1</f>
        <v>3</v>
      </c>
      <c r="AG12" s="276" t="s">
        <v>417</v>
      </c>
      <c r="AH12" s="215" t="e">
        <f>Personal!#REF!</f>
        <v>#REF!</v>
      </c>
      <c r="AI12" s="215" t="str">
        <f>Personal!E21</f>
        <v>GERENTE ADMINISTRATIVO</v>
      </c>
      <c r="AJ12" s="269" t="e">
        <f>Personal!#REF!</f>
        <v>#REF!</v>
      </c>
      <c r="AK12" s="270" t="str">
        <f>Personal!CE5</f>
        <v>CORRIENTE</v>
      </c>
      <c r="AL12" s="271" t="e">
        <f>Personal!#REF!</f>
        <v>#REF!</v>
      </c>
      <c r="AM12" s="275" t="str">
        <f>Personal!J21</f>
        <v>0424-9060066</v>
      </c>
      <c r="AN12" s="274" t="s">
        <v>261</v>
      </c>
    </row>
    <row r="13" spans="2:40" ht="21.6">
      <c r="B13" s="273">
        <f t="shared" si="0"/>
        <v>4</v>
      </c>
      <c r="C13" s="276" t="s">
        <v>418</v>
      </c>
      <c r="D13" s="215">
        <f>Personal!D22</f>
        <v>11448017</v>
      </c>
      <c r="E13" s="215" t="str">
        <f>Personal!E22</f>
        <v>GERENTE DE PROYECTO</v>
      </c>
      <c r="F13" s="269">
        <f>Personal!F22</f>
        <v>0</v>
      </c>
      <c r="G13" s="270">
        <f>Personal!P22</f>
        <v>41582</v>
      </c>
      <c r="H13" s="271">
        <f>Personal!F22</f>
        <v>0</v>
      </c>
      <c r="I13" s="275" t="str">
        <f>Personal!J22</f>
        <v>0424-9066061</v>
      </c>
      <c r="J13" s="274">
        <f>Personal!BQ22</f>
        <v>0</v>
      </c>
      <c r="L13" s="273">
        <f t="shared" si="1"/>
        <v>4</v>
      </c>
      <c r="M13" s="276" t="s">
        <v>418</v>
      </c>
      <c r="N13" s="215">
        <f>Personal!N22</f>
        <v>26313</v>
      </c>
      <c r="O13" s="215" t="str">
        <f>Personal!E22</f>
        <v>GERENTE DE PROYECTO</v>
      </c>
      <c r="P13" s="269">
        <f>Personal!P22</f>
        <v>41582</v>
      </c>
      <c r="Q13" s="270">
        <f>Personal!AA22</f>
        <v>0</v>
      </c>
      <c r="R13" s="271">
        <f>Personal!P22</f>
        <v>41582</v>
      </c>
      <c r="S13" s="275" t="str">
        <f>Personal!J22</f>
        <v>0424-9066061</v>
      </c>
      <c r="T13" s="274" t="s">
        <v>264</v>
      </c>
      <c r="V13" s="273">
        <f t="shared" si="2"/>
        <v>4</v>
      </c>
      <c r="W13" s="276" t="s">
        <v>418</v>
      </c>
      <c r="X13" s="215">
        <f>Personal!Y22</f>
        <v>0</v>
      </c>
      <c r="Y13" s="215" t="str">
        <f>Personal!E22</f>
        <v>GERENTE DE PROYECTO</v>
      </c>
      <c r="Z13" s="269">
        <f>Personal!AA22</f>
        <v>0</v>
      </c>
      <c r="AA13" s="270" t="e">
        <f>Personal!#REF!</f>
        <v>#REF!</v>
      </c>
      <c r="AB13" s="271">
        <f>Personal!AA22</f>
        <v>0</v>
      </c>
      <c r="AC13" s="275" t="str">
        <f>Personal!J22</f>
        <v>0424-9066061</v>
      </c>
      <c r="AD13" s="274" t="s">
        <v>264</v>
      </c>
      <c r="AF13" s="273">
        <f t="shared" si="3"/>
        <v>4</v>
      </c>
      <c r="AG13" s="276" t="s">
        <v>418</v>
      </c>
      <c r="AH13" s="215" t="e">
        <f>Personal!#REF!</f>
        <v>#REF!</v>
      </c>
      <c r="AI13" s="215" t="str">
        <f>Personal!E22</f>
        <v>GERENTE DE PROYECTO</v>
      </c>
      <c r="AJ13" s="269" t="e">
        <f>Personal!#REF!</f>
        <v>#REF!</v>
      </c>
      <c r="AK13" s="270">
        <f>Personal!CE6</f>
        <v>0</v>
      </c>
      <c r="AL13" s="271" t="e">
        <f>Personal!#REF!</f>
        <v>#REF!</v>
      </c>
      <c r="AM13" s="275" t="str">
        <f>Personal!J22</f>
        <v>0424-9066061</v>
      </c>
      <c r="AN13" s="274" t="s">
        <v>264</v>
      </c>
    </row>
    <row r="14" spans="2:40" ht="21.6">
      <c r="B14" s="273">
        <f t="shared" si="0"/>
        <v>5</v>
      </c>
      <c r="C14" s="276" t="s">
        <v>419</v>
      </c>
      <c r="D14" s="215">
        <f>Personal!D23</f>
        <v>14012933</v>
      </c>
      <c r="E14" s="215" t="str">
        <f>Personal!E23</f>
        <v>COORDINADORA SIHOA</v>
      </c>
      <c r="F14" s="269">
        <f>Personal!F23</f>
        <v>0</v>
      </c>
      <c r="G14" s="270">
        <f>Personal!P23</f>
        <v>41536</v>
      </c>
      <c r="H14" s="271">
        <f>Personal!F23</f>
        <v>0</v>
      </c>
      <c r="I14" s="275" t="str">
        <f>Personal!J23</f>
        <v>0424-9600861</v>
      </c>
      <c r="J14" s="274">
        <f>Personal!BQ23</f>
        <v>0</v>
      </c>
      <c r="L14" s="273">
        <f t="shared" si="1"/>
        <v>5</v>
      </c>
      <c r="M14" s="276" t="s">
        <v>419</v>
      </c>
      <c r="N14" s="215">
        <f>Personal!N23</f>
        <v>28585</v>
      </c>
      <c r="O14" s="215" t="str">
        <f>Personal!E23</f>
        <v>COORDINADORA SIHOA</v>
      </c>
      <c r="P14" s="269">
        <f>Personal!P23</f>
        <v>41536</v>
      </c>
      <c r="Q14" s="270">
        <f>Personal!AA23</f>
        <v>0</v>
      </c>
      <c r="R14" s="271">
        <f>Personal!P23</f>
        <v>41536</v>
      </c>
      <c r="S14" s="275" t="str">
        <f>Personal!J23</f>
        <v>0424-9600861</v>
      </c>
      <c r="T14" s="274">
        <v>0</v>
      </c>
      <c r="V14" s="273">
        <f t="shared" si="2"/>
        <v>5</v>
      </c>
      <c r="W14" s="276" t="s">
        <v>419</v>
      </c>
      <c r="X14" s="215">
        <f>Personal!Y23</f>
        <v>0</v>
      </c>
      <c r="Y14" s="215" t="str">
        <f>Personal!E23</f>
        <v>COORDINADORA SIHOA</v>
      </c>
      <c r="Z14" s="269">
        <f>Personal!AA23</f>
        <v>0</v>
      </c>
      <c r="AA14" s="270">
        <f>Personal!DI23</f>
        <v>0</v>
      </c>
      <c r="AB14" s="271">
        <f>Personal!AA23</f>
        <v>0</v>
      </c>
      <c r="AC14" s="275" t="str">
        <f>Personal!J23</f>
        <v>0424-9600861</v>
      </c>
      <c r="AD14" s="274">
        <v>0</v>
      </c>
      <c r="AF14" s="273">
        <f t="shared" si="3"/>
        <v>5</v>
      </c>
      <c r="AG14" s="276" t="s">
        <v>419</v>
      </c>
      <c r="AH14" s="215">
        <f>Personal!DG23</f>
        <v>0</v>
      </c>
      <c r="AI14" s="215" t="str">
        <f>Personal!E23</f>
        <v>COORDINADORA SIHOA</v>
      </c>
      <c r="AJ14" s="269">
        <f>Personal!DI23</f>
        <v>0</v>
      </c>
      <c r="AK14" s="270">
        <f>Personal!DS23</f>
        <v>0</v>
      </c>
      <c r="AL14" s="271">
        <f>Personal!DI23</f>
        <v>0</v>
      </c>
      <c r="AM14" s="275" t="str">
        <f>Personal!J23</f>
        <v>0424-9600861</v>
      </c>
      <c r="AN14" s="274">
        <v>0</v>
      </c>
    </row>
    <row r="15" spans="2:40" ht="30.6">
      <c r="B15" s="273">
        <f t="shared" si="0"/>
        <v>6</v>
      </c>
      <c r="C15" s="276" t="s">
        <v>242</v>
      </c>
      <c r="D15" s="215">
        <f>Personal!D24</f>
        <v>13589080</v>
      </c>
      <c r="E15" s="215" t="str">
        <f>Personal!E24</f>
        <v>ASIST. ADMINISTRATIVO</v>
      </c>
      <c r="F15" s="269">
        <f>Personal!F24</f>
        <v>0</v>
      </c>
      <c r="G15" s="270">
        <f>Personal!P24</f>
        <v>41992</v>
      </c>
      <c r="H15" s="271">
        <f>Personal!F24</f>
        <v>0</v>
      </c>
      <c r="I15" s="275" t="str">
        <f>Personal!J24</f>
        <v>0416-7995739</v>
      </c>
      <c r="J15" s="274">
        <f>Personal!BQ24</f>
        <v>0</v>
      </c>
      <c r="L15" s="273">
        <f t="shared" si="1"/>
        <v>6</v>
      </c>
      <c r="M15" s="276" t="s">
        <v>242</v>
      </c>
      <c r="N15" s="215">
        <f>Personal!N24</f>
        <v>28789</v>
      </c>
      <c r="O15" s="215" t="str">
        <f>Personal!E24</f>
        <v>ASIST. ADMINISTRATIVO</v>
      </c>
      <c r="P15" s="269">
        <f>Personal!P24</f>
        <v>41992</v>
      </c>
      <c r="Q15" s="270">
        <f>Personal!AA24</f>
        <v>0</v>
      </c>
      <c r="R15" s="271">
        <f>Personal!P24</f>
        <v>41992</v>
      </c>
      <c r="S15" s="275" t="str">
        <f>Personal!J24</f>
        <v>0416-7995739</v>
      </c>
      <c r="T15" s="274" t="s">
        <v>257</v>
      </c>
      <c r="V15" s="273">
        <f t="shared" si="2"/>
        <v>6</v>
      </c>
      <c r="W15" s="276" t="s">
        <v>242</v>
      </c>
      <c r="X15" s="215">
        <f>Personal!Y24</f>
        <v>0</v>
      </c>
      <c r="Y15" s="215" t="str">
        <f>Personal!E24</f>
        <v>ASIST. ADMINISTRATIVO</v>
      </c>
      <c r="Z15" s="269">
        <f>Personal!AA24</f>
        <v>0</v>
      </c>
      <c r="AA15" s="270">
        <f>Personal!DI24</f>
        <v>0</v>
      </c>
      <c r="AB15" s="271">
        <f>Personal!AA24</f>
        <v>0</v>
      </c>
      <c r="AC15" s="275" t="str">
        <f>Personal!J24</f>
        <v>0416-7995739</v>
      </c>
      <c r="AD15" s="274" t="s">
        <v>257</v>
      </c>
      <c r="AF15" s="273">
        <f t="shared" si="3"/>
        <v>6</v>
      </c>
      <c r="AG15" s="276" t="s">
        <v>242</v>
      </c>
      <c r="AH15" s="215">
        <f>Personal!DG24</f>
        <v>0</v>
      </c>
      <c r="AI15" s="215" t="str">
        <f>Personal!E24</f>
        <v>ASIST. ADMINISTRATIVO</v>
      </c>
      <c r="AJ15" s="269">
        <f>Personal!DI24</f>
        <v>0</v>
      </c>
      <c r="AK15" s="270">
        <f>Personal!DS24</f>
        <v>0</v>
      </c>
      <c r="AL15" s="271">
        <f>Personal!DI24</f>
        <v>0</v>
      </c>
      <c r="AM15" s="275" t="str">
        <f>Personal!J24</f>
        <v>0416-7995739</v>
      </c>
      <c r="AN15" s="274" t="s">
        <v>257</v>
      </c>
    </row>
    <row r="16" spans="2:40" ht="20.399999999999999">
      <c r="B16" s="273">
        <f t="shared" si="0"/>
        <v>7</v>
      </c>
      <c r="C16" s="277" t="s">
        <v>420</v>
      </c>
      <c r="D16" s="215">
        <f>Personal!D25</f>
        <v>17486700</v>
      </c>
      <c r="E16" s="215" t="str">
        <f>Personal!E25</f>
        <v>MTTO. DE OFICINA</v>
      </c>
      <c r="F16" s="269">
        <f>Personal!F25</f>
        <v>7421.68</v>
      </c>
      <c r="G16" s="270">
        <f>Personal!P25</f>
        <v>42186</v>
      </c>
      <c r="H16" s="271">
        <f>Personal!F25</f>
        <v>7421.68</v>
      </c>
      <c r="I16" s="275">
        <f>Personal!J25</f>
        <v>0</v>
      </c>
      <c r="J16" s="274">
        <f>Personal!BQ25</f>
        <v>0</v>
      </c>
      <c r="L16" s="273">
        <f t="shared" si="1"/>
        <v>7</v>
      </c>
      <c r="M16" s="277" t="s">
        <v>420</v>
      </c>
      <c r="N16" s="215">
        <f>Personal!N25</f>
        <v>0</v>
      </c>
      <c r="O16" s="215" t="str">
        <f>Personal!E25</f>
        <v>MTTO. DE OFICINA</v>
      </c>
      <c r="P16" s="269">
        <f>Personal!P25</f>
        <v>42186</v>
      </c>
      <c r="Q16" s="270">
        <f>Personal!AA25</f>
        <v>0</v>
      </c>
      <c r="R16" s="271">
        <f>Personal!P25</f>
        <v>42186</v>
      </c>
      <c r="S16" s="275">
        <f>Personal!J25</f>
        <v>0</v>
      </c>
      <c r="T16" s="274" t="s">
        <v>262</v>
      </c>
      <c r="V16" s="273">
        <f t="shared" si="2"/>
        <v>7</v>
      </c>
      <c r="W16" s="277" t="s">
        <v>420</v>
      </c>
      <c r="X16" s="215">
        <f>Personal!Y25</f>
        <v>0</v>
      </c>
      <c r="Y16" s="215" t="str">
        <f>Personal!E25</f>
        <v>MTTO. DE OFICINA</v>
      </c>
      <c r="Z16" s="269">
        <f>Personal!AA25</f>
        <v>0</v>
      </c>
      <c r="AA16" s="270">
        <f>Personal!DI25</f>
        <v>0</v>
      </c>
      <c r="AB16" s="271">
        <f>Personal!AA25</f>
        <v>0</v>
      </c>
      <c r="AC16" s="275">
        <f>Personal!J25</f>
        <v>0</v>
      </c>
      <c r="AD16" s="274" t="s">
        <v>262</v>
      </c>
      <c r="AF16" s="273">
        <f t="shared" si="3"/>
        <v>7</v>
      </c>
      <c r="AG16" s="277" t="s">
        <v>420</v>
      </c>
      <c r="AH16" s="215">
        <f>Personal!DG25</f>
        <v>0</v>
      </c>
      <c r="AI16" s="215" t="str">
        <f>Personal!E25</f>
        <v>MTTO. DE OFICINA</v>
      </c>
      <c r="AJ16" s="269">
        <f>Personal!DI25</f>
        <v>0</v>
      </c>
      <c r="AK16" s="270">
        <f>Personal!DS25</f>
        <v>0</v>
      </c>
      <c r="AL16" s="271">
        <f>Personal!DI25</f>
        <v>0</v>
      </c>
      <c r="AM16" s="275">
        <f>Personal!J25</f>
        <v>0</v>
      </c>
      <c r="AN16" s="274" t="s">
        <v>262</v>
      </c>
    </row>
    <row r="17" spans="2:40" ht="21.6">
      <c r="B17" s="273">
        <f t="shared" si="0"/>
        <v>8</v>
      </c>
      <c r="C17" s="276" t="s">
        <v>421</v>
      </c>
      <c r="D17" s="215">
        <f>Personal!D26</f>
        <v>9894120</v>
      </c>
      <c r="E17" s="215" t="str">
        <f>Personal!E26</f>
        <v>RELACIONES LABORALES</v>
      </c>
      <c r="F17" s="269">
        <f>Personal!F26</f>
        <v>0</v>
      </c>
      <c r="G17" s="270">
        <f>Personal!P26</f>
        <v>0</v>
      </c>
      <c r="H17" s="271">
        <f>Personal!F26</f>
        <v>0</v>
      </c>
      <c r="I17" s="275" t="str">
        <f>Personal!J26</f>
        <v>041-0349400</v>
      </c>
      <c r="J17" s="274">
        <f>Personal!BQ26</f>
        <v>0</v>
      </c>
      <c r="L17" s="273">
        <f t="shared" si="1"/>
        <v>8</v>
      </c>
      <c r="M17" s="276" t="s">
        <v>421</v>
      </c>
      <c r="N17" s="215">
        <f>Personal!N26</f>
        <v>0</v>
      </c>
      <c r="O17" s="215" t="str">
        <f>Personal!E26</f>
        <v>RELACIONES LABORALES</v>
      </c>
      <c r="P17" s="269">
        <f>Personal!P26</f>
        <v>0</v>
      </c>
      <c r="Q17" s="270">
        <f>Personal!AA26</f>
        <v>0</v>
      </c>
      <c r="R17" s="271">
        <f>Personal!P26</f>
        <v>0</v>
      </c>
      <c r="S17" s="275" t="str">
        <f>Personal!J26</f>
        <v>041-0349400</v>
      </c>
      <c r="T17" s="274" t="s">
        <v>263</v>
      </c>
      <c r="V17" s="273">
        <f t="shared" si="2"/>
        <v>8</v>
      </c>
      <c r="W17" s="276" t="s">
        <v>421</v>
      </c>
      <c r="X17" s="215">
        <f>Personal!Y26</f>
        <v>0</v>
      </c>
      <c r="Y17" s="215" t="str">
        <f>Personal!E26</f>
        <v>RELACIONES LABORALES</v>
      </c>
      <c r="Z17" s="269">
        <f>Personal!AA26</f>
        <v>0</v>
      </c>
      <c r="AA17" s="270">
        <f>Personal!DI26</f>
        <v>0</v>
      </c>
      <c r="AB17" s="271">
        <f>Personal!AA26</f>
        <v>0</v>
      </c>
      <c r="AC17" s="275" t="str">
        <f>Personal!J26</f>
        <v>041-0349400</v>
      </c>
      <c r="AD17" s="274" t="s">
        <v>263</v>
      </c>
      <c r="AF17" s="273">
        <f t="shared" si="3"/>
        <v>8</v>
      </c>
      <c r="AG17" s="276" t="s">
        <v>421</v>
      </c>
      <c r="AH17" s="215">
        <f>Personal!DG26</f>
        <v>0</v>
      </c>
      <c r="AI17" s="215" t="str">
        <f>Personal!E26</f>
        <v>RELACIONES LABORALES</v>
      </c>
      <c r="AJ17" s="269">
        <f>Personal!DI26</f>
        <v>0</v>
      </c>
      <c r="AK17" s="270">
        <f>Personal!DS26</f>
        <v>0</v>
      </c>
      <c r="AL17" s="271">
        <f>Personal!DI26</f>
        <v>0</v>
      </c>
      <c r="AM17" s="275" t="str">
        <f>Personal!J26</f>
        <v>041-0349400</v>
      </c>
      <c r="AN17" s="274" t="s">
        <v>263</v>
      </c>
    </row>
    <row r="18" spans="2:40">
      <c r="B18" s="273">
        <f t="shared" si="0"/>
        <v>9</v>
      </c>
      <c r="C18" s="276" t="s">
        <v>422</v>
      </c>
      <c r="D18" s="215">
        <f>Personal!D27</f>
        <v>18084396</v>
      </c>
      <c r="E18" s="215" t="str">
        <f>Personal!E27</f>
        <v>PLANIFICADOR</v>
      </c>
      <c r="F18" s="269">
        <f>Personal!F27</f>
        <v>12000</v>
      </c>
      <c r="G18" s="270">
        <f>Personal!P27</f>
        <v>41691</v>
      </c>
      <c r="H18" s="271">
        <f>Personal!F27</f>
        <v>12000</v>
      </c>
      <c r="I18" s="275">
        <f>Personal!J27</f>
        <v>0</v>
      </c>
      <c r="J18" s="274">
        <f>Personal!BQ27</f>
        <v>0</v>
      </c>
      <c r="L18" s="273">
        <f t="shared" si="1"/>
        <v>9</v>
      </c>
      <c r="M18" s="276" t="s">
        <v>422</v>
      </c>
      <c r="N18" s="215">
        <f>Personal!N27</f>
        <v>0</v>
      </c>
      <c r="O18" s="215" t="str">
        <f>Personal!E27</f>
        <v>PLANIFICADOR</v>
      </c>
      <c r="P18" s="269">
        <f>Personal!P27</f>
        <v>41691</v>
      </c>
      <c r="Q18" s="270">
        <f>Personal!AA27</f>
        <v>0</v>
      </c>
      <c r="R18" s="271">
        <f>Personal!P27</f>
        <v>41691</v>
      </c>
      <c r="S18" s="275">
        <f>Personal!J27</f>
        <v>0</v>
      </c>
      <c r="T18" s="274">
        <v>0</v>
      </c>
      <c r="V18" s="273">
        <f t="shared" si="2"/>
        <v>9</v>
      </c>
      <c r="W18" s="276" t="s">
        <v>422</v>
      </c>
      <c r="X18" s="215">
        <f>Personal!Y27</f>
        <v>0</v>
      </c>
      <c r="Y18" s="215" t="str">
        <f>Personal!E27</f>
        <v>PLANIFICADOR</v>
      </c>
      <c r="Z18" s="269">
        <f>Personal!AA27</f>
        <v>0</v>
      </c>
      <c r="AA18" s="270">
        <f>Personal!DI27</f>
        <v>0</v>
      </c>
      <c r="AB18" s="271">
        <f>Personal!AA27</f>
        <v>0</v>
      </c>
      <c r="AC18" s="275">
        <f>Personal!J27</f>
        <v>0</v>
      </c>
      <c r="AD18" s="274">
        <v>0</v>
      </c>
      <c r="AF18" s="273">
        <f t="shared" si="3"/>
        <v>9</v>
      </c>
      <c r="AG18" s="276" t="s">
        <v>422</v>
      </c>
      <c r="AH18" s="215">
        <f>Personal!DG27</f>
        <v>0</v>
      </c>
      <c r="AI18" s="215" t="str">
        <f>Personal!E27</f>
        <v>PLANIFICADOR</v>
      </c>
      <c r="AJ18" s="269">
        <f>Personal!DI27</f>
        <v>0</v>
      </c>
      <c r="AK18" s="270">
        <f>Personal!DS27</f>
        <v>0</v>
      </c>
      <c r="AL18" s="271">
        <f>Personal!DI27</f>
        <v>0</v>
      </c>
      <c r="AM18" s="275">
        <f>Personal!J27</f>
        <v>0</v>
      </c>
      <c r="AN18" s="274">
        <v>0</v>
      </c>
    </row>
    <row r="19" spans="2:40" ht="40.799999999999997">
      <c r="B19" s="273">
        <f t="shared" si="0"/>
        <v>10</v>
      </c>
      <c r="C19" s="276" t="s">
        <v>423</v>
      </c>
      <c r="D19" s="215">
        <f>Personal!D28</f>
        <v>19381830</v>
      </c>
      <c r="E19" s="215" t="str">
        <f>Personal!E28</f>
        <v>COORDINADORA DE RELACIONES LABORALES</v>
      </c>
      <c r="F19" s="269">
        <f>Personal!F28</f>
        <v>12000</v>
      </c>
      <c r="G19" s="270">
        <f>Personal!P28</f>
        <v>41703</v>
      </c>
      <c r="H19" s="271">
        <f>Personal!F28</f>
        <v>12000</v>
      </c>
      <c r="I19" s="275">
        <f>Personal!J28</f>
        <v>0</v>
      </c>
      <c r="J19" s="274">
        <f>Personal!BQ28</f>
        <v>0</v>
      </c>
      <c r="L19" s="273">
        <f t="shared" si="1"/>
        <v>10</v>
      </c>
      <c r="M19" s="276" t="s">
        <v>423</v>
      </c>
      <c r="N19" s="215">
        <f>Personal!N28</f>
        <v>0</v>
      </c>
      <c r="O19" s="215" t="str">
        <f>Personal!E28</f>
        <v>COORDINADORA DE RELACIONES LABORALES</v>
      </c>
      <c r="P19" s="269">
        <f>Personal!P28</f>
        <v>41703</v>
      </c>
      <c r="Q19" s="270">
        <f>Personal!AA28</f>
        <v>0</v>
      </c>
      <c r="R19" s="271">
        <f>Personal!P28</f>
        <v>41703</v>
      </c>
      <c r="S19" s="275">
        <f>Personal!J28</f>
        <v>0</v>
      </c>
      <c r="T19" s="274" t="s">
        <v>260</v>
      </c>
      <c r="V19" s="273">
        <f t="shared" si="2"/>
        <v>10</v>
      </c>
      <c r="W19" s="276" t="s">
        <v>423</v>
      </c>
      <c r="X19" s="215">
        <f>Personal!Y28</f>
        <v>0</v>
      </c>
      <c r="Y19" s="215" t="str">
        <f>Personal!E28</f>
        <v>COORDINADORA DE RELACIONES LABORALES</v>
      </c>
      <c r="Z19" s="269">
        <f>Personal!AA28</f>
        <v>0</v>
      </c>
      <c r="AA19" s="270">
        <f>Personal!DI28</f>
        <v>0</v>
      </c>
      <c r="AB19" s="271">
        <f>Personal!AA28</f>
        <v>0</v>
      </c>
      <c r="AC19" s="275">
        <f>Personal!J28</f>
        <v>0</v>
      </c>
      <c r="AD19" s="274" t="s">
        <v>260</v>
      </c>
      <c r="AF19" s="273">
        <f t="shared" si="3"/>
        <v>10</v>
      </c>
      <c r="AG19" s="276" t="s">
        <v>423</v>
      </c>
      <c r="AH19" s="215">
        <f>Personal!DG28</f>
        <v>0</v>
      </c>
      <c r="AI19" s="215" t="str">
        <f>Personal!E28</f>
        <v>COORDINADORA DE RELACIONES LABORALES</v>
      </c>
      <c r="AJ19" s="269">
        <f>Personal!DI28</f>
        <v>0</v>
      </c>
      <c r="AK19" s="270">
        <f>Personal!DS28</f>
        <v>0</v>
      </c>
      <c r="AL19" s="271">
        <f>Personal!DI28</f>
        <v>0</v>
      </c>
      <c r="AM19" s="275">
        <f>Personal!J28</f>
        <v>0</v>
      </c>
      <c r="AN19" s="274" t="s">
        <v>260</v>
      </c>
    </row>
    <row r="20" spans="2:40" ht="30.6">
      <c r="B20" s="273">
        <f t="shared" si="0"/>
        <v>11</v>
      </c>
      <c r="C20" s="276" t="s">
        <v>424</v>
      </c>
      <c r="D20" s="215">
        <f>Personal!D29</f>
        <v>24126974</v>
      </c>
      <c r="E20" s="215" t="str">
        <f>Personal!E29</f>
        <v>TEC. INTRUMENTACION</v>
      </c>
      <c r="F20" s="269">
        <f>Personal!F29</f>
        <v>0</v>
      </c>
      <c r="G20" s="270">
        <f>Personal!P29</f>
        <v>0</v>
      </c>
      <c r="H20" s="271">
        <f>Personal!F29</f>
        <v>0</v>
      </c>
      <c r="I20" s="275">
        <f>Personal!J29</f>
        <v>0</v>
      </c>
      <c r="J20" s="274">
        <f>Personal!BQ29</f>
        <v>0</v>
      </c>
      <c r="L20" s="273">
        <f t="shared" si="1"/>
        <v>11</v>
      </c>
      <c r="M20" s="276" t="s">
        <v>424</v>
      </c>
      <c r="N20" s="215">
        <f>Personal!N29</f>
        <v>0</v>
      </c>
      <c r="O20" s="215" t="str">
        <f>Personal!E29</f>
        <v>TEC. INTRUMENTACION</v>
      </c>
      <c r="P20" s="269">
        <f>Personal!P29</f>
        <v>0</v>
      </c>
      <c r="Q20" s="270">
        <f>Personal!AA29</f>
        <v>0</v>
      </c>
      <c r="R20" s="271">
        <f>Personal!P29</f>
        <v>0</v>
      </c>
      <c r="S20" s="275">
        <f>Personal!J29</f>
        <v>0</v>
      </c>
      <c r="T20" s="274" t="s">
        <v>254</v>
      </c>
      <c r="V20" s="273">
        <f t="shared" si="2"/>
        <v>11</v>
      </c>
      <c r="W20" s="276" t="s">
        <v>424</v>
      </c>
      <c r="X20" s="215">
        <f>Personal!Y29</f>
        <v>0</v>
      </c>
      <c r="Y20" s="215" t="str">
        <f>Personal!E29</f>
        <v>TEC. INTRUMENTACION</v>
      </c>
      <c r="Z20" s="269">
        <f>Personal!AA29</f>
        <v>0</v>
      </c>
      <c r="AA20" s="270">
        <f>Personal!DI29</f>
        <v>0</v>
      </c>
      <c r="AB20" s="271">
        <f>Personal!AA29</f>
        <v>0</v>
      </c>
      <c r="AC20" s="275">
        <f>Personal!J29</f>
        <v>0</v>
      </c>
      <c r="AD20" s="274" t="s">
        <v>254</v>
      </c>
      <c r="AF20" s="273">
        <f t="shared" si="3"/>
        <v>11</v>
      </c>
      <c r="AG20" s="276" t="s">
        <v>424</v>
      </c>
      <c r="AH20" s="215">
        <f>Personal!DG29</f>
        <v>0</v>
      </c>
      <c r="AI20" s="215" t="str">
        <f>Personal!E29</f>
        <v>TEC. INTRUMENTACION</v>
      </c>
      <c r="AJ20" s="269">
        <f>Personal!DI29</f>
        <v>0</v>
      </c>
      <c r="AK20" s="270">
        <f>Personal!DS29</f>
        <v>0</v>
      </c>
      <c r="AL20" s="271">
        <f>Personal!DI29</f>
        <v>0</v>
      </c>
      <c r="AM20" s="275">
        <f>Personal!J29</f>
        <v>0</v>
      </c>
      <c r="AN20" s="274" t="s">
        <v>254</v>
      </c>
    </row>
    <row r="21" spans="2:40" ht="19.2">
      <c r="B21" s="273">
        <f t="shared" si="0"/>
        <v>12</v>
      </c>
      <c r="C21" s="276" t="s">
        <v>425</v>
      </c>
      <c r="D21" s="215">
        <f>Personal!D30</f>
        <v>0</v>
      </c>
      <c r="E21" s="215">
        <f>Personal!E30</f>
        <v>0</v>
      </c>
      <c r="F21" s="269">
        <f>Personal!F30</f>
        <v>0</v>
      </c>
      <c r="G21" s="270">
        <f>Personal!P30</f>
        <v>0</v>
      </c>
      <c r="H21" s="271">
        <f>Personal!F30</f>
        <v>0</v>
      </c>
      <c r="I21" s="275">
        <f>Personal!J30</f>
        <v>0</v>
      </c>
      <c r="J21" s="274">
        <f>Personal!BQ30</f>
        <v>0</v>
      </c>
      <c r="L21" s="273">
        <f t="shared" si="1"/>
        <v>12</v>
      </c>
      <c r="M21" s="276" t="s">
        <v>425</v>
      </c>
      <c r="N21" s="215">
        <f>Personal!N30</f>
        <v>0</v>
      </c>
      <c r="O21" s="215">
        <f>Personal!E30</f>
        <v>0</v>
      </c>
      <c r="P21" s="269">
        <f>Personal!P30</f>
        <v>0</v>
      </c>
      <c r="Q21" s="270">
        <f>Personal!AA30</f>
        <v>0</v>
      </c>
      <c r="R21" s="271">
        <f>Personal!P30</f>
        <v>0</v>
      </c>
      <c r="S21" s="275">
        <f>Personal!J30</f>
        <v>0</v>
      </c>
      <c r="T21" s="274">
        <v>0</v>
      </c>
      <c r="V21" s="273">
        <f t="shared" si="2"/>
        <v>12</v>
      </c>
      <c r="W21" s="276" t="s">
        <v>425</v>
      </c>
      <c r="X21" s="215">
        <f>Personal!Y30</f>
        <v>0</v>
      </c>
      <c r="Y21" s="215">
        <f>Personal!E30</f>
        <v>0</v>
      </c>
      <c r="Z21" s="269">
        <f>Personal!AA30</f>
        <v>0</v>
      </c>
      <c r="AA21" s="270">
        <f>Personal!DI30</f>
        <v>0</v>
      </c>
      <c r="AB21" s="271">
        <f>Personal!AA30</f>
        <v>0</v>
      </c>
      <c r="AC21" s="275">
        <f>Personal!J30</f>
        <v>0</v>
      </c>
      <c r="AD21" s="274">
        <v>0</v>
      </c>
      <c r="AF21" s="273">
        <f t="shared" si="3"/>
        <v>12</v>
      </c>
      <c r="AG21" s="276" t="s">
        <v>425</v>
      </c>
      <c r="AH21" s="215">
        <f>Personal!DG30</f>
        <v>0</v>
      </c>
      <c r="AI21" s="215">
        <f>Personal!E30</f>
        <v>0</v>
      </c>
      <c r="AJ21" s="269">
        <f>Personal!DI30</f>
        <v>0</v>
      </c>
      <c r="AK21" s="270">
        <f>Personal!DS30</f>
        <v>0</v>
      </c>
      <c r="AL21" s="271">
        <f>Personal!DI30</f>
        <v>0</v>
      </c>
      <c r="AM21" s="275">
        <f>Personal!J30</f>
        <v>0</v>
      </c>
      <c r="AN21" s="274">
        <v>0</v>
      </c>
    </row>
    <row r="22" spans="2:40" ht="19.2">
      <c r="B22" s="273">
        <f t="shared" si="0"/>
        <v>13</v>
      </c>
      <c r="C22" s="276" t="s">
        <v>394</v>
      </c>
      <c r="D22" s="215">
        <f>Personal!D31</f>
        <v>0</v>
      </c>
      <c r="E22" s="215">
        <f>Personal!E31</f>
        <v>0</v>
      </c>
      <c r="F22" s="269">
        <f>Personal!F31</f>
        <v>0</v>
      </c>
      <c r="G22" s="270">
        <f>Personal!P31</f>
        <v>0</v>
      </c>
      <c r="H22" s="271">
        <f>Personal!F31</f>
        <v>0</v>
      </c>
      <c r="I22" s="275">
        <f>Personal!J31</f>
        <v>0</v>
      </c>
      <c r="J22" s="274">
        <f>Personal!BQ31</f>
        <v>0</v>
      </c>
      <c r="L22" s="273">
        <f t="shared" si="1"/>
        <v>13</v>
      </c>
      <c r="M22" s="276" t="s">
        <v>394</v>
      </c>
      <c r="N22" s="215">
        <f>Personal!N31</f>
        <v>0</v>
      </c>
      <c r="O22" s="215">
        <f>Personal!E31</f>
        <v>0</v>
      </c>
      <c r="P22" s="269">
        <f>Personal!P31</f>
        <v>0</v>
      </c>
      <c r="Q22" s="270">
        <f>Personal!AA31</f>
        <v>0</v>
      </c>
      <c r="R22" s="271">
        <f>Personal!P31</f>
        <v>0</v>
      </c>
      <c r="S22" s="275">
        <f>Personal!J31</f>
        <v>0</v>
      </c>
      <c r="T22" s="274" t="s">
        <v>395</v>
      </c>
      <c r="V22" s="273">
        <f t="shared" si="2"/>
        <v>13</v>
      </c>
      <c r="W22" s="276" t="s">
        <v>394</v>
      </c>
      <c r="X22" s="215">
        <f>Personal!Y31</f>
        <v>0</v>
      </c>
      <c r="Y22" s="215">
        <f>Personal!E31</f>
        <v>0</v>
      </c>
      <c r="Z22" s="269">
        <f>Personal!AA31</f>
        <v>0</v>
      </c>
      <c r="AA22" s="270">
        <f>Personal!DI31</f>
        <v>0</v>
      </c>
      <c r="AB22" s="271">
        <f>Personal!AA31</f>
        <v>0</v>
      </c>
      <c r="AC22" s="275">
        <f>Personal!J31</f>
        <v>0</v>
      </c>
      <c r="AD22" s="274" t="s">
        <v>395</v>
      </c>
      <c r="AF22" s="273">
        <f t="shared" si="3"/>
        <v>13</v>
      </c>
      <c r="AG22" s="276" t="s">
        <v>394</v>
      </c>
      <c r="AH22" s="215">
        <f>Personal!DG31</f>
        <v>0</v>
      </c>
      <c r="AI22" s="215">
        <f>Personal!E31</f>
        <v>0</v>
      </c>
      <c r="AJ22" s="269">
        <f>Personal!DI31</f>
        <v>0</v>
      </c>
      <c r="AK22" s="270">
        <f>Personal!DS31</f>
        <v>0</v>
      </c>
      <c r="AL22" s="271">
        <f>Personal!DI31</f>
        <v>0</v>
      </c>
      <c r="AM22" s="275">
        <f>Personal!J31</f>
        <v>0</v>
      </c>
      <c r="AN22" s="274" t="s">
        <v>395</v>
      </c>
    </row>
    <row r="23" spans="2:40" hidden="1">
      <c r="B23" s="225">
        <f t="shared" si="0"/>
        <v>14</v>
      </c>
      <c r="C23" s="221">
        <f>Personal!C32</f>
        <v>0</v>
      </c>
      <c r="D23" s="16">
        <f>Personal!D32</f>
        <v>0</v>
      </c>
      <c r="E23" s="16">
        <f>Personal!E32</f>
        <v>0</v>
      </c>
      <c r="F23" s="17">
        <f>Personal!F32</f>
        <v>0</v>
      </c>
      <c r="G23" s="226">
        <f>Personal!P32</f>
        <v>0</v>
      </c>
      <c r="H23" s="232">
        <f>Personal!F32</f>
        <v>0</v>
      </c>
      <c r="I23" s="232"/>
      <c r="J23" s="233">
        <f>Personal!BQ32</f>
        <v>0</v>
      </c>
      <c r="L23" s="225">
        <f t="shared" si="1"/>
        <v>14</v>
      </c>
      <c r="M23" s="221">
        <f>Personal!M32</f>
        <v>0</v>
      </c>
      <c r="N23" s="16">
        <f>Personal!N32</f>
        <v>0</v>
      </c>
      <c r="O23" s="16">
        <f>Personal!O32</f>
        <v>0</v>
      </c>
      <c r="P23" s="17">
        <f>Personal!P32</f>
        <v>0</v>
      </c>
      <c r="Q23" s="226">
        <f>Personal!AA32</f>
        <v>0</v>
      </c>
      <c r="R23" s="232">
        <f>Personal!P32</f>
        <v>0</v>
      </c>
      <c r="S23" s="232"/>
      <c r="T23" s="233">
        <f>Personal!DL32</f>
        <v>0</v>
      </c>
      <c r="V23" s="225">
        <f t="shared" si="2"/>
        <v>14</v>
      </c>
      <c r="W23" s="221">
        <f>Personal!X32</f>
        <v>0</v>
      </c>
      <c r="X23" s="16">
        <f>Personal!Y32</f>
        <v>0</v>
      </c>
      <c r="Y23" s="16">
        <f>Personal!Z32</f>
        <v>0</v>
      </c>
      <c r="Z23" s="17">
        <f>Personal!AA32</f>
        <v>0</v>
      </c>
      <c r="AA23" s="226">
        <f>Personal!DI32</f>
        <v>0</v>
      </c>
      <c r="AB23" s="232">
        <f>Personal!AA32</f>
        <v>0</v>
      </c>
      <c r="AC23" s="232"/>
      <c r="AD23" s="233">
        <f>Personal!CQ32</f>
        <v>0</v>
      </c>
      <c r="AF23" s="225">
        <f t="shared" si="3"/>
        <v>14</v>
      </c>
      <c r="AG23" s="221">
        <f>Personal!DF32</f>
        <v>0</v>
      </c>
      <c r="AH23" s="16">
        <f>Personal!DG32</f>
        <v>0</v>
      </c>
      <c r="AI23" s="16">
        <f>Personal!DH32</f>
        <v>0</v>
      </c>
      <c r="AJ23" s="17">
        <f>Personal!DI32</f>
        <v>0</v>
      </c>
      <c r="AK23" s="226">
        <f>Personal!DS32</f>
        <v>0</v>
      </c>
      <c r="AL23" s="232">
        <f>Personal!DI32</f>
        <v>0</v>
      </c>
      <c r="AM23" s="232"/>
      <c r="AN23" s="233">
        <f>Personal!DA32</f>
        <v>0</v>
      </c>
    </row>
    <row r="24" spans="2:40" hidden="1">
      <c r="B24" s="225">
        <f t="shared" si="0"/>
        <v>15</v>
      </c>
      <c r="C24" s="221">
        <f>Personal!C36</f>
        <v>0</v>
      </c>
      <c r="D24" s="16">
        <f>Personal!D36</f>
        <v>0</v>
      </c>
      <c r="E24" s="16">
        <f>Personal!E36</f>
        <v>0</v>
      </c>
      <c r="F24" s="17">
        <f>Personal!F36</f>
        <v>0</v>
      </c>
      <c r="G24" s="226">
        <f>Personal!P36</f>
        <v>0</v>
      </c>
      <c r="H24" s="232">
        <f>Personal!F36</f>
        <v>0</v>
      </c>
      <c r="I24" s="232"/>
      <c r="J24" s="233">
        <f>Personal!BQ36</f>
        <v>0</v>
      </c>
      <c r="L24" s="225">
        <f t="shared" si="1"/>
        <v>15</v>
      </c>
      <c r="M24" s="221">
        <f>Personal!M36</f>
        <v>0</v>
      </c>
      <c r="N24" s="16">
        <f>Personal!N36</f>
        <v>0</v>
      </c>
      <c r="O24" s="16">
        <f>Personal!O36</f>
        <v>0</v>
      </c>
      <c r="P24" s="17">
        <f>Personal!P36</f>
        <v>0</v>
      </c>
      <c r="Q24" s="226">
        <f>Personal!AA36</f>
        <v>0</v>
      </c>
      <c r="R24" s="232">
        <f>Personal!P36</f>
        <v>0</v>
      </c>
      <c r="S24" s="232"/>
      <c r="T24" s="233">
        <f>Personal!DL36</f>
        <v>0</v>
      </c>
      <c r="V24" s="225">
        <f t="shared" si="2"/>
        <v>15</v>
      </c>
      <c r="W24" s="221">
        <f>Personal!X36</f>
        <v>0</v>
      </c>
      <c r="X24" s="16">
        <f>Personal!Y36</f>
        <v>0</v>
      </c>
      <c r="Y24" s="16">
        <f>Personal!Z36</f>
        <v>0</v>
      </c>
      <c r="Z24" s="17">
        <f>Personal!AA36</f>
        <v>0</v>
      </c>
      <c r="AA24" s="226">
        <f>Personal!DI36</f>
        <v>0</v>
      </c>
      <c r="AB24" s="232">
        <f>Personal!AA36</f>
        <v>0</v>
      </c>
      <c r="AC24" s="232"/>
      <c r="AD24" s="233">
        <f>Personal!CQ36</f>
        <v>0</v>
      </c>
      <c r="AF24" s="225">
        <f t="shared" si="3"/>
        <v>15</v>
      </c>
      <c r="AG24" s="221">
        <f>Personal!DF36</f>
        <v>0</v>
      </c>
      <c r="AH24" s="16">
        <f>Personal!DG36</f>
        <v>0</v>
      </c>
      <c r="AI24" s="16">
        <f>Personal!DH36</f>
        <v>0</v>
      </c>
      <c r="AJ24" s="17">
        <f>Personal!DI36</f>
        <v>0</v>
      </c>
      <c r="AK24" s="226">
        <f>Personal!DS36</f>
        <v>0</v>
      </c>
      <c r="AL24" s="232">
        <f>Personal!DI36</f>
        <v>0</v>
      </c>
      <c r="AM24" s="232"/>
      <c r="AN24" s="233">
        <f>Personal!DA36</f>
        <v>0</v>
      </c>
    </row>
    <row r="25" spans="2:40" hidden="1">
      <c r="B25" s="225">
        <f t="shared" si="0"/>
        <v>16</v>
      </c>
      <c r="C25" s="221">
        <f>Personal!C37</f>
        <v>0</v>
      </c>
      <c r="D25" s="16">
        <f>Personal!D37</f>
        <v>0</v>
      </c>
      <c r="E25" s="16">
        <f>Personal!E37</f>
        <v>0</v>
      </c>
      <c r="F25" s="17">
        <f>Personal!F37</f>
        <v>0</v>
      </c>
      <c r="G25" s="226">
        <f>Personal!P37</f>
        <v>0</v>
      </c>
      <c r="H25" s="232">
        <f>Personal!F37</f>
        <v>0</v>
      </c>
      <c r="I25" s="232"/>
      <c r="J25" s="233">
        <f>Personal!BQ37</f>
        <v>0</v>
      </c>
      <c r="L25" s="225">
        <f t="shared" si="1"/>
        <v>16</v>
      </c>
      <c r="M25" s="221">
        <f>Personal!M37</f>
        <v>0</v>
      </c>
      <c r="N25" s="16">
        <f>Personal!N37</f>
        <v>0</v>
      </c>
      <c r="O25" s="16">
        <f>Personal!O37</f>
        <v>0</v>
      </c>
      <c r="P25" s="17">
        <f>Personal!P37</f>
        <v>0</v>
      </c>
      <c r="Q25" s="226">
        <f>Personal!AA37</f>
        <v>0</v>
      </c>
      <c r="R25" s="232">
        <f>Personal!P37</f>
        <v>0</v>
      </c>
      <c r="S25" s="232"/>
      <c r="T25" s="233">
        <f>Personal!DL37</f>
        <v>0</v>
      </c>
      <c r="V25" s="225">
        <f t="shared" si="2"/>
        <v>16</v>
      </c>
      <c r="W25" s="221">
        <f>Personal!X37</f>
        <v>0</v>
      </c>
      <c r="X25" s="16">
        <f>Personal!Y37</f>
        <v>0</v>
      </c>
      <c r="Y25" s="16">
        <f>Personal!Z37</f>
        <v>0</v>
      </c>
      <c r="Z25" s="17">
        <f>Personal!AA37</f>
        <v>0</v>
      </c>
      <c r="AA25" s="226">
        <f>Personal!DI37</f>
        <v>0</v>
      </c>
      <c r="AB25" s="232">
        <f>Personal!AA37</f>
        <v>0</v>
      </c>
      <c r="AC25" s="232"/>
      <c r="AD25" s="233">
        <f>Personal!CQ37</f>
        <v>0</v>
      </c>
      <c r="AF25" s="225">
        <f t="shared" si="3"/>
        <v>16</v>
      </c>
      <c r="AG25" s="221">
        <f>Personal!DF37</f>
        <v>0</v>
      </c>
      <c r="AH25" s="16">
        <f>Personal!DG37</f>
        <v>0</v>
      </c>
      <c r="AI25" s="16">
        <f>Personal!DH37</f>
        <v>0</v>
      </c>
      <c r="AJ25" s="17">
        <f>Personal!DI37</f>
        <v>0</v>
      </c>
      <c r="AK25" s="226">
        <f>Personal!DS37</f>
        <v>0</v>
      </c>
      <c r="AL25" s="232">
        <f>Personal!DI37</f>
        <v>0</v>
      </c>
      <c r="AM25" s="232"/>
      <c r="AN25" s="233">
        <f>Personal!DA37</f>
        <v>0</v>
      </c>
    </row>
    <row r="26" spans="2:40" hidden="1">
      <c r="B26" s="225">
        <f t="shared" si="0"/>
        <v>17</v>
      </c>
      <c r="C26" s="221" t="str">
        <f>Personal!C38</f>
        <v>EMAN BRITO</v>
      </c>
      <c r="D26" s="16">
        <f>Personal!D38</f>
        <v>14994920</v>
      </c>
      <c r="E26" s="16" t="str">
        <f>Personal!E38</f>
        <v>SUPERVISOR</v>
      </c>
      <c r="F26" s="17">
        <f>Personal!F38</f>
        <v>0</v>
      </c>
      <c r="G26" s="226">
        <f>Personal!P38</f>
        <v>0</v>
      </c>
      <c r="H26" s="232">
        <f>Personal!F38</f>
        <v>0</v>
      </c>
      <c r="I26" s="232"/>
      <c r="J26" s="233">
        <f>Personal!BQ38</f>
        <v>0</v>
      </c>
      <c r="L26" s="225">
        <f t="shared" si="1"/>
        <v>17</v>
      </c>
      <c r="M26" s="221">
        <f>Personal!M38</f>
        <v>0</v>
      </c>
      <c r="N26" s="16">
        <f>Personal!N38</f>
        <v>0</v>
      </c>
      <c r="O26" s="16">
        <f>Personal!O38</f>
        <v>0</v>
      </c>
      <c r="P26" s="17">
        <f>Personal!P38</f>
        <v>0</v>
      </c>
      <c r="Q26" s="226">
        <f>Personal!AA38</f>
        <v>0</v>
      </c>
      <c r="R26" s="232">
        <f>Personal!P38</f>
        <v>0</v>
      </c>
      <c r="S26" s="232"/>
      <c r="T26" s="233">
        <f>Personal!DL38</f>
        <v>0</v>
      </c>
      <c r="V26" s="225">
        <f t="shared" si="2"/>
        <v>17</v>
      </c>
      <c r="W26" s="221">
        <f>Personal!X38</f>
        <v>0</v>
      </c>
      <c r="X26" s="16">
        <f>Personal!Y38</f>
        <v>0</v>
      </c>
      <c r="Y26" s="16">
        <f>Personal!Z38</f>
        <v>0</v>
      </c>
      <c r="Z26" s="17">
        <f>Personal!AA38</f>
        <v>0</v>
      </c>
      <c r="AA26" s="226">
        <f>Personal!DI38</f>
        <v>0</v>
      </c>
      <c r="AB26" s="232">
        <f>Personal!AA38</f>
        <v>0</v>
      </c>
      <c r="AC26" s="232"/>
      <c r="AD26" s="233">
        <f>Personal!CQ38</f>
        <v>0</v>
      </c>
      <c r="AF26" s="225">
        <f t="shared" si="3"/>
        <v>17</v>
      </c>
      <c r="AG26" s="221">
        <f>Personal!DF38</f>
        <v>0</v>
      </c>
      <c r="AH26" s="16">
        <f>Personal!DG38</f>
        <v>0</v>
      </c>
      <c r="AI26" s="16">
        <f>Personal!DH38</f>
        <v>0</v>
      </c>
      <c r="AJ26" s="17">
        <f>Personal!DI38</f>
        <v>0</v>
      </c>
      <c r="AK26" s="226">
        <f>Personal!DS38</f>
        <v>0</v>
      </c>
      <c r="AL26" s="232">
        <f>Personal!DI38</f>
        <v>0</v>
      </c>
      <c r="AM26" s="232"/>
      <c r="AN26" s="233">
        <f>Personal!DA38</f>
        <v>0</v>
      </c>
    </row>
    <row r="27" spans="2:40" hidden="1">
      <c r="C27" s="221" t="str">
        <f>Personal!C39</f>
        <v>JOSE GREGORIO RAMIREZ</v>
      </c>
      <c r="M27" s="221">
        <f>Personal!M39</f>
        <v>0</v>
      </c>
      <c r="W27" s="221">
        <f>Personal!X39</f>
        <v>0</v>
      </c>
      <c r="AG27" s="221">
        <f>Personal!DF39</f>
        <v>0</v>
      </c>
    </row>
    <row r="29" spans="2:40" ht="18">
      <c r="C29" s="234"/>
      <c r="M29" s="234"/>
      <c r="W29" s="234"/>
      <c r="AG29" s="234"/>
    </row>
    <row r="33" spans="1:40">
      <c r="C33" s="1579"/>
      <c r="D33" s="1579"/>
      <c r="E33" s="1579"/>
      <c r="F33" s="1579"/>
      <c r="G33" s="1579"/>
      <c r="H33" s="1579"/>
      <c r="I33" s="1579"/>
      <c r="J33" s="1579"/>
      <c r="M33" s="1579"/>
      <c r="N33" s="1579"/>
      <c r="O33" s="1579"/>
      <c r="P33" s="1579"/>
      <c r="Q33" s="1579"/>
      <c r="R33" s="1579"/>
      <c r="S33" s="1579"/>
      <c r="T33" s="1579"/>
      <c r="W33" s="1579"/>
      <c r="X33" s="1579"/>
      <c r="Y33" s="1579"/>
      <c r="Z33" s="1579"/>
      <c r="AA33" s="1579"/>
      <c r="AB33" s="1579"/>
      <c r="AC33" s="1579"/>
      <c r="AD33" s="1579"/>
      <c r="AG33" s="1579"/>
      <c r="AH33" s="1579"/>
      <c r="AI33" s="1579"/>
      <c r="AJ33" s="1579"/>
      <c r="AK33" s="1579"/>
      <c r="AL33" s="1579"/>
      <c r="AM33" s="1579"/>
      <c r="AN33" s="1579"/>
    </row>
    <row r="34" spans="1:40">
      <c r="D34" s="1579"/>
      <c r="E34" s="1579"/>
      <c r="F34" s="1579"/>
      <c r="G34" s="1579"/>
      <c r="N34" s="1579"/>
      <c r="O34" s="1579"/>
      <c r="P34" s="1579"/>
      <c r="Q34" s="1579"/>
      <c r="X34" s="1579"/>
      <c r="Y34" s="1579"/>
      <c r="Z34" s="1579"/>
      <c r="AA34" s="1579"/>
      <c r="AH34" s="1579"/>
      <c r="AI34" s="1579"/>
      <c r="AJ34" s="1579"/>
      <c r="AK34" s="1579"/>
    </row>
    <row r="35" spans="1:40">
      <c r="D35" s="1579"/>
      <c r="E35" s="1579"/>
      <c r="F35" s="1579"/>
      <c r="G35" s="1579"/>
      <c r="N35" s="1579"/>
      <c r="O35" s="1579"/>
      <c r="P35" s="1579"/>
      <c r="Q35" s="1579"/>
      <c r="X35" s="1579"/>
      <c r="Y35" s="1579"/>
      <c r="Z35" s="1579"/>
      <c r="AA35" s="1579"/>
      <c r="AH35" s="1579"/>
      <c r="AI35" s="1579"/>
      <c r="AJ35" s="1579"/>
      <c r="AK35" s="1579"/>
    </row>
    <row r="38" spans="1:40" ht="33.75" customHeight="1"/>
    <row r="39" spans="1:40" ht="23.25" customHeight="1"/>
    <row r="40" spans="1:40" ht="23.25" customHeight="1"/>
    <row r="41" spans="1:40" ht="15" customHeight="1">
      <c r="B41" s="1574" t="s">
        <v>250</v>
      </c>
      <c r="C41" s="1574"/>
      <c r="D41" s="1574"/>
      <c r="E41" s="1574"/>
      <c r="F41" s="1574"/>
      <c r="G41" s="1574"/>
      <c r="H41" s="1574"/>
      <c r="I41" s="1574"/>
      <c r="J41" s="1574"/>
      <c r="L41" s="1574" t="s">
        <v>250</v>
      </c>
      <c r="M41" s="1574"/>
      <c r="N41" s="1574"/>
      <c r="O41" s="1574"/>
      <c r="P41" s="1574"/>
      <c r="Q41" s="1574"/>
      <c r="R41" s="1574"/>
      <c r="S41" s="1574"/>
      <c r="T41" s="1574"/>
      <c r="V41" s="1574" t="s">
        <v>250</v>
      </c>
      <c r="W41" s="1574"/>
      <c r="X41" s="1574"/>
      <c r="Y41" s="1574"/>
      <c r="Z41" s="1574"/>
      <c r="AA41" s="1574"/>
      <c r="AB41" s="1574"/>
      <c r="AC41" s="1574"/>
      <c r="AD41" s="1574"/>
      <c r="AF41" s="1574" t="s">
        <v>250</v>
      </c>
      <c r="AG41" s="1574"/>
      <c r="AH41" s="1574"/>
      <c r="AI41" s="1574"/>
      <c r="AJ41" s="1574"/>
      <c r="AK41" s="1574"/>
      <c r="AL41" s="1574"/>
      <c r="AM41" s="1574"/>
      <c r="AN41" s="1574"/>
    </row>
    <row r="42" spans="1:40" ht="23.25" customHeight="1">
      <c r="A42" s="235"/>
      <c r="B42" s="235"/>
      <c r="C42" s="235"/>
      <c r="D42" s="235"/>
      <c r="E42" s="235"/>
      <c r="F42" s="235"/>
      <c r="G42" s="235"/>
      <c r="H42" s="228"/>
      <c r="I42" s="228"/>
      <c r="L42" s="235"/>
      <c r="M42" s="235"/>
      <c r="N42" s="235"/>
      <c r="O42" s="235"/>
      <c r="P42" s="235"/>
      <c r="Q42" s="235"/>
      <c r="R42" s="228"/>
      <c r="S42" s="228"/>
      <c r="V42" s="235"/>
      <c r="W42" s="235"/>
      <c r="X42" s="235"/>
      <c r="Y42" s="235"/>
      <c r="Z42" s="235"/>
      <c r="AA42" s="235"/>
      <c r="AB42" s="228"/>
      <c r="AC42" s="228"/>
      <c r="AF42" s="235"/>
      <c r="AG42" s="235"/>
      <c r="AH42" s="235"/>
      <c r="AI42" s="235"/>
      <c r="AJ42" s="235"/>
      <c r="AK42" s="235"/>
      <c r="AL42" s="228"/>
      <c r="AM42" s="228"/>
    </row>
    <row r="43" spans="1:40" ht="23.25" customHeight="1">
      <c r="A43" s="235"/>
      <c r="B43" s="235"/>
      <c r="C43" s="235"/>
      <c r="D43" s="235"/>
      <c r="E43" s="235"/>
      <c r="F43" s="235"/>
      <c r="G43" s="235"/>
      <c r="H43" s="228"/>
      <c r="I43" s="228"/>
      <c r="L43" s="235"/>
      <c r="M43" s="235"/>
      <c r="N43" s="235"/>
      <c r="O43" s="235"/>
      <c r="P43" s="235"/>
      <c r="Q43" s="235"/>
      <c r="R43" s="228"/>
      <c r="S43" s="228"/>
      <c r="V43" s="235"/>
      <c r="W43" s="235"/>
      <c r="X43" s="235"/>
      <c r="Y43" s="235"/>
      <c r="Z43" s="235"/>
      <c r="AA43" s="235"/>
      <c r="AB43" s="228"/>
      <c r="AC43" s="228"/>
      <c r="AF43" s="235"/>
      <c r="AG43" s="235"/>
      <c r="AH43" s="235"/>
      <c r="AI43" s="235"/>
      <c r="AJ43" s="235"/>
      <c r="AK43" s="235"/>
      <c r="AL43" s="228"/>
      <c r="AM43" s="228"/>
    </row>
    <row r="45" spans="1:40" ht="27" customHeight="1"/>
    <row r="47" spans="1:40" ht="36" customHeight="1"/>
    <row r="48" spans="1:40" ht="23.25" customHeight="1"/>
  </sheetData>
  <mergeCells count="28">
    <mergeCell ref="X35:AA35"/>
    <mergeCell ref="V41:AD41"/>
    <mergeCell ref="AF41:AN41"/>
    <mergeCell ref="AJ3:AN3"/>
    <mergeCell ref="AG6:AN7"/>
    <mergeCell ref="AG8:AN8"/>
    <mergeCell ref="AG33:AN33"/>
    <mergeCell ref="AH34:AK34"/>
    <mergeCell ref="AH35:AK35"/>
    <mergeCell ref="Z3:AD3"/>
    <mergeCell ref="W6:AD7"/>
    <mergeCell ref="W8:AD8"/>
    <mergeCell ref="W33:AD33"/>
    <mergeCell ref="X34:AA34"/>
    <mergeCell ref="B41:J41"/>
    <mergeCell ref="C6:J7"/>
    <mergeCell ref="P3:T3"/>
    <mergeCell ref="M6:T7"/>
    <mergeCell ref="M8:T8"/>
    <mergeCell ref="M33:T33"/>
    <mergeCell ref="N34:Q34"/>
    <mergeCell ref="N35:Q35"/>
    <mergeCell ref="F3:J3"/>
    <mergeCell ref="C8:J8"/>
    <mergeCell ref="C33:J33"/>
    <mergeCell ref="D34:G34"/>
    <mergeCell ref="D35:G35"/>
    <mergeCell ref="L41:T41"/>
  </mergeCells>
  <pageMargins left="0.19685039370078741" right="0.23622047244094491" top="0.74803149606299213" bottom="0.6692913385826772" header="0.31496062992125984" footer="0.31496062992125984"/>
  <pageSetup scale="55" orientation="landscape" horizontalDpi="200" verticalDpi="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M143"/>
  <sheetViews>
    <sheetView showGridLines="0" zoomScale="75" zoomScaleNormal="75" workbookViewId="0">
      <selection activeCell="B103" sqref="B103:K103"/>
    </sheetView>
  </sheetViews>
  <sheetFormatPr baseColWidth="10" defaultColWidth="0" defaultRowHeight="0" customHeight="1" zeroHeight="1"/>
  <cols>
    <col min="1" max="1" width="0.88671875" customWidth="1"/>
    <col min="2" max="2" width="3.6640625" customWidth="1"/>
    <col min="3" max="3" width="45.109375" customWidth="1"/>
    <col min="4" max="4" width="12.33203125" customWidth="1"/>
    <col min="5" max="5" width="31.44140625" customWidth="1"/>
    <col min="6" max="6" width="10.33203125" customWidth="1"/>
    <col min="7" max="7" width="2.6640625" customWidth="1"/>
    <col min="8" max="8" width="4.33203125" customWidth="1"/>
    <col min="9" max="9" width="1.5546875" customWidth="1"/>
    <col min="10" max="10" width="3.44140625" customWidth="1"/>
    <col min="11" max="11" width="1.88671875" customWidth="1"/>
    <col min="12" max="12" width="4.5546875" customWidth="1"/>
    <col min="13" max="13" width="0" hidden="1" customWidth="1"/>
    <col min="14" max="16384" width="11.44140625" hidden="1"/>
  </cols>
  <sheetData>
    <row r="1" spans="1:12" ht="14.4">
      <c r="B1" s="1794">
        <f>Personal!D14</f>
        <v>0</v>
      </c>
      <c r="C1" s="1795"/>
      <c r="G1" s="1793"/>
      <c r="H1" s="1793"/>
      <c r="I1" s="1793"/>
      <c r="J1" s="1793"/>
      <c r="K1" s="1793"/>
      <c r="L1" s="1793"/>
    </row>
    <row r="2" spans="1:12" ht="14.4">
      <c r="B2" s="1795"/>
      <c r="C2" s="1795"/>
      <c r="G2" s="759"/>
      <c r="H2" s="759"/>
      <c r="I2" s="759"/>
    </row>
    <row r="3" spans="1:12" s="1635" customFormat="1" ht="18">
      <c r="A3"/>
      <c r="B3" s="1795"/>
      <c r="C3" s="1795"/>
      <c r="D3"/>
      <c r="E3" s="1635">
        <f ca="1">TODAY()</f>
        <v>46256</v>
      </c>
    </row>
    <row r="4" spans="1:12" ht="15.6">
      <c r="C4" s="822" t="str">
        <f>CONCATENATE("Rif.:  ",Personal!D15)</f>
        <v xml:space="preserve">Rif.:  </v>
      </c>
    </row>
    <row r="5" spans="1:12" ht="14.4"/>
    <row r="6" spans="1:12" ht="14.4"/>
    <row r="7" spans="1:12" ht="15.75" customHeight="1">
      <c r="C7" s="561" t="s">
        <v>643</v>
      </c>
      <c r="D7" s="561"/>
      <c r="E7" s="561"/>
      <c r="F7" s="561"/>
      <c r="G7" s="561"/>
      <c r="H7" s="561"/>
      <c r="I7" s="561"/>
      <c r="J7" s="561"/>
    </row>
    <row r="8" spans="1:12" ht="18.75" customHeight="1">
      <c r="C8" s="561"/>
      <c r="D8" s="561"/>
      <c r="E8" s="561"/>
      <c r="F8" s="561"/>
      <c r="G8" s="561"/>
      <c r="H8" s="561"/>
      <c r="I8" s="561"/>
      <c r="J8" s="561"/>
    </row>
    <row r="9" spans="1:12" ht="12.75" hidden="1" customHeight="1">
      <c r="C9" s="561"/>
      <c r="D9" s="561"/>
      <c r="E9" s="561"/>
      <c r="F9" s="561"/>
      <c r="G9" s="561"/>
      <c r="H9" s="561"/>
      <c r="I9" s="561"/>
      <c r="J9" s="561"/>
    </row>
    <row r="10" spans="1:12" ht="18">
      <c r="C10" s="561" t="s">
        <v>642</v>
      </c>
      <c r="D10" s="561"/>
      <c r="E10" s="561"/>
      <c r="F10" s="561"/>
      <c r="G10" s="561"/>
      <c r="H10" s="561"/>
      <c r="I10" s="561"/>
      <c r="J10" s="561"/>
    </row>
    <row r="11" spans="1:12" ht="18">
      <c r="C11" s="561"/>
      <c r="D11" s="561"/>
      <c r="E11" s="561"/>
      <c r="F11" s="561"/>
      <c r="G11" s="561"/>
      <c r="H11" s="561"/>
      <c r="I11" s="561"/>
      <c r="J11" s="561"/>
    </row>
    <row r="12" spans="1:12" ht="18" hidden="1">
      <c r="C12" s="561"/>
      <c r="D12" s="561"/>
      <c r="E12" s="561"/>
      <c r="F12" s="561"/>
      <c r="G12" s="561"/>
      <c r="H12" s="561"/>
      <c r="I12" s="561"/>
      <c r="J12" s="561"/>
    </row>
    <row r="13" spans="1:12" ht="12" customHeight="1">
      <c r="C13" s="1581" t="str">
        <f>CONCATENATE("     Sirva la presente para solicitar la asistencia medica del personal que labora con la Empresa ",Personal!D3," para la Obra ",Personal!D9," en caso de Emergencia.")</f>
        <v xml:space="preserve">     Sirva la presente para solicitar la asistencia medica del personal que labora con la Empresa INVERSIONES Y CONSTRUCCIONES BALCES, C.A. para la Obra "SERVICIO DE MANTENIMIENTO DE INSTRUMENTACION, PANELES DE CONTROL, MULTIPLES Y POZOS INYECTORES DE MACOLLAS DE PIGAS I, PERTENECIENTE A LA GERENCIA DE PLANTAS GAS Y AGUA" en caso de Emergencia.</v>
      </c>
      <c r="D13" s="1581"/>
      <c r="E13" s="1581"/>
      <c r="F13" s="1581"/>
      <c r="G13" s="1581"/>
      <c r="H13" s="1581"/>
      <c r="I13" s="1581"/>
      <c r="J13" s="1581"/>
    </row>
    <row r="14" spans="1:12" ht="12" customHeight="1">
      <c r="C14" s="1581"/>
      <c r="D14" s="1581"/>
      <c r="E14" s="1581"/>
      <c r="F14" s="1581"/>
      <c r="G14" s="1581"/>
      <c r="H14" s="1581"/>
      <c r="I14" s="1581"/>
      <c r="J14" s="1581"/>
    </row>
    <row r="15" spans="1:12" ht="12" customHeight="1">
      <c r="C15" s="1581"/>
      <c r="D15" s="1581"/>
      <c r="E15" s="1581"/>
      <c r="F15" s="1581"/>
      <c r="G15" s="1581"/>
      <c r="H15" s="1581"/>
      <c r="I15" s="1581"/>
      <c r="J15" s="1581"/>
    </row>
    <row r="16" spans="1:12" ht="12" customHeight="1">
      <c r="C16" s="1581"/>
      <c r="D16" s="1581"/>
      <c r="E16" s="1581"/>
      <c r="F16" s="1581"/>
      <c r="G16" s="1581"/>
      <c r="H16" s="1581"/>
      <c r="I16" s="1581"/>
      <c r="J16" s="1581"/>
    </row>
    <row r="17" spans="2:10" ht="12" customHeight="1">
      <c r="C17" s="1581"/>
      <c r="D17" s="1581"/>
      <c r="E17" s="1581"/>
      <c r="F17" s="1581"/>
      <c r="G17" s="1581"/>
      <c r="H17" s="1581"/>
      <c r="I17" s="1581"/>
      <c r="J17" s="1581"/>
    </row>
    <row r="18" spans="2:10" ht="12" customHeight="1">
      <c r="C18" s="1581"/>
      <c r="D18" s="1581"/>
      <c r="E18" s="1581"/>
      <c r="F18" s="1581"/>
      <c r="G18" s="1581"/>
      <c r="H18" s="1581"/>
      <c r="I18" s="1581"/>
      <c r="J18" s="1581"/>
    </row>
    <row r="19" spans="2:10" ht="12" customHeight="1">
      <c r="C19" s="670"/>
      <c r="D19" s="670"/>
      <c r="E19" s="670"/>
      <c r="F19" s="670"/>
      <c r="G19" s="670"/>
      <c r="H19" s="670"/>
      <c r="I19" s="670"/>
      <c r="J19" s="670"/>
    </row>
    <row r="20" spans="2:10" ht="19.5" customHeight="1">
      <c r="C20" s="678" t="s">
        <v>18</v>
      </c>
      <c r="D20" s="678" t="s">
        <v>19</v>
      </c>
      <c r="E20" s="679" t="s">
        <v>644</v>
      </c>
      <c r="F20" s="670"/>
      <c r="G20" s="670"/>
      <c r="H20" s="670"/>
      <c r="I20" s="670"/>
      <c r="J20" s="670"/>
    </row>
    <row r="21" spans="2:10" ht="18.899999999999999" customHeight="1">
      <c r="B21" s="650">
        <v>1</v>
      </c>
      <c r="C21" s="675" t="s">
        <v>244</v>
      </c>
      <c r="D21" s="676" t="e">
        <f>IF(C21="","",INDEX(Personal!$C$19:$BT$132,MATCH(C21,Personal!$C$19:$C$132,0),2))</f>
        <v>#N/A</v>
      </c>
      <c r="E21" s="677" t="e">
        <f>IF(C21="","",INDEX(Personal!$C$19:$BT$132,MATCH(C21,Personal!$C$19:$C$132,0),3))</f>
        <v>#N/A</v>
      </c>
      <c r="F21" s="670"/>
      <c r="G21" s="670"/>
      <c r="H21" s="670"/>
      <c r="I21" s="670"/>
      <c r="J21" s="670"/>
    </row>
    <row r="22" spans="2:10" ht="18.899999999999999" customHeight="1">
      <c r="B22" s="650">
        <f t="shared" ref="B22:B28" si="0">B21+1</f>
        <v>2</v>
      </c>
      <c r="C22" s="675" t="s">
        <v>714</v>
      </c>
      <c r="D22" s="676" t="e">
        <f>IF(C22="","",INDEX(Personal!$C$19:$BT$132,MATCH(C22,Personal!$C$19:$C$132,0),2))</f>
        <v>#N/A</v>
      </c>
      <c r="E22" s="677" t="e">
        <f>IF(C22="","",INDEX(Personal!$C$19:$BT$132,MATCH(C22,Personal!$C$19:$C$132,0),3))</f>
        <v>#N/A</v>
      </c>
      <c r="F22" s="670"/>
      <c r="G22" s="670"/>
      <c r="H22" s="670"/>
      <c r="I22" s="670"/>
      <c r="J22" s="670"/>
    </row>
    <row r="23" spans="2:10" ht="18.899999999999999" customHeight="1">
      <c r="B23" s="650">
        <f t="shared" si="0"/>
        <v>3</v>
      </c>
      <c r="C23" s="675" t="s">
        <v>715</v>
      </c>
      <c r="D23" s="676" t="e">
        <f>IF(C23="","",INDEX(Personal!$C$19:$BT$132,MATCH(C23,Personal!$C$19:$C$132,0),2))</f>
        <v>#N/A</v>
      </c>
      <c r="E23" s="677" t="e">
        <f>IF(C23="","",INDEX(Personal!$C$19:$BT$132,MATCH(C23,Personal!$C$19:$C$132,0),3))</f>
        <v>#N/A</v>
      </c>
      <c r="F23" s="670"/>
      <c r="G23" s="670"/>
      <c r="H23" s="670"/>
      <c r="I23" s="670"/>
      <c r="J23" s="670"/>
    </row>
    <row r="24" spans="2:10" ht="18.899999999999999" customHeight="1">
      <c r="B24" s="650">
        <f t="shared" si="0"/>
        <v>4</v>
      </c>
      <c r="C24" s="675" t="s">
        <v>716</v>
      </c>
      <c r="D24" s="676" t="e">
        <f>IF(C24="","",INDEX(Personal!$C$19:$BT$132,MATCH(C24,Personal!$C$19:$C$132,0),2))</f>
        <v>#N/A</v>
      </c>
      <c r="E24" s="677" t="e">
        <f>IF(C24="","",INDEX(Personal!$C$19:$BT$132,MATCH(C24,Personal!$C$19:$C$132,0),3))</f>
        <v>#N/A</v>
      </c>
      <c r="F24" s="670"/>
      <c r="G24" s="670"/>
      <c r="H24" s="670"/>
      <c r="I24" s="670"/>
      <c r="J24" s="670"/>
    </row>
    <row r="25" spans="2:10" ht="18.899999999999999" customHeight="1">
      <c r="B25" s="650">
        <f t="shared" si="0"/>
        <v>5</v>
      </c>
      <c r="C25" s="675" t="s">
        <v>717</v>
      </c>
      <c r="D25" s="676" t="e">
        <f>IF(C25="","",INDEX(Personal!$C$19:$BT$132,MATCH(C25,Personal!$C$19:$C$132,0),2))</f>
        <v>#N/A</v>
      </c>
      <c r="E25" s="677" t="e">
        <f>IF(C25="","",INDEX(Personal!$C$19:$BT$132,MATCH(C25,Personal!$C$19:$C$132,0),3))</f>
        <v>#N/A</v>
      </c>
      <c r="F25" s="670"/>
      <c r="G25" s="670"/>
      <c r="H25" s="670"/>
      <c r="I25" s="670"/>
      <c r="J25" s="670"/>
    </row>
    <row r="26" spans="2:10" ht="18.899999999999999" customHeight="1">
      <c r="B26" s="650">
        <f t="shared" si="0"/>
        <v>6</v>
      </c>
      <c r="C26" s="675" t="s">
        <v>718</v>
      </c>
      <c r="D26" s="676" t="e">
        <f>IF(C26="","",INDEX(Personal!$C$19:$BT$132,MATCH(C26,Personal!$C$19:$C$132,0),2))</f>
        <v>#N/A</v>
      </c>
      <c r="E26" s="677" t="e">
        <f>IF(C26="","",INDEX(Personal!$C$19:$BT$132,MATCH(C26,Personal!$C$19:$C$132,0),3))</f>
        <v>#N/A</v>
      </c>
      <c r="F26" s="670"/>
      <c r="G26" s="670"/>
      <c r="H26" s="670"/>
      <c r="I26" s="670"/>
      <c r="J26" s="670"/>
    </row>
    <row r="27" spans="2:10" ht="18.899999999999999" customHeight="1">
      <c r="B27" s="650">
        <f t="shared" si="0"/>
        <v>7</v>
      </c>
      <c r="C27" s="675" t="s">
        <v>508</v>
      </c>
      <c r="D27" s="676" t="e">
        <f>IF(C27="","",INDEX(Personal!$C$19:$BT$132,MATCH(C27,Personal!$C$19:$C$132,0),2))</f>
        <v>#N/A</v>
      </c>
      <c r="E27" s="677" t="e">
        <f>IF(C27="","",INDEX(Personal!$C$19:$BT$132,MATCH(C27,Personal!$C$19:$C$132,0),3))</f>
        <v>#N/A</v>
      </c>
      <c r="F27" s="670"/>
      <c r="G27" s="670"/>
      <c r="H27" s="670"/>
      <c r="I27" s="670"/>
      <c r="J27" s="670"/>
    </row>
    <row r="28" spans="2:10" ht="18.899999999999999" customHeight="1">
      <c r="B28" s="650">
        <f t="shared" si="0"/>
        <v>8</v>
      </c>
      <c r="C28" s="675" t="s">
        <v>719</v>
      </c>
      <c r="D28" s="676" t="e">
        <f>IF(C28="","",INDEX(Personal!$C$19:$BT$132,MATCH(C28,Personal!$C$19:$C$132,0),2))</f>
        <v>#N/A</v>
      </c>
      <c r="E28" s="677" t="e">
        <f>IF(C28="","",INDEX(Personal!$C$19:$BT$132,MATCH(C28,Personal!$C$19:$C$132,0),3))</f>
        <v>#N/A</v>
      </c>
      <c r="F28" s="670"/>
      <c r="G28" s="670"/>
      <c r="H28" s="670"/>
      <c r="I28" s="670"/>
      <c r="J28" s="670"/>
    </row>
    <row r="29" spans="2:10" ht="18.899999999999999" customHeight="1">
      <c r="B29" s="650">
        <f t="shared" ref="B29:B40" si="1">B28+1</f>
        <v>9</v>
      </c>
      <c r="C29" s="675" t="s">
        <v>740</v>
      </c>
      <c r="D29" s="676" t="e">
        <f>IF(C29="","",INDEX(Personal!$C$19:$BT$132,MATCH(C29,Personal!$C$19:$C$132,0),2))</f>
        <v>#N/A</v>
      </c>
      <c r="E29" s="677" t="e">
        <f>IF(C29="","",INDEX(Personal!$C$19:$BT$132,MATCH(C29,Personal!$C$19:$C$132,0),3))</f>
        <v>#N/A</v>
      </c>
      <c r="F29" s="670"/>
      <c r="G29" s="670"/>
      <c r="H29" s="670"/>
      <c r="I29" s="670"/>
      <c r="J29" s="670"/>
    </row>
    <row r="30" spans="2:10" ht="18.899999999999999" customHeight="1">
      <c r="B30" s="650">
        <f t="shared" si="1"/>
        <v>10</v>
      </c>
      <c r="C30" s="675" t="s">
        <v>240</v>
      </c>
      <c r="D30" s="676" t="e">
        <f>IF(C30="","",INDEX(Personal!$C$19:$BT$132,MATCH(C30,Personal!$C$19:$C$132,0),2))</f>
        <v>#N/A</v>
      </c>
      <c r="E30" s="677" t="e">
        <f>IF(C30="","",INDEX(Personal!$C$19:$BT$132,MATCH(C30,Personal!$C$19:$C$132,0),3))</f>
        <v>#N/A</v>
      </c>
      <c r="F30" s="670"/>
      <c r="G30" s="670"/>
      <c r="H30" s="670"/>
      <c r="I30" s="670"/>
      <c r="J30" s="670"/>
    </row>
    <row r="31" spans="2:10" ht="18.899999999999999" customHeight="1">
      <c r="B31" s="650">
        <f t="shared" si="1"/>
        <v>11</v>
      </c>
      <c r="C31" s="675" t="s">
        <v>394</v>
      </c>
      <c r="D31" s="676" t="e">
        <f>IF(C31="","",INDEX(Personal!$C$19:$BT$132,MATCH(C31,Personal!$C$19:$C$132,0),2))</f>
        <v>#N/A</v>
      </c>
      <c r="E31" s="677" t="e">
        <f>IF(C31="","",INDEX(Personal!$C$19:$BT$132,MATCH(C31,Personal!$C$19:$C$132,0),3))</f>
        <v>#N/A</v>
      </c>
      <c r="F31" s="670"/>
      <c r="G31" s="670"/>
      <c r="H31" s="670"/>
      <c r="I31" s="670"/>
      <c r="J31" s="670"/>
    </row>
    <row r="32" spans="2:10" ht="18.899999999999999" customHeight="1">
      <c r="B32" s="650">
        <f t="shared" si="1"/>
        <v>12</v>
      </c>
      <c r="C32" s="675" t="s">
        <v>723</v>
      </c>
      <c r="D32" s="676" t="e">
        <f>IF(C32="","",INDEX(Personal!$C$19:$BT$132,MATCH(C32,Personal!$C$19:$C$132,0),2))</f>
        <v>#N/A</v>
      </c>
      <c r="E32" s="677" t="e">
        <f>IF(C32="","",INDEX(Personal!$C$19:$BT$132,MATCH(C32,Personal!$C$19:$C$132,0),3))</f>
        <v>#N/A</v>
      </c>
      <c r="F32" s="670"/>
      <c r="G32" s="670"/>
      <c r="H32" s="670"/>
      <c r="I32" s="670"/>
      <c r="J32" s="670"/>
    </row>
    <row r="33" spans="2:10" ht="18.899999999999999" customHeight="1">
      <c r="B33" s="650">
        <f t="shared" si="1"/>
        <v>13</v>
      </c>
      <c r="C33" s="675" t="s">
        <v>724</v>
      </c>
      <c r="D33" s="676" t="e">
        <f>IF(C33="","",INDEX(Personal!$C$19:$BT$132,MATCH(C33,Personal!$C$19:$C$132,0),2))</f>
        <v>#N/A</v>
      </c>
      <c r="E33" s="677" t="e">
        <f>IF(C33="","",INDEX(Personal!$C$19:$BT$132,MATCH(C33,Personal!$C$19:$C$132,0),3))</f>
        <v>#N/A</v>
      </c>
      <c r="F33" s="670"/>
      <c r="G33" s="670"/>
      <c r="H33" s="670"/>
      <c r="I33" s="670"/>
      <c r="J33" s="670"/>
    </row>
    <row r="34" spans="2:10" ht="18.899999999999999" customHeight="1">
      <c r="B34" s="650">
        <f t="shared" si="1"/>
        <v>14</v>
      </c>
      <c r="C34" s="675" t="s">
        <v>767</v>
      </c>
      <c r="D34" s="676" t="e">
        <f>IF(C34="","",INDEX(Personal!$C$19:$BT$132,MATCH(C34,Personal!$C$19:$C$132,0),2))</f>
        <v>#N/A</v>
      </c>
      <c r="E34" s="677" t="e">
        <f>IF(C34="","",INDEX(Personal!$C$19:$BT$132,MATCH(C34,Personal!$C$19:$C$132,0),3))</f>
        <v>#N/A</v>
      </c>
      <c r="F34" s="670"/>
      <c r="G34" s="670"/>
      <c r="H34" s="670"/>
      <c r="I34" s="670"/>
      <c r="J34" s="670"/>
    </row>
    <row r="35" spans="2:10" ht="18.899999999999999" customHeight="1">
      <c r="B35" s="650">
        <f t="shared" si="1"/>
        <v>15</v>
      </c>
      <c r="C35" s="675" t="s">
        <v>736</v>
      </c>
      <c r="D35" s="676" t="e">
        <f>IF(C35="","",INDEX(Personal!$C$19:$BT$132,MATCH(C35,Personal!$C$19:$C$132,0),2))</f>
        <v>#N/A</v>
      </c>
      <c r="E35" s="677" t="e">
        <f>IF(C35="","",INDEX(Personal!$C$19:$BT$132,MATCH(C35,Personal!$C$19:$C$132,0),3))</f>
        <v>#N/A</v>
      </c>
      <c r="F35" s="670"/>
      <c r="G35" s="670"/>
      <c r="H35" s="670"/>
      <c r="I35" s="670"/>
      <c r="J35" s="670"/>
    </row>
    <row r="36" spans="2:10" ht="18.899999999999999" customHeight="1">
      <c r="B36" s="650">
        <f t="shared" si="1"/>
        <v>16</v>
      </c>
      <c r="C36" s="675" t="s">
        <v>725</v>
      </c>
      <c r="D36" s="676" t="e">
        <f>IF(C36="","",INDEX(Personal!$C$19:$BT$132,MATCH(C36,Personal!$C$19:$C$132,0),2))</f>
        <v>#N/A</v>
      </c>
      <c r="E36" s="677" t="e">
        <f>IF(C36="","",INDEX(Personal!$C$19:$BT$132,MATCH(C36,Personal!$C$19:$C$132,0),3))</f>
        <v>#N/A</v>
      </c>
      <c r="F36" s="670"/>
      <c r="G36" s="670"/>
      <c r="H36" s="670"/>
      <c r="I36" s="670"/>
      <c r="J36" s="670"/>
    </row>
    <row r="37" spans="2:10" ht="21" hidden="1" customHeight="1">
      <c r="B37" s="650">
        <f t="shared" si="1"/>
        <v>17</v>
      </c>
      <c r="C37" s="675"/>
      <c r="D37" s="676" t="str">
        <f>IF(C37="","",INDEX(Personal!$C$19:$BT$132,MATCH(C37,Personal!$C$19:$C$132,0),2))</f>
        <v/>
      </c>
      <c r="E37" s="677" t="str">
        <f>IF(C37="","",INDEX(Personal!$C$19:$BT$132,MATCH(C37,Personal!$C$19:$C$132,0),3))</f>
        <v/>
      </c>
      <c r="F37" s="670"/>
      <c r="G37" s="670"/>
      <c r="H37" s="670"/>
      <c r="I37" s="670"/>
      <c r="J37" s="670"/>
    </row>
    <row r="38" spans="2:10" ht="21" hidden="1" customHeight="1">
      <c r="B38" s="650">
        <f t="shared" si="1"/>
        <v>18</v>
      </c>
      <c r="C38" s="675"/>
      <c r="D38" s="676" t="str">
        <f>IF(C38="","",INDEX(Personal!$C$19:$BT$132,MATCH(C38,Personal!$C$19:$C$132,0),2))</f>
        <v/>
      </c>
      <c r="E38" s="677" t="str">
        <f>IF(C38="","",INDEX(Personal!$C$19:$BT$132,MATCH(C38,Personal!$C$19:$C$132,0),3))</f>
        <v/>
      </c>
      <c r="F38" s="670"/>
      <c r="G38" s="670"/>
      <c r="H38" s="670"/>
      <c r="I38" s="670"/>
      <c r="J38" s="670"/>
    </row>
    <row r="39" spans="2:10" ht="21" hidden="1" customHeight="1">
      <c r="B39" s="650">
        <f t="shared" si="1"/>
        <v>19</v>
      </c>
      <c r="C39" s="675"/>
      <c r="D39" s="676" t="str">
        <f>IF(C39="","",INDEX(Personal!$C$19:$BT$132,MATCH(C39,Personal!$C$19:$C$132,0),2))</f>
        <v/>
      </c>
      <c r="E39" s="677" t="str">
        <f>IF(C39="","",INDEX(Personal!$C$19:$BT$132,MATCH(C39,Personal!$C$19:$C$132,0),3))</f>
        <v/>
      </c>
      <c r="F39" s="670"/>
      <c r="G39" s="670"/>
      <c r="H39" s="670"/>
      <c r="I39" s="670"/>
      <c r="J39" s="670"/>
    </row>
    <row r="40" spans="2:10" ht="21" hidden="1" customHeight="1">
      <c r="B40" s="650">
        <f t="shared" si="1"/>
        <v>20</v>
      </c>
      <c r="C40" s="675"/>
      <c r="D40" s="676" t="str">
        <f>IF(C40="","",INDEX(Personal!$C$19:$BT$132,MATCH(C40,Personal!$C$19:$C$132,0),2))</f>
        <v/>
      </c>
      <c r="E40" s="677" t="str">
        <f>IF(C40="","",INDEX(Personal!$C$19:$BT$132,MATCH(C40,Personal!$C$19:$C$132,0),3))</f>
        <v/>
      </c>
      <c r="F40" s="670"/>
      <c r="G40" s="670"/>
      <c r="H40" s="670"/>
      <c r="I40" s="670"/>
      <c r="J40" s="670"/>
    </row>
    <row r="41" spans="2:10" ht="21" hidden="1" customHeight="1">
      <c r="B41" s="650">
        <f t="shared" ref="B41:B43" si="2">B40+1</f>
        <v>21</v>
      </c>
      <c r="C41" s="675"/>
      <c r="D41" s="676" t="str">
        <f>IF(C41="","",INDEX(Personal!$C$19:$BT$132,MATCH(C41,Personal!$C$19:$C$132,0),2))</f>
        <v/>
      </c>
      <c r="E41" s="677" t="str">
        <f>IF(C41="","",INDEX(Personal!$C$19:$BT$132,MATCH(C41,Personal!$C$19:$C$132,0),3))</f>
        <v/>
      </c>
      <c r="F41" s="670"/>
      <c r="G41" s="670"/>
      <c r="H41" s="670"/>
      <c r="I41" s="670"/>
      <c r="J41" s="670"/>
    </row>
    <row r="42" spans="2:10" ht="21" hidden="1" customHeight="1">
      <c r="B42" s="650">
        <f t="shared" si="2"/>
        <v>22</v>
      </c>
      <c r="C42" s="675"/>
      <c r="D42" s="676" t="str">
        <f>IF(C42="","",INDEX(Personal!$C$19:$BT$132,MATCH(C42,Personal!$C$19:$C$132,0),2))</f>
        <v/>
      </c>
      <c r="E42" s="677" t="str">
        <f>IF(C42="","",INDEX(Personal!$C$19:$BT$132,MATCH(C42,Personal!$C$19:$C$132,0),3))</f>
        <v/>
      </c>
      <c r="F42" s="670"/>
      <c r="G42" s="670"/>
      <c r="H42" s="670"/>
      <c r="I42" s="670"/>
      <c r="J42" s="670"/>
    </row>
    <row r="43" spans="2:10" ht="21" hidden="1" customHeight="1">
      <c r="B43" s="650">
        <f t="shared" si="2"/>
        <v>23</v>
      </c>
      <c r="C43" s="675"/>
      <c r="D43" s="676" t="str">
        <f>IF(C43="","",INDEX(Personal!$C$19:$BT$132,MATCH(C43,Personal!$C$19:$C$132,0),2))</f>
        <v/>
      </c>
      <c r="E43" s="677" t="str">
        <f>IF(C43="","",INDEX(Personal!$C$19:$BT$132,MATCH(C43,Personal!$C$19:$C$132,0),3))</f>
        <v/>
      </c>
      <c r="F43" s="670"/>
      <c r="G43" s="670"/>
      <c r="H43" s="670"/>
      <c r="I43" s="670"/>
      <c r="J43" s="670"/>
    </row>
    <row r="44" spans="2:10" ht="18.899999999999999" customHeight="1">
      <c r="B44" s="760">
        <f>B36+1</f>
        <v>17</v>
      </c>
      <c r="C44" s="761" t="s">
        <v>758</v>
      </c>
      <c r="D44" s="768" t="e">
        <f>IF(C44="","",INDEX(Personal!$C$19:$BT$132,MATCH(C44,Personal!$C$19:$C$132,0),2))</f>
        <v>#N/A</v>
      </c>
      <c r="E44" s="769" t="e">
        <f>IF(C44="","",INDEX(Personal!$C$19:$BT$132,MATCH(C44,Personal!$C$19:$C$132,0),3))</f>
        <v>#N/A</v>
      </c>
      <c r="F44" s="670"/>
      <c r="G44" s="670"/>
      <c r="H44" s="670"/>
      <c r="I44" s="670"/>
      <c r="J44" s="670"/>
    </row>
    <row r="45" spans="2:10" ht="18.899999999999999" customHeight="1">
      <c r="B45" s="651"/>
      <c r="C45" s="766" t="e">
        <f>INDEX(Personal!$C$19:$CL$183,MATCH(C44,Personal!$C$19:$C$183,0),28)</f>
        <v>#N/A</v>
      </c>
      <c r="D45" s="770" t="e">
        <f>INDEX(Personal!$C$19:$CL$183,MATCH(C44,Personal!$C$19:$C$183,0),27)</f>
        <v>#N/A</v>
      </c>
      <c r="E45" s="764" t="e">
        <f>INDEX(Personal!$C$19:$CL$183,MATCH(C44,Personal!$C$19:$C$183,0),30)</f>
        <v>#N/A</v>
      </c>
      <c r="F45" s="765" t="e">
        <f>INDEX(Personal!$C$19:$CL$183,MATCH(C44,Personal!$C$19:$C$183,0),31)</f>
        <v>#N/A</v>
      </c>
      <c r="G45" s="670"/>
      <c r="H45" s="670"/>
      <c r="I45" s="670"/>
      <c r="J45" s="670"/>
    </row>
    <row r="46" spans="2:10" ht="18" hidden="1" customHeight="1">
      <c r="B46" s="651"/>
      <c r="C46" s="766" t="e">
        <f>INDEX(Personal!$C$19:$CL$183,MATCH(C44,Personal!$C$19:$C$183,0),33)</f>
        <v>#N/A</v>
      </c>
      <c r="D46" s="770" t="e">
        <f>INDEX(Personal!$C$19:$CL$183,MATCH(C44,Personal!$C$19:$C$183,0),32)</f>
        <v>#N/A</v>
      </c>
      <c r="E46" s="764" t="e">
        <f>INDEX(Personal!$C$19:$CL$183,MATCH(C44,Personal!$C$19:$C$183,0),35)</f>
        <v>#N/A</v>
      </c>
      <c r="F46" s="765" t="e">
        <f>INDEX(Personal!$C$19:$CL$183,MATCH(C44,Personal!$C$19:$C$183,0),36)</f>
        <v>#N/A</v>
      </c>
      <c r="G46" s="670"/>
      <c r="H46" s="670"/>
      <c r="I46" s="670"/>
      <c r="J46" s="670"/>
    </row>
    <row r="47" spans="2:10" ht="18" hidden="1" customHeight="1">
      <c r="B47" s="651"/>
      <c r="C47" s="767" t="e">
        <f>INDEX(Personal!$C$19:$CL$183,MATCH(C44,Personal!$C$19:$C$183,0),38)</f>
        <v>#N/A</v>
      </c>
      <c r="D47" s="770" t="e">
        <f>INDEX(Personal!$C$19:$CL$183,MATCH(C44,Personal!$C$19:$C$183,0),37)</f>
        <v>#N/A</v>
      </c>
      <c r="E47" s="764" t="e">
        <f>INDEX(Personal!$C$19:$CL$183,MATCH(C44,Personal!$C$19:$C$183,0),40)</f>
        <v>#N/A</v>
      </c>
      <c r="F47" s="765" t="e">
        <f>INDEX(Personal!$C$19:$CL$183,MATCH(C44,Personal!$C$19:$C$183,0),41)</f>
        <v>#N/A</v>
      </c>
      <c r="G47" s="670"/>
      <c r="H47" s="670"/>
      <c r="I47" s="670"/>
      <c r="J47" s="670"/>
    </row>
    <row r="48" spans="2:10" ht="18" hidden="1" customHeight="1">
      <c r="B48" s="651"/>
      <c r="C48" s="767" t="e">
        <f>INDEX(Personal!$C$19:$CL$183,MATCH(C44,Personal!$C$19:$C$183,0),43)</f>
        <v>#N/A</v>
      </c>
      <c r="D48" s="770" t="e">
        <f>INDEX(Personal!$C$19:$CL$183,MATCH(C44,Personal!$C$19:$C$183,0),42)</f>
        <v>#N/A</v>
      </c>
      <c r="E48" s="764" t="e">
        <f>INDEX(Personal!$C$19:$CL$183,MATCH(C44,Personal!$C$19:$C$183,0),45)</f>
        <v>#N/A</v>
      </c>
      <c r="F48" s="765" t="e">
        <f>INDEX(Personal!$C$19:$CL$183,MATCH(C44,Personal!$C$19:$C$183,0),46)</f>
        <v>#N/A</v>
      </c>
      <c r="G48" s="670"/>
      <c r="H48" s="670"/>
      <c r="I48" s="670"/>
      <c r="J48" s="670"/>
    </row>
    <row r="49" spans="2:12" ht="18" hidden="1" customHeight="1">
      <c r="B49" s="651"/>
      <c r="C49" s="767" t="e">
        <f>INDEX(Personal!$C$19:$CL$183,MATCH(C44,Personal!$C$19:$C$183,0),48)</f>
        <v>#N/A</v>
      </c>
      <c r="D49" s="770" t="e">
        <f>INDEX(Personal!$C$19:$CL$183,MATCH(C44,Personal!$C$19:$C$183,0),47)</f>
        <v>#N/A</v>
      </c>
      <c r="E49" s="764" t="e">
        <f>INDEX(Personal!$C$19:$CL$183,MATCH(C44,Personal!$C$19:$C$183,0),50)</f>
        <v>#N/A</v>
      </c>
      <c r="F49" s="765" t="e">
        <f>INDEX(Personal!$C$19:$CL$183,MATCH(C44,Personal!$C$19:$C$183,0),51)</f>
        <v>#N/A</v>
      </c>
      <c r="G49" s="670"/>
      <c r="H49" s="670"/>
      <c r="I49" s="670"/>
      <c r="J49" s="670"/>
    </row>
    <row r="50" spans="2:12" ht="18" hidden="1" customHeight="1">
      <c r="B50" s="651"/>
      <c r="C50" s="767" t="e">
        <f>INDEX(Personal!$C$19:$CL$183,MATCH(C44,Personal!$C$19:$C$183,0),53)</f>
        <v>#N/A</v>
      </c>
      <c r="D50" s="770" t="e">
        <f>INDEX(Personal!$C$19:$CL$183,MATCH(C44,Personal!$C$19:$C$183,0),52)</f>
        <v>#N/A</v>
      </c>
      <c r="E50" s="764" t="e">
        <f>INDEX(Personal!$C$19:$CL$183,MATCH(C44,Personal!$C$19:$C$183,0),55)</f>
        <v>#N/A</v>
      </c>
      <c r="F50" s="765" t="e">
        <f>INDEX(Personal!$C$19:$CL$183,MATCH(C44,Personal!$C$19:$C$183,0),56)</f>
        <v>#N/A</v>
      </c>
      <c r="G50" s="670"/>
      <c r="H50" s="670"/>
      <c r="I50" s="670"/>
      <c r="J50" s="670"/>
    </row>
    <row r="51" spans="2:12" ht="18" hidden="1" customHeight="1">
      <c r="B51" s="651"/>
      <c r="C51" s="767" t="e">
        <f>INDEX(Personal!$C$19:$CL$183,MATCH(C44,Personal!$C$19:$C$183,0),58)</f>
        <v>#N/A</v>
      </c>
      <c r="D51" s="770" t="e">
        <f>INDEX(Personal!$C$19:$CL$183,MATCH(C44,Personal!$C$19:$C$183,0),57)</f>
        <v>#N/A</v>
      </c>
      <c r="E51" s="764" t="e">
        <f>INDEX(Personal!$C$19:$CL$183,MATCH(C44,Personal!$C$19:$C$183,0),60)</f>
        <v>#N/A</v>
      </c>
      <c r="F51" s="765" t="e">
        <f>INDEX(Personal!$C$19:$CL$183,MATCH(C44,Personal!$C$19:$C$183,0),61)</f>
        <v>#N/A</v>
      </c>
      <c r="G51" s="670"/>
      <c r="H51" s="670"/>
      <c r="I51" s="670"/>
      <c r="J51" s="670"/>
    </row>
    <row r="52" spans="2:12" ht="18" customHeight="1">
      <c r="B52" s="651"/>
      <c r="C52" s="672"/>
      <c r="D52" s="673"/>
      <c r="E52" s="674"/>
      <c r="F52" s="670"/>
      <c r="G52" s="670"/>
      <c r="H52" s="670"/>
      <c r="I52" s="670"/>
      <c r="J52" s="670"/>
    </row>
    <row r="53" spans="2:12" ht="18" hidden="1" customHeight="1">
      <c r="B53" s="651"/>
      <c r="C53" s="672"/>
      <c r="D53" s="673"/>
      <c r="E53" s="674"/>
      <c r="F53" s="670"/>
      <c r="G53" s="670"/>
      <c r="H53" s="670"/>
      <c r="I53" s="670"/>
      <c r="J53" s="670"/>
    </row>
    <row r="54" spans="2:12" ht="18" hidden="1" customHeight="1">
      <c r="B54" s="651"/>
      <c r="C54" s="672"/>
      <c r="D54" s="673"/>
      <c r="E54" s="674"/>
      <c r="F54" s="670"/>
      <c r="G54" s="670"/>
      <c r="H54" s="670"/>
      <c r="I54" s="670"/>
      <c r="J54" s="670"/>
    </row>
    <row r="55" spans="2:12" ht="18" hidden="1" customHeight="1">
      <c r="B55" s="651"/>
      <c r="C55" s="672"/>
      <c r="D55" s="673"/>
      <c r="E55" s="674"/>
      <c r="F55" s="670"/>
      <c r="G55" s="670"/>
      <c r="H55" s="670"/>
      <c r="I55" s="670"/>
      <c r="J55" s="670"/>
    </row>
    <row r="56" spans="2:12" ht="18" hidden="1" customHeight="1">
      <c r="B56" s="651"/>
      <c r="C56" s="672"/>
      <c r="D56" s="673"/>
      <c r="E56" s="674"/>
      <c r="F56" s="670"/>
      <c r="G56" s="670"/>
      <c r="H56" s="1793" t="s">
        <v>645</v>
      </c>
      <c r="I56" s="1793"/>
      <c r="J56" s="1793"/>
      <c r="K56" s="1793"/>
      <c r="L56" s="1793"/>
    </row>
    <row r="57" spans="2:12" ht="18.899999999999999" customHeight="1">
      <c r="B57" s="650">
        <f>B44+1</f>
        <v>18</v>
      </c>
      <c r="C57" s="761" t="s">
        <v>759</v>
      </c>
      <c r="D57" s="768" t="e">
        <f>IF(C57="","",INDEX(Personal!$C$19:$BT$132,MATCH(C57,Personal!$C$19:$C$132,0),2))</f>
        <v>#N/A</v>
      </c>
      <c r="E57" s="769" t="e">
        <f>IF(C57="","",INDEX(Personal!$C$19:$BT$132,MATCH(C57,Personal!$C$19:$C$132,0),3))</f>
        <v>#N/A</v>
      </c>
      <c r="F57" s="670"/>
      <c r="G57" s="670"/>
      <c r="H57" s="670"/>
      <c r="I57" s="670"/>
      <c r="J57" s="670"/>
    </row>
    <row r="58" spans="2:12" ht="18.899999999999999" customHeight="1">
      <c r="B58" s="651"/>
      <c r="C58" s="766" t="e">
        <f>INDEX(Personal!$C$19:$CL$183,MATCH(C57,Personal!$C$19:$C$183,0),28)</f>
        <v>#N/A</v>
      </c>
      <c r="D58" s="770" t="e">
        <f>INDEX(Personal!$C$19:$CL$183,MATCH(C57,Personal!$C$19:$C$183,0),27)</f>
        <v>#N/A</v>
      </c>
      <c r="E58" s="764" t="e">
        <f>INDEX(Personal!$C$19:$CL$183,MATCH(C57,Personal!$C$19:$C$183,0),30)</f>
        <v>#N/A</v>
      </c>
      <c r="F58" s="765" t="e">
        <f>INDEX(Personal!$C$19:$CL$183,MATCH(C57,Personal!$C$19:$C$183,0),31)</f>
        <v>#N/A</v>
      </c>
      <c r="G58" s="670"/>
      <c r="H58" s="670"/>
      <c r="I58" s="670"/>
      <c r="J58" s="670"/>
    </row>
    <row r="59" spans="2:12" ht="18.899999999999999" customHeight="1">
      <c r="B59" s="651"/>
      <c r="C59" s="766" t="e">
        <f>INDEX(Personal!$C$19:$CL$183,MATCH(C57,Personal!$C$19:$C$183,0),33)</f>
        <v>#N/A</v>
      </c>
      <c r="D59" s="770" t="e">
        <f>INDEX(Personal!$C$19:$CL$183,MATCH(C57,Personal!$C$19:$C$183,0),32)</f>
        <v>#N/A</v>
      </c>
      <c r="E59" s="764" t="e">
        <f>INDEX(Personal!$C$19:$CL$183,MATCH(C57,Personal!$C$19:$C$183,0),35)</f>
        <v>#N/A</v>
      </c>
      <c r="F59" s="765" t="e">
        <f>INDEX(Personal!$C$19:$CL$183,MATCH(C57,Personal!$C$19:$C$183,0),36)</f>
        <v>#N/A</v>
      </c>
      <c r="G59" s="670"/>
      <c r="H59" s="670"/>
      <c r="I59" s="670"/>
      <c r="J59" s="670"/>
    </row>
    <row r="60" spans="2:12" ht="18" hidden="1" customHeight="1">
      <c r="B60" s="651"/>
      <c r="C60" s="767" t="e">
        <f>INDEX(Personal!$C$19:$CL$183,MATCH(C57,Personal!$C$19:$C$183,0),38)</f>
        <v>#N/A</v>
      </c>
      <c r="D60" s="770" t="e">
        <f>INDEX(Personal!$C$19:$CL$183,MATCH(C57,Personal!$C$19:$C$183,0),37)</f>
        <v>#N/A</v>
      </c>
      <c r="E60" s="764" t="e">
        <f>INDEX(Personal!$C$19:$CL$183,MATCH(C57,Personal!$C$19:$C$183,0),40)</f>
        <v>#N/A</v>
      </c>
      <c r="F60" s="765" t="e">
        <f>INDEX(Personal!$C$19:$CL$183,MATCH(C57,Personal!$C$19:$C$183,0),41)</f>
        <v>#N/A</v>
      </c>
      <c r="G60" s="670"/>
      <c r="H60" s="670"/>
      <c r="I60" s="670"/>
      <c r="J60" s="670"/>
    </row>
    <row r="61" spans="2:12" ht="18" hidden="1" customHeight="1">
      <c r="B61" s="651"/>
      <c r="C61" s="767" t="e">
        <f>INDEX(Personal!$C$19:$CL$183,MATCH(C57,Personal!$C$19:$C$183,0),43)</f>
        <v>#N/A</v>
      </c>
      <c r="D61" s="770" t="e">
        <f>INDEX(Personal!$C$19:$CL$183,MATCH(C57,Personal!$C$19:$C$183,0),42)</f>
        <v>#N/A</v>
      </c>
      <c r="E61" s="764" t="e">
        <f>INDEX(Personal!$C$19:$CL$183,MATCH(C57,Personal!$C$19:$C$183,0),45)</f>
        <v>#N/A</v>
      </c>
      <c r="F61" s="765" t="e">
        <f>INDEX(Personal!$C$19:$CL$183,MATCH(C57,Personal!$C$19:$C$183,0),46)</f>
        <v>#N/A</v>
      </c>
      <c r="G61" s="670"/>
      <c r="H61" s="670"/>
      <c r="I61" s="670"/>
      <c r="J61" s="670"/>
    </row>
    <row r="62" spans="2:12" ht="18" hidden="1" customHeight="1">
      <c r="B62" s="651"/>
      <c r="C62" s="767" t="e">
        <f>INDEX(Personal!$C$19:$CL$183,MATCH(C57,Personal!$C$19:$C$183,0),48)</f>
        <v>#N/A</v>
      </c>
      <c r="D62" s="770" t="e">
        <f>INDEX(Personal!$C$19:$CL$183,MATCH(C57,Personal!$C$19:$C$183,0),47)</f>
        <v>#N/A</v>
      </c>
      <c r="E62" s="764" t="e">
        <f>INDEX(Personal!$C$19:$CL$183,MATCH(C57,Personal!$C$19:$C$183,0),50)</f>
        <v>#N/A</v>
      </c>
      <c r="F62" s="765" t="e">
        <f>INDEX(Personal!$C$19:$CL$183,MATCH(C57,Personal!$C$19:$C$183,0),51)</f>
        <v>#N/A</v>
      </c>
      <c r="G62" s="670"/>
      <c r="H62" s="670"/>
      <c r="I62" s="670"/>
      <c r="J62" s="670"/>
    </row>
    <row r="63" spans="2:12" ht="18" hidden="1" customHeight="1">
      <c r="B63" s="651"/>
      <c r="C63" s="767" t="e">
        <f>INDEX(Personal!$C$19:$CL$183,MATCH(C57,Personal!$C$19:$C$183,0),53)</f>
        <v>#N/A</v>
      </c>
      <c r="D63" s="770" t="e">
        <f>INDEX(Personal!$C$19:$CL$183,MATCH(C57,Personal!$C$19:$C$183,0),52)</f>
        <v>#N/A</v>
      </c>
      <c r="E63" s="764" t="e">
        <f>INDEX(Personal!$C$19:$CL$183,MATCH(C57,Personal!$C$19:$C$183,0),55)</f>
        <v>#N/A</v>
      </c>
      <c r="F63" s="765" t="e">
        <f>INDEX(Personal!$C$19:$CL$183,MATCH(C57,Personal!$C$19:$C$183,0),56)</f>
        <v>#N/A</v>
      </c>
      <c r="G63" s="670"/>
      <c r="H63" s="670"/>
      <c r="I63" s="670"/>
      <c r="J63" s="670"/>
    </row>
    <row r="64" spans="2:12" ht="18" hidden="1" customHeight="1">
      <c r="B64" s="651"/>
      <c r="C64" s="767" t="e">
        <f>INDEX(Personal!$C$19:$CL$183,MATCH(C57,Personal!$C$19:$C$183,0),58)</f>
        <v>#N/A</v>
      </c>
      <c r="D64" s="770" t="e">
        <f>INDEX(Personal!$C$19:$CL$183,MATCH(C57,Personal!$C$19:$C$183,0),57)</f>
        <v>#N/A</v>
      </c>
      <c r="E64" s="764" t="e">
        <f>INDEX(Personal!$C$19:$CL$183,MATCH(C57,Personal!$C$19:$C$183,0),60)</f>
        <v>#N/A</v>
      </c>
      <c r="F64" s="765" t="e">
        <f>INDEX(Personal!$C$19:$CL$183,MATCH(C57,Personal!$C$19:$C$183,0),61)</f>
        <v>#N/A</v>
      </c>
      <c r="G64" s="670"/>
      <c r="H64" s="670"/>
      <c r="I64" s="670"/>
      <c r="J64" s="670"/>
    </row>
    <row r="65" spans="2:10" ht="18" customHeight="1">
      <c r="B65" s="651"/>
      <c r="C65" s="672"/>
      <c r="D65" s="673"/>
      <c r="E65" s="674"/>
      <c r="F65" s="670"/>
      <c r="G65" s="670"/>
      <c r="H65" s="670"/>
      <c r="I65" s="670"/>
      <c r="J65" s="670"/>
    </row>
    <row r="66" spans="2:10" ht="18" customHeight="1">
      <c r="B66" s="650">
        <f>B57+1</f>
        <v>19</v>
      </c>
      <c r="C66" s="761" t="s">
        <v>760</v>
      </c>
      <c r="D66" s="768" t="e">
        <f>IF(C66="","",INDEX(Personal!$C$19:$BT$132,MATCH(C66,Personal!$C$19:$C$132,0),2))</f>
        <v>#N/A</v>
      </c>
      <c r="E66" s="769" t="e">
        <f>IF(C66="","",INDEX(Personal!$C$19:$BT$132,MATCH(C66,Personal!$C$19:$C$132,0),3))</f>
        <v>#N/A</v>
      </c>
      <c r="F66" s="670"/>
      <c r="G66" s="670"/>
      <c r="H66" s="670"/>
      <c r="I66" s="670"/>
      <c r="J66" s="670"/>
    </row>
    <row r="67" spans="2:10" ht="18" customHeight="1">
      <c r="B67" s="651"/>
      <c r="C67" s="766" t="e">
        <f>INDEX(Personal!$C$19:$CL$183,MATCH(C66,Personal!$C$19:$C$183,0),28)</f>
        <v>#N/A</v>
      </c>
      <c r="D67" s="770" t="e">
        <f>INDEX(Personal!$C$19:$CL$183,MATCH(C66,Personal!$C$19:$C$183,0),27)</f>
        <v>#N/A</v>
      </c>
      <c r="E67" s="764" t="e">
        <f>INDEX(Personal!$C$19:$CL$183,MATCH(C66,Personal!$C$19:$C$183,0),30)</f>
        <v>#N/A</v>
      </c>
      <c r="F67" s="765" t="e">
        <f>INDEX(Personal!$C$19:$CL$183,MATCH(C66,Personal!$C$19:$C$183,0),31)</f>
        <v>#N/A</v>
      </c>
      <c r="G67" s="670"/>
      <c r="H67" s="670"/>
      <c r="I67" s="670"/>
      <c r="J67" s="670"/>
    </row>
    <row r="68" spans="2:10" ht="18" customHeight="1">
      <c r="B68" s="651"/>
      <c r="C68" s="766" t="e">
        <f>INDEX(Personal!$C$19:$CL$183,MATCH(C66,Personal!$C$19:$C$183,0),33)</f>
        <v>#N/A</v>
      </c>
      <c r="D68" s="770" t="e">
        <f>INDEX(Personal!$C$19:$CL$183,MATCH(C66,Personal!$C$19:$C$183,0),32)</f>
        <v>#N/A</v>
      </c>
      <c r="E68" s="764" t="e">
        <f>INDEX(Personal!$C$19:$CL$183,MATCH(C66,Personal!$C$19:$C$183,0),35)</f>
        <v>#N/A</v>
      </c>
      <c r="F68" s="765" t="e">
        <f>INDEX(Personal!$C$19:$CL$183,MATCH(C66,Personal!$C$19:$C$183,0),36)</f>
        <v>#N/A</v>
      </c>
      <c r="G68" s="670"/>
      <c r="H68" s="670"/>
      <c r="I68" s="670"/>
      <c r="J68" s="670"/>
    </row>
    <row r="69" spans="2:10" ht="18" hidden="1" customHeight="1">
      <c r="B69" s="651"/>
      <c r="C69" s="767" t="e">
        <f>INDEX(Personal!$C$19:$CL$183,MATCH(C66,Personal!$C$19:$C$183,0),38)</f>
        <v>#N/A</v>
      </c>
      <c r="D69" s="770" t="e">
        <f>INDEX(Personal!$C$19:$CL$183,MATCH(C66,Personal!$C$19:$C$183,0),37)</f>
        <v>#N/A</v>
      </c>
      <c r="E69" s="764" t="e">
        <f>INDEX(Personal!$C$19:$CL$183,MATCH(C66,Personal!$C$19:$C$183,0),40)</f>
        <v>#N/A</v>
      </c>
      <c r="F69" s="765" t="e">
        <f>INDEX(Personal!$C$19:$CL$183,MATCH(C66,Personal!$C$19:$C$183,0),41)</f>
        <v>#N/A</v>
      </c>
      <c r="G69" s="670"/>
      <c r="H69" s="670"/>
      <c r="I69" s="670"/>
      <c r="J69" s="670"/>
    </row>
    <row r="70" spans="2:10" ht="18" hidden="1" customHeight="1">
      <c r="B70" s="651"/>
      <c r="C70" s="767" t="e">
        <f>INDEX(Personal!$C$19:$CL$183,MATCH(C66,Personal!$C$19:$C$183,0),43)</f>
        <v>#N/A</v>
      </c>
      <c r="D70" s="770" t="e">
        <f>INDEX(Personal!$C$19:$CL$183,MATCH(C66,Personal!$C$19:$C$183,0),42)</f>
        <v>#N/A</v>
      </c>
      <c r="E70" s="764" t="e">
        <f>INDEX(Personal!$C$19:$CL$183,MATCH(C66,Personal!$C$19:$C$183,0),45)</f>
        <v>#N/A</v>
      </c>
      <c r="F70" s="765" t="e">
        <f>INDEX(Personal!$C$19:$CL$183,MATCH(C66,Personal!$C$19:$C$183,0),46)</f>
        <v>#N/A</v>
      </c>
      <c r="G70" s="670"/>
      <c r="H70" s="670"/>
      <c r="I70" s="670"/>
      <c r="J70" s="670"/>
    </row>
    <row r="71" spans="2:10" ht="18" hidden="1" customHeight="1">
      <c r="B71" s="651"/>
      <c r="C71" s="767" t="e">
        <f>INDEX(Personal!$C$19:$CL$183,MATCH(C66,Personal!$C$19:$C$183,0),48)</f>
        <v>#N/A</v>
      </c>
      <c r="D71" s="770" t="e">
        <f>INDEX(Personal!$C$19:$CL$183,MATCH(C66,Personal!$C$19:$C$183,0),47)</f>
        <v>#N/A</v>
      </c>
      <c r="E71" s="764" t="e">
        <f>INDEX(Personal!$C$19:$CL$183,MATCH(C66,Personal!$C$19:$C$183,0),50)</f>
        <v>#N/A</v>
      </c>
      <c r="F71" s="765" t="e">
        <f>INDEX(Personal!$C$19:$CL$183,MATCH(C66,Personal!$C$19:$C$183,0),51)</f>
        <v>#N/A</v>
      </c>
      <c r="G71" s="670"/>
      <c r="H71" s="670"/>
      <c r="I71" s="670"/>
      <c r="J71" s="670"/>
    </row>
    <row r="72" spans="2:10" ht="18" hidden="1" customHeight="1">
      <c r="B72" s="651"/>
      <c r="C72" s="767" t="e">
        <f>INDEX(Personal!$C$19:$CL$183,MATCH(C66,Personal!$C$19:$C$183,0),53)</f>
        <v>#N/A</v>
      </c>
      <c r="D72" s="770" t="e">
        <f>INDEX(Personal!$C$19:$CL$183,MATCH(C66,Personal!$C$19:$C$183,0),52)</f>
        <v>#N/A</v>
      </c>
      <c r="E72" s="764" t="e">
        <f>INDEX(Personal!$C$19:$CL$183,MATCH(C66,Personal!$C$19:$C$183,0),55)</f>
        <v>#N/A</v>
      </c>
      <c r="F72" s="765" t="e">
        <f>INDEX(Personal!$C$19:$CL$183,MATCH(C66,Personal!$C$19:$C$183,0),56)</f>
        <v>#N/A</v>
      </c>
      <c r="G72" s="670"/>
      <c r="H72" s="670"/>
      <c r="I72" s="670"/>
      <c r="J72" s="670"/>
    </row>
    <row r="73" spans="2:10" ht="18" hidden="1" customHeight="1">
      <c r="B73" s="651"/>
      <c r="C73" s="767" t="e">
        <f>INDEX(Personal!$C$19:$CL$183,MATCH(C66,Personal!$C$19:$C$183,0),58)</f>
        <v>#N/A</v>
      </c>
      <c r="D73" s="770" t="e">
        <f>INDEX(Personal!$C$19:$CL$183,MATCH(C66,Personal!$C$19:$C$183,0),57)</f>
        <v>#N/A</v>
      </c>
      <c r="E73" s="764" t="e">
        <f>INDEX(Personal!$C$19:$CL$183,MATCH(C66,Personal!$C$19:$C$183,0),60)</f>
        <v>#N/A</v>
      </c>
      <c r="F73" s="765" t="e">
        <f>INDEX(Personal!$C$19:$CL$183,MATCH(C66,Personal!$C$19:$C$183,0),61)</f>
        <v>#N/A</v>
      </c>
      <c r="G73" s="670"/>
      <c r="H73" s="670"/>
      <c r="I73" s="670"/>
      <c r="J73" s="670"/>
    </row>
    <row r="74" spans="2:10" ht="18" customHeight="1">
      <c r="B74" s="651"/>
      <c r="C74" s="672"/>
      <c r="D74" s="673"/>
      <c r="E74" s="674"/>
      <c r="F74" s="670"/>
      <c r="G74" s="670"/>
      <c r="H74" s="670"/>
      <c r="I74" s="670"/>
      <c r="J74" s="670"/>
    </row>
    <row r="75" spans="2:10" ht="18" customHeight="1">
      <c r="B75" s="650">
        <f>B66+1</f>
        <v>20</v>
      </c>
      <c r="C75" s="761" t="s">
        <v>761</v>
      </c>
      <c r="D75" s="768" t="e">
        <f>IF(C75="","",INDEX(Personal!$C$19:$BT$132,MATCH(C75,Personal!$C$19:$C$132,0),2))</f>
        <v>#N/A</v>
      </c>
      <c r="E75" s="769" t="e">
        <f>IF(C75="","",INDEX(Personal!$C$19:$BT$132,MATCH(C75,Personal!$C$19:$C$132,0),3))</f>
        <v>#N/A</v>
      </c>
      <c r="F75" s="670"/>
      <c r="G75" s="670"/>
      <c r="H75" s="670"/>
      <c r="I75" s="670"/>
      <c r="J75" s="670"/>
    </row>
    <row r="76" spans="2:10" ht="18" customHeight="1">
      <c r="B76" s="651"/>
      <c r="C76" s="766" t="e">
        <f>INDEX(Personal!$C$19:$CL$183,MATCH(C75,Personal!$C$19:$C$183,0),28)</f>
        <v>#N/A</v>
      </c>
      <c r="D76" s="770" t="e">
        <f>INDEX(Personal!$C$19:$CL$183,MATCH(C75,Personal!$C$19:$C$183,0),27)</f>
        <v>#N/A</v>
      </c>
      <c r="E76" s="764" t="e">
        <f>INDEX(Personal!$C$19:$CL$183,MATCH(C75,Personal!$C$19:$C$183,0),30)</f>
        <v>#N/A</v>
      </c>
      <c r="F76" s="765" t="e">
        <f>INDEX(Personal!$C$19:$CL$183,MATCH(C75,Personal!$C$19:$C$183,0),31)</f>
        <v>#N/A</v>
      </c>
      <c r="G76" s="670"/>
      <c r="H76" s="670"/>
      <c r="I76" s="670"/>
      <c r="J76" s="670"/>
    </row>
    <row r="77" spans="2:10" ht="18" customHeight="1">
      <c r="B77" s="651"/>
      <c r="C77" s="766" t="e">
        <f>INDEX(Personal!$C$19:$CL$183,MATCH(C75,Personal!$C$19:$C$183,0),33)</f>
        <v>#N/A</v>
      </c>
      <c r="D77" s="770" t="e">
        <f>INDEX(Personal!$C$19:$CL$183,MATCH(C75,Personal!$C$19:$C$183,0),32)</f>
        <v>#N/A</v>
      </c>
      <c r="E77" s="764" t="e">
        <f>INDEX(Personal!$C$19:$CL$183,MATCH(C75,Personal!$C$19:$C$183,0),35)</f>
        <v>#N/A</v>
      </c>
      <c r="F77" s="765" t="e">
        <f>INDEX(Personal!$C$19:$CL$183,MATCH(C75,Personal!$C$19:$C$183,0),36)</f>
        <v>#N/A</v>
      </c>
      <c r="G77" s="670"/>
      <c r="H77" s="670"/>
      <c r="I77" s="670"/>
      <c r="J77" s="670"/>
    </row>
    <row r="78" spans="2:10" ht="18" customHeight="1">
      <c r="B78" s="651"/>
      <c r="C78" s="767" t="e">
        <f>INDEX(Personal!$C$19:$CL$183,MATCH(C75,Personal!$C$19:$C$183,0),38)</f>
        <v>#N/A</v>
      </c>
      <c r="D78" s="770" t="e">
        <f>INDEX(Personal!$C$19:$CL$183,MATCH(C75,Personal!$C$19:$C$183,0),37)</f>
        <v>#N/A</v>
      </c>
      <c r="E78" s="764" t="e">
        <f>INDEX(Personal!$C$19:$CL$183,MATCH(C75,Personal!$C$19:$C$183,0),40)</f>
        <v>#N/A</v>
      </c>
      <c r="F78" s="765" t="e">
        <f>INDEX(Personal!$C$19:$CL$183,MATCH(C75,Personal!$C$19:$C$183,0),41)</f>
        <v>#N/A</v>
      </c>
      <c r="G78" s="670"/>
      <c r="H78" s="670"/>
      <c r="I78" s="670"/>
      <c r="J78" s="670"/>
    </row>
    <row r="79" spans="2:10" ht="18" customHeight="1">
      <c r="B79" s="651"/>
      <c r="C79" s="767" t="e">
        <f>INDEX(Personal!$C$19:$CL$183,MATCH(C75,Personal!$C$19:$C$183,0),43)</f>
        <v>#N/A</v>
      </c>
      <c r="D79" s="770" t="e">
        <f>INDEX(Personal!$C$19:$CL$183,MATCH(C75,Personal!$C$19:$C$183,0),42)</f>
        <v>#N/A</v>
      </c>
      <c r="E79" s="764" t="e">
        <f>INDEX(Personal!$C$19:$CL$183,MATCH(C75,Personal!$C$19:$C$183,0),45)</f>
        <v>#N/A</v>
      </c>
      <c r="F79" s="765" t="e">
        <f>INDEX(Personal!$C$19:$CL$183,MATCH(C75,Personal!$C$19:$C$183,0),46)</f>
        <v>#N/A</v>
      </c>
      <c r="G79" s="670"/>
      <c r="H79" s="670"/>
      <c r="I79" s="670"/>
      <c r="J79" s="670"/>
    </row>
    <row r="80" spans="2:10" ht="18" customHeight="1">
      <c r="B80" s="651"/>
      <c r="C80" s="767" t="e">
        <f>INDEX(Personal!$C$19:$CL$183,MATCH(C75,Personal!$C$19:$C$183,0),48)</f>
        <v>#N/A</v>
      </c>
      <c r="D80" s="770" t="e">
        <f>INDEX(Personal!$C$19:$CL$183,MATCH(C75,Personal!$C$19:$C$183,0),47)</f>
        <v>#N/A</v>
      </c>
      <c r="E80" s="764" t="e">
        <f>INDEX(Personal!$C$19:$CL$183,MATCH(C75,Personal!$C$19:$C$183,0),50)</f>
        <v>#N/A</v>
      </c>
      <c r="F80" s="765" t="e">
        <f>INDEX(Personal!$C$19:$CL$183,MATCH(C75,Personal!$C$19:$C$183,0),51)</f>
        <v>#N/A</v>
      </c>
      <c r="G80" s="670"/>
      <c r="H80" s="670"/>
      <c r="I80" s="670"/>
      <c r="J80" s="670"/>
    </row>
    <row r="81" spans="2:10" ht="18" hidden="1" customHeight="1">
      <c r="B81" s="651"/>
      <c r="C81" s="767" t="e">
        <f>INDEX(Personal!$C$19:$CL$183,MATCH(C75,Personal!$C$19:$C$183,0),53)</f>
        <v>#N/A</v>
      </c>
      <c r="D81" s="770" t="e">
        <f>INDEX(Personal!$C$19:$CL$183,MATCH(C75,Personal!$C$19:$C$183,0),52)</f>
        <v>#N/A</v>
      </c>
      <c r="E81" s="764" t="e">
        <f>INDEX(Personal!$C$19:$CL$183,MATCH(C75,Personal!$C$19:$C$183,0),55)</f>
        <v>#N/A</v>
      </c>
      <c r="F81" s="765" t="e">
        <f>INDEX(Personal!$C$19:$CL$183,MATCH(C75,Personal!$C$19:$C$183,0),56)</f>
        <v>#N/A</v>
      </c>
      <c r="G81" s="670"/>
      <c r="H81" s="670"/>
      <c r="I81" s="670"/>
      <c r="J81" s="670"/>
    </row>
    <row r="82" spans="2:10" ht="18" hidden="1" customHeight="1">
      <c r="B82" s="651"/>
      <c r="C82" s="767" t="e">
        <f>INDEX(Personal!$C$19:$CL$183,MATCH(C75,Personal!$C$19:$C$183,0),58)</f>
        <v>#N/A</v>
      </c>
      <c r="D82" s="770" t="e">
        <f>INDEX(Personal!$C$19:$CL$183,MATCH(C75,Personal!$C$19:$C$183,0),57)</f>
        <v>#N/A</v>
      </c>
      <c r="E82" s="764" t="e">
        <f>INDEX(Personal!$C$19:$CL$183,MATCH(C75,Personal!$C$19:$C$183,0),60)</f>
        <v>#N/A</v>
      </c>
      <c r="F82" s="765" t="e">
        <f>INDEX(Personal!$C$19:$CL$183,MATCH(C75,Personal!$C$19:$C$183,0),61)</f>
        <v>#N/A</v>
      </c>
      <c r="G82" s="670"/>
      <c r="H82" s="670"/>
      <c r="I82" s="670"/>
      <c r="J82" s="670"/>
    </row>
    <row r="83" spans="2:10" ht="18" hidden="1" customHeight="1">
      <c r="B83" s="651"/>
      <c r="C83" s="771"/>
      <c r="D83" s="772"/>
      <c r="E83" s="773"/>
      <c r="F83" s="774"/>
      <c r="G83" s="670"/>
      <c r="H83" s="670"/>
      <c r="I83" s="670"/>
      <c r="J83" s="670"/>
    </row>
    <row r="84" spans="2:10" ht="18" hidden="1" customHeight="1">
      <c r="B84" s="650">
        <f>B75+1</f>
        <v>21</v>
      </c>
      <c r="C84" s="761"/>
      <c r="D84" s="762" t="str">
        <f>IF(C84="","",INDEX(Personal!$C$19:$BT$132,MATCH(C84,Personal!$C$19:$C$132,0),2))</f>
        <v/>
      </c>
      <c r="E84" s="763" t="str">
        <f>IF(C84="","",INDEX(Personal!$C$19:$BT$132,MATCH(C84,Personal!$C$19:$C$132,0),3))</f>
        <v/>
      </c>
      <c r="F84" s="670"/>
      <c r="G84" s="670"/>
      <c r="H84" s="670"/>
      <c r="I84" s="670"/>
      <c r="J84" s="670"/>
    </row>
    <row r="85" spans="2:10" ht="18" hidden="1" customHeight="1">
      <c r="B85" s="651"/>
      <c r="C85" s="766" t="e">
        <f>INDEX(Personal!$C$19:$CL$183,MATCH(C84,Personal!$C$19:$C$183,0),28)</f>
        <v>#N/A</v>
      </c>
      <c r="D85" s="770" t="e">
        <f>INDEX(Personal!$C$19:$CL$183,MATCH(C84,Personal!$C$19:$C$183,0),27)</f>
        <v>#N/A</v>
      </c>
      <c r="E85" s="764" t="e">
        <f>INDEX(Personal!$C$19:$CL$183,MATCH(C84,Personal!$C$19:$C$183,0),30)</f>
        <v>#N/A</v>
      </c>
      <c r="F85" s="765" t="e">
        <f>INDEX(Personal!$C$19:$CL$183,MATCH(C84,Personal!$C$19:$C$183,0),31)</f>
        <v>#N/A</v>
      </c>
      <c r="G85" s="670"/>
      <c r="H85" s="670"/>
      <c r="I85" s="670"/>
      <c r="J85" s="670"/>
    </row>
    <row r="86" spans="2:10" ht="18" hidden="1" customHeight="1">
      <c r="B86" s="651"/>
      <c r="C86" s="766" t="e">
        <f>INDEX(Personal!$C$19:$CL$183,MATCH(C84,Personal!$C$19:$C$183,0),33)</f>
        <v>#N/A</v>
      </c>
      <c r="D86" s="770" t="e">
        <f>INDEX(Personal!$C$19:$CL$183,MATCH(C84,Personal!$C$19:$C$183,0),32)</f>
        <v>#N/A</v>
      </c>
      <c r="E86" s="764" t="e">
        <f>INDEX(Personal!$C$19:$CL$183,MATCH(C84,Personal!$C$19:$C$183,0),35)</f>
        <v>#N/A</v>
      </c>
      <c r="F86" s="765" t="e">
        <f>INDEX(Personal!$C$19:$CL$183,MATCH(C84,Personal!$C$19:$C$183,0),36)</f>
        <v>#N/A</v>
      </c>
      <c r="G86" s="670"/>
      <c r="H86" s="670"/>
      <c r="I86" s="670"/>
      <c r="J86" s="670"/>
    </row>
    <row r="87" spans="2:10" ht="18" hidden="1" customHeight="1">
      <c r="B87" s="651"/>
      <c r="C87" s="767" t="e">
        <f>INDEX(Personal!$C$19:$CL$183,MATCH(C84,Personal!$C$19:$C$183,0),38)</f>
        <v>#N/A</v>
      </c>
      <c r="D87" s="770" t="e">
        <f>INDEX(Personal!$C$19:$CL$183,MATCH(C84,Personal!$C$19:$C$183,0),37)</f>
        <v>#N/A</v>
      </c>
      <c r="E87" s="764" t="e">
        <f>INDEX(Personal!$C$19:$CL$183,MATCH(C84,Personal!$C$19:$C$183,0),40)</f>
        <v>#N/A</v>
      </c>
      <c r="F87" s="765" t="e">
        <f>INDEX(Personal!$C$19:$CL$183,MATCH(C84,Personal!$C$19:$C$183,0),41)</f>
        <v>#N/A</v>
      </c>
      <c r="G87" s="670"/>
      <c r="H87" s="670"/>
      <c r="I87" s="670"/>
      <c r="J87" s="670"/>
    </row>
    <row r="88" spans="2:10" ht="18" hidden="1" customHeight="1">
      <c r="B88" s="651"/>
      <c r="C88" s="767" t="e">
        <f>INDEX(Personal!$C$19:$CL$183,MATCH(C84,Personal!$C$19:$C$183,0),43)</f>
        <v>#N/A</v>
      </c>
      <c r="D88" s="770" t="e">
        <f>INDEX(Personal!$C$19:$CL$183,MATCH(C84,Personal!$C$19:$C$183,0),42)</f>
        <v>#N/A</v>
      </c>
      <c r="E88" s="764" t="e">
        <f>INDEX(Personal!$C$19:$CL$183,MATCH(C84,Personal!$C$19:$C$183,0),45)</f>
        <v>#N/A</v>
      </c>
      <c r="F88" s="765" t="e">
        <f>INDEX(Personal!$C$19:$CL$183,MATCH(C84,Personal!$C$19:$C$183,0),46)</f>
        <v>#N/A</v>
      </c>
      <c r="G88" s="670"/>
      <c r="H88" s="670"/>
      <c r="I88" s="670"/>
      <c r="J88" s="670"/>
    </row>
    <row r="89" spans="2:10" ht="18" hidden="1" customHeight="1">
      <c r="B89" s="651"/>
      <c r="C89" s="767" t="e">
        <f>INDEX(Personal!$C$19:$CL$183,MATCH(C84,Personal!$C$19:$C$183,0),48)</f>
        <v>#N/A</v>
      </c>
      <c r="D89" s="770" t="e">
        <f>INDEX(Personal!$C$19:$CL$183,MATCH(C84,Personal!$C$19:$C$183,0),47)</f>
        <v>#N/A</v>
      </c>
      <c r="E89" s="764" t="e">
        <f>INDEX(Personal!$C$19:$CL$183,MATCH(C84,Personal!$C$19:$C$183,0),50)</f>
        <v>#N/A</v>
      </c>
      <c r="F89" s="765" t="e">
        <f>INDEX(Personal!$C$19:$CL$183,MATCH(C84,Personal!$C$19:$C$183,0),51)</f>
        <v>#N/A</v>
      </c>
      <c r="G89" s="670"/>
      <c r="H89" s="670"/>
      <c r="I89" s="670"/>
      <c r="J89" s="670"/>
    </row>
    <row r="90" spans="2:10" ht="18" hidden="1" customHeight="1">
      <c r="B90" s="651"/>
      <c r="C90" s="767" t="e">
        <f>INDEX(Personal!$C$19:$CL$183,MATCH(C84,Personal!$C$19:$C$183,0),53)</f>
        <v>#N/A</v>
      </c>
      <c r="D90" s="770" t="e">
        <f>INDEX(Personal!$C$19:$CL$183,MATCH(C84,Personal!$C$19:$C$183,0),52)</f>
        <v>#N/A</v>
      </c>
      <c r="E90" s="764" t="e">
        <f>INDEX(Personal!$C$19:$CL$183,MATCH(C84,Personal!$C$19:$C$183,0),55)</f>
        <v>#N/A</v>
      </c>
      <c r="F90" s="765" t="e">
        <f>INDEX(Personal!$C$19:$CL$183,MATCH(C84,Personal!$C$19:$C$183,0),56)</f>
        <v>#N/A</v>
      </c>
      <c r="G90" s="670"/>
      <c r="H90" s="670"/>
      <c r="I90" s="670"/>
      <c r="J90" s="670"/>
    </row>
    <row r="91" spans="2:10" ht="18" hidden="1" customHeight="1">
      <c r="B91" s="651"/>
      <c r="C91" s="767" t="e">
        <f>INDEX(Personal!$C$19:$CL$183,MATCH(C84,Personal!$C$19:$C$183,0),58)</f>
        <v>#N/A</v>
      </c>
      <c r="D91" s="770" t="e">
        <f>INDEX(Personal!$C$19:$CL$183,MATCH(C84,Personal!$C$19:$C$183,0),57)</f>
        <v>#N/A</v>
      </c>
      <c r="E91" s="764" t="e">
        <f>INDEX(Personal!$C$19:$CL$183,MATCH(C84,Personal!$C$19:$C$183,0),60)</f>
        <v>#N/A</v>
      </c>
      <c r="F91" s="765" t="e">
        <f>INDEX(Personal!$C$19:$CL$183,MATCH(C84,Personal!$C$19:$C$183,0),61)</f>
        <v>#N/A</v>
      </c>
      <c r="G91" s="670"/>
      <c r="H91" s="670"/>
      <c r="I91" s="670"/>
      <c r="J91" s="670"/>
    </row>
    <row r="92" spans="2:10" ht="18" hidden="1" customHeight="1">
      <c r="B92" s="651"/>
      <c r="C92" s="771"/>
      <c r="D92" s="772"/>
      <c r="E92" s="773"/>
      <c r="F92" s="774"/>
      <c r="G92" s="670"/>
      <c r="H92" s="670"/>
      <c r="I92" s="670"/>
      <c r="J92" s="670"/>
    </row>
    <row r="93" spans="2:10" ht="18" hidden="1" customHeight="1">
      <c r="B93" s="651"/>
      <c r="C93" s="771"/>
      <c r="D93" s="772"/>
      <c r="E93" s="773"/>
      <c r="F93" s="774"/>
      <c r="G93" s="670"/>
      <c r="H93" s="670"/>
      <c r="I93" s="670"/>
      <c r="J93" s="670"/>
    </row>
    <row r="94" spans="2:10" ht="18" hidden="1" customHeight="1">
      <c r="B94" s="651"/>
      <c r="C94" s="771"/>
      <c r="D94" s="772"/>
      <c r="E94" s="773"/>
      <c r="F94" s="774"/>
      <c r="G94" s="670"/>
      <c r="H94" s="670"/>
      <c r="I94" s="670"/>
      <c r="J94" s="670"/>
    </row>
    <row r="95" spans="2:10" ht="18" hidden="1" customHeight="1">
      <c r="B95" s="651"/>
      <c r="C95" s="771"/>
      <c r="D95" s="772"/>
      <c r="E95" s="773"/>
      <c r="F95" s="774"/>
      <c r="G95" s="670"/>
      <c r="H95" s="670"/>
      <c r="I95" s="670"/>
      <c r="J95" s="670"/>
    </row>
    <row r="96" spans="2:10" ht="18" hidden="1" customHeight="1">
      <c r="B96" s="651"/>
      <c r="C96" s="771"/>
      <c r="D96" s="772"/>
      <c r="E96" s="773"/>
      <c r="F96" s="774"/>
      <c r="G96" s="670"/>
      <c r="H96" s="670"/>
      <c r="I96" s="670"/>
      <c r="J96" s="670"/>
    </row>
    <row r="97" spans="1:11" ht="18" customHeight="1">
      <c r="B97" s="651"/>
      <c r="C97" s="771"/>
      <c r="D97" s="772"/>
      <c r="E97" s="773"/>
      <c r="F97" s="774"/>
      <c r="G97" s="670"/>
      <c r="H97" s="670"/>
      <c r="I97" s="670"/>
      <c r="J97" s="670"/>
    </row>
    <row r="98" spans="1:11" ht="18" hidden="1" customHeight="1"/>
    <row r="99" spans="1:11" ht="18" hidden="1" customHeight="1">
      <c r="B99" s="561"/>
      <c r="C99" s="561"/>
      <c r="D99" s="561"/>
      <c r="E99" s="561"/>
      <c r="F99" s="561"/>
      <c r="G99" s="561"/>
      <c r="H99" s="561"/>
      <c r="I99" s="561"/>
      <c r="J99" s="561"/>
      <c r="K99" s="561"/>
    </row>
    <row r="100" spans="1:11" ht="18" customHeight="1">
      <c r="B100" s="561"/>
      <c r="C100" s="234" t="s">
        <v>265</v>
      </c>
      <c r="D100" s="561"/>
      <c r="E100" s="561"/>
      <c r="F100" s="561"/>
      <c r="G100" s="561"/>
      <c r="H100" s="561"/>
      <c r="I100" s="561"/>
      <c r="J100" s="561"/>
      <c r="K100" s="561"/>
    </row>
    <row r="101" spans="1:11" ht="18" customHeight="1">
      <c r="B101" s="561"/>
      <c r="C101" s="561"/>
      <c r="D101" s="561"/>
      <c r="E101" s="561"/>
      <c r="F101" s="561"/>
      <c r="G101" s="561"/>
      <c r="H101" s="561"/>
      <c r="I101" s="561"/>
      <c r="J101" s="561"/>
      <c r="K101" s="561"/>
    </row>
    <row r="102" spans="1:11" ht="18" customHeight="1">
      <c r="B102" s="561"/>
      <c r="C102" s="561"/>
      <c r="D102" s="561"/>
      <c r="E102" s="561"/>
      <c r="F102" s="561"/>
      <c r="G102" s="561"/>
      <c r="H102" s="561"/>
      <c r="I102" s="561"/>
      <c r="J102" s="561"/>
      <c r="K102" s="561"/>
    </row>
    <row r="103" spans="1:11" ht="18" customHeight="1">
      <c r="B103" s="1640" t="s">
        <v>266</v>
      </c>
      <c r="C103" s="1640"/>
      <c r="D103" s="1640"/>
      <c r="E103" s="1640"/>
      <c r="F103" s="1640"/>
      <c r="G103" s="1640"/>
      <c r="H103" s="1640"/>
      <c r="I103" s="1640"/>
      <c r="J103" s="1640"/>
      <c r="K103" s="1640"/>
    </row>
    <row r="104" spans="1:11" ht="18" customHeight="1">
      <c r="B104" s="1640" t="s">
        <v>762</v>
      </c>
      <c r="C104" s="1640"/>
      <c r="D104" s="1640"/>
      <c r="E104" s="1640"/>
      <c r="F104" s="1640"/>
      <c r="G104" s="1640"/>
      <c r="H104" s="1640"/>
      <c r="I104" s="1640"/>
      <c r="J104" s="1640"/>
      <c r="K104" s="1640"/>
    </row>
    <row r="105" spans="1:11" ht="18" customHeight="1">
      <c r="B105" s="1640" t="s">
        <v>482</v>
      </c>
      <c r="C105" s="1640"/>
      <c r="D105" s="1640"/>
      <c r="E105" s="1640"/>
      <c r="F105" s="1640"/>
      <c r="G105" s="1640"/>
      <c r="H105" s="1640"/>
      <c r="I105" s="1640"/>
      <c r="J105" s="1640"/>
      <c r="K105" s="1640"/>
    </row>
    <row r="106" spans="1:11" ht="18" hidden="1" customHeight="1">
      <c r="B106" s="671"/>
      <c r="C106" s="671"/>
      <c r="D106" s="671"/>
      <c r="E106" s="671"/>
      <c r="F106" s="671"/>
      <c r="G106" s="671"/>
      <c r="H106" s="671"/>
      <c r="I106" s="671"/>
      <c r="J106" s="671"/>
      <c r="K106" s="671"/>
    </row>
    <row r="107" spans="1:11" ht="18" hidden="1" customHeight="1">
      <c r="B107" s="671"/>
      <c r="C107" s="671"/>
      <c r="D107" s="671"/>
      <c r="E107" s="671"/>
      <c r="F107" s="671"/>
      <c r="G107" s="671"/>
      <c r="H107" s="671"/>
      <c r="I107" s="671"/>
      <c r="J107" s="671"/>
      <c r="K107" s="671"/>
    </row>
    <row r="108" spans="1:11" ht="18" customHeight="1">
      <c r="B108" s="561"/>
      <c r="C108" s="561"/>
      <c r="D108" s="561"/>
      <c r="E108" s="561"/>
      <c r="F108" s="561"/>
      <c r="G108" s="561"/>
      <c r="H108" s="561"/>
      <c r="I108" s="561"/>
      <c r="J108" s="561"/>
      <c r="K108" s="561"/>
    </row>
    <row r="109" spans="1:11" ht="18" customHeight="1">
      <c r="B109" s="1639" t="s">
        <v>250</v>
      </c>
      <c r="C109" s="1639"/>
      <c r="D109" s="1639"/>
      <c r="E109" s="1639"/>
      <c r="F109" s="1639"/>
      <c r="G109" s="1639"/>
      <c r="H109" s="1639"/>
      <c r="I109" s="1639"/>
      <c r="J109" s="1639"/>
      <c r="K109" s="561"/>
    </row>
    <row r="110" spans="1:11" ht="18" customHeight="1">
      <c r="A110" s="235"/>
      <c r="B110" s="235"/>
      <c r="C110" s="235"/>
      <c r="D110" s="235"/>
      <c r="E110" s="235"/>
      <c r="F110" s="235"/>
      <c r="G110" s="228"/>
      <c r="H110" s="228"/>
      <c r="I110" s="228"/>
    </row>
    <row r="111" spans="1:11" ht="18" customHeight="1">
      <c r="A111" s="235"/>
      <c r="B111" s="235"/>
      <c r="C111" s="235"/>
      <c r="D111" s="235"/>
      <c r="E111" s="235"/>
      <c r="F111" s="235"/>
      <c r="G111" s="228"/>
      <c r="H111" s="228"/>
      <c r="I111" s="228"/>
    </row>
    <row r="112" spans="1:11"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hidden="1" customHeight="1"/>
    <row r="126" ht="18" customHeight="1"/>
    <row r="127" ht="18" customHeight="1"/>
    <row r="128" ht="18" customHeight="1"/>
    <row r="129" ht="18" customHeight="1"/>
    <row r="130" ht="18"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sheetData>
  <mergeCells count="9">
    <mergeCell ref="E3:XFD3"/>
    <mergeCell ref="G1:L1"/>
    <mergeCell ref="H56:L56"/>
    <mergeCell ref="B109:J109"/>
    <mergeCell ref="C13:J18"/>
    <mergeCell ref="B103:K103"/>
    <mergeCell ref="B104:K104"/>
    <mergeCell ref="B105:K105"/>
    <mergeCell ref="B1:C3"/>
  </mergeCells>
  <dataValidations count="1">
    <dataValidation type="list" allowBlank="1" showInputMessage="1" showErrorMessage="1" sqref="C57 C84 C75 C66" xr:uid="{00000000-0002-0000-1200-000000000000}">
      <formula1>$C$51:$C$156</formula1>
    </dataValidation>
  </dataValidations>
  <pageMargins left="0.62992125984251968" right="0.6692913385826772" top="0.35433070866141736" bottom="0.27559055118110237" header="0.31496062992125984" footer="0.31496062992125984"/>
  <pageSetup scale="73"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4000000}">
          <x14:formula1>
            <xm:f>Personal!$C$78:$C$183</xm:f>
          </x14:formula1>
          <xm:sqref>C44</xm:sqref>
        </x14:dataValidation>
        <x14:dataValidation type="list" allowBlank="1" showInputMessage="1" showErrorMessage="1" xr:uid="{00000000-0002-0000-1200-000005000000}">
          <x14:formula1>
            <xm:f>Personal!$C$19:$C$183</xm:f>
          </x14:formula1>
          <xm:sqref>C21:C43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AX303"/>
  <sheetViews>
    <sheetView showGridLines="0" zoomScale="75" zoomScaleNormal="75" workbookViewId="0">
      <selection activeCell="AP28" sqref="AP28"/>
    </sheetView>
  </sheetViews>
  <sheetFormatPr baseColWidth="10" defaultColWidth="11.44140625" defaultRowHeight="13.2" zeroHeight="1"/>
  <cols>
    <col min="1" max="1" width="0.88671875" style="257" customWidth="1"/>
    <col min="2" max="5" width="2.88671875" style="257" customWidth="1"/>
    <col min="6" max="6" width="3.44140625" style="257" customWidth="1"/>
    <col min="7" max="8" width="2.88671875" style="257" customWidth="1"/>
    <col min="9" max="9" width="2.109375" style="257" customWidth="1"/>
    <col min="10" max="10" width="2.88671875" style="257" customWidth="1"/>
    <col min="11" max="11" width="1.33203125" style="257" customWidth="1"/>
    <col min="12" max="12" width="2.109375" style="257" customWidth="1"/>
    <col min="13" max="13" width="1.6640625" style="257" customWidth="1"/>
    <col min="14" max="15" width="2.88671875" style="257" customWidth="1"/>
    <col min="16" max="16" width="3.88671875" style="257" customWidth="1"/>
    <col min="17" max="17" width="2.88671875" style="257" customWidth="1"/>
    <col min="18" max="18" width="1.88671875" style="257" customWidth="1"/>
    <col min="19" max="22" width="2.88671875" style="257" customWidth="1"/>
    <col min="23" max="23" width="5.33203125" style="257" customWidth="1"/>
    <col min="24" max="26" width="2.6640625" style="257" customWidth="1"/>
    <col min="27" max="27" width="2.33203125" style="257" customWidth="1"/>
    <col min="28" max="28" width="3.33203125" style="257" customWidth="1"/>
    <col min="29" max="34" width="2.33203125" style="257" customWidth="1"/>
    <col min="35" max="35" width="2.5546875" style="257" customWidth="1"/>
    <col min="36" max="39" width="2.33203125" style="257" customWidth="1"/>
    <col min="40" max="40" width="1.33203125" style="257" customWidth="1"/>
    <col min="41" max="41" width="3" style="257" customWidth="1"/>
    <col min="42" max="42" width="36" style="257" customWidth="1"/>
    <col min="43" max="43" width="17.33203125" style="257" customWidth="1"/>
    <col min="44" max="45" width="17" style="257" customWidth="1"/>
    <col min="46" max="46" width="30.5546875" style="257" customWidth="1"/>
    <col min="47" max="47" width="16.33203125" style="257" customWidth="1"/>
    <col min="48" max="48" width="10.6640625" style="257" customWidth="1"/>
    <col min="49" max="230" width="11.44140625" style="257"/>
    <col min="231" max="231" width="0.88671875" style="257" customWidth="1"/>
    <col min="232" max="238" width="2.88671875" style="257" customWidth="1"/>
    <col min="239" max="239" width="2.109375" style="257" customWidth="1"/>
    <col min="240" max="240" width="2.88671875" style="257" customWidth="1"/>
    <col min="241" max="241" width="1.33203125" style="257" customWidth="1"/>
    <col min="242" max="242" width="2.109375" style="257" customWidth="1"/>
    <col min="243" max="243" width="1.6640625" style="257" customWidth="1"/>
    <col min="244" max="245" width="2.88671875" style="257" customWidth="1"/>
    <col min="246" max="246" width="3.88671875" style="257" customWidth="1"/>
    <col min="247" max="247" width="2.88671875" style="257" customWidth="1"/>
    <col min="248" max="248" width="1.88671875" style="257" customWidth="1"/>
    <col min="249" max="252" width="2.88671875" style="257" customWidth="1"/>
    <col min="253" max="253" width="6.44140625" style="257" customWidth="1"/>
    <col min="254" max="256" width="2.6640625" style="257" customWidth="1"/>
    <col min="257" max="264" width="2.33203125" style="257" customWidth="1"/>
    <col min="265" max="265" width="2.5546875" style="257" customWidth="1"/>
    <col min="266" max="270" width="2.33203125" style="257" customWidth="1"/>
    <col min="271" max="271" width="3" style="257" customWidth="1"/>
    <col min="272" max="272" width="25.5546875" style="257" customWidth="1"/>
    <col min="273" max="273" width="17.33203125" style="257" customWidth="1"/>
    <col min="274" max="274" width="17" style="257" customWidth="1"/>
    <col min="275" max="275" width="4.6640625" style="257" customWidth="1"/>
    <col min="276" max="276" width="36.5546875" style="257" customWidth="1"/>
    <col min="277" max="277" width="15.33203125" style="257" customWidth="1"/>
    <col min="278" max="278" width="17.5546875" style="257" customWidth="1"/>
    <col min="279" max="279" width="15.33203125" style="257" customWidth="1"/>
    <col min="280" max="280" width="15.109375" style="257" customWidth="1"/>
    <col min="281" max="486" width="11.44140625" style="257"/>
    <col min="487" max="487" width="0.88671875" style="257" customWidth="1"/>
    <col min="488" max="494" width="2.88671875" style="257" customWidth="1"/>
    <col min="495" max="495" width="2.109375" style="257" customWidth="1"/>
    <col min="496" max="496" width="2.88671875" style="257" customWidth="1"/>
    <col min="497" max="497" width="1.33203125" style="257" customWidth="1"/>
    <col min="498" max="498" width="2.109375" style="257" customWidth="1"/>
    <col min="499" max="499" width="1.6640625" style="257" customWidth="1"/>
    <col min="500" max="501" width="2.88671875" style="257" customWidth="1"/>
    <col min="502" max="502" width="3.88671875" style="257" customWidth="1"/>
    <col min="503" max="503" width="2.88671875" style="257" customWidth="1"/>
    <col min="504" max="504" width="1.88671875" style="257" customWidth="1"/>
    <col min="505" max="508" width="2.88671875" style="257" customWidth="1"/>
    <col min="509" max="509" width="6.44140625" style="257" customWidth="1"/>
    <col min="510" max="512" width="2.6640625" style="257" customWidth="1"/>
    <col min="513" max="520" width="2.33203125" style="257" customWidth="1"/>
    <col min="521" max="521" width="2.5546875" style="257" customWidth="1"/>
    <col min="522" max="526" width="2.33203125" style="257" customWidth="1"/>
    <col min="527" max="527" width="3" style="257" customWidth="1"/>
    <col min="528" max="528" width="25.5546875" style="257" customWidth="1"/>
    <col min="529" max="529" width="17.33203125" style="257" customWidth="1"/>
    <col min="530" max="530" width="17" style="257" customWidth="1"/>
    <col min="531" max="531" width="4.6640625" style="257" customWidth="1"/>
    <col min="532" max="532" width="36.5546875" style="257" customWidth="1"/>
    <col min="533" max="533" width="15.33203125" style="257" customWidth="1"/>
    <col min="534" max="534" width="17.5546875" style="257" customWidth="1"/>
    <col min="535" max="535" width="15.33203125" style="257" customWidth="1"/>
    <col min="536" max="536" width="15.109375" style="257" customWidth="1"/>
    <col min="537" max="742" width="11.44140625" style="257"/>
    <col min="743" max="743" width="0.88671875" style="257" customWidth="1"/>
    <col min="744" max="750" width="2.88671875" style="257" customWidth="1"/>
    <col min="751" max="751" width="2.109375" style="257" customWidth="1"/>
    <col min="752" max="752" width="2.88671875" style="257" customWidth="1"/>
    <col min="753" max="753" width="1.33203125" style="257" customWidth="1"/>
    <col min="754" max="754" width="2.109375" style="257" customWidth="1"/>
    <col min="755" max="755" width="1.6640625" style="257" customWidth="1"/>
    <col min="756" max="757" width="2.88671875" style="257" customWidth="1"/>
    <col min="758" max="758" width="3.88671875" style="257" customWidth="1"/>
    <col min="759" max="759" width="2.88671875" style="257" customWidth="1"/>
    <col min="760" max="760" width="1.88671875" style="257" customWidth="1"/>
    <col min="761" max="764" width="2.88671875" style="257" customWidth="1"/>
    <col min="765" max="765" width="6.44140625" style="257" customWidth="1"/>
    <col min="766" max="768" width="2.6640625" style="257" customWidth="1"/>
    <col min="769" max="776" width="2.33203125" style="257" customWidth="1"/>
    <col min="777" max="777" width="2.5546875" style="257" customWidth="1"/>
    <col min="778" max="782" width="2.33203125" style="257" customWidth="1"/>
    <col min="783" max="783" width="3" style="257" customWidth="1"/>
    <col min="784" max="784" width="25.5546875" style="257" customWidth="1"/>
    <col min="785" max="785" width="17.33203125" style="257" customWidth="1"/>
    <col min="786" max="786" width="17" style="257" customWidth="1"/>
    <col min="787" max="787" width="4.6640625" style="257" customWidth="1"/>
    <col min="788" max="788" width="36.5546875" style="257" customWidth="1"/>
    <col min="789" max="789" width="15.33203125" style="257" customWidth="1"/>
    <col min="790" max="790" width="17.5546875" style="257" customWidth="1"/>
    <col min="791" max="791" width="15.33203125" style="257" customWidth="1"/>
    <col min="792" max="792" width="15.109375" style="257" customWidth="1"/>
    <col min="793" max="998" width="11.44140625" style="257"/>
    <col min="999" max="999" width="0.88671875" style="257" customWidth="1"/>
    <col min="1000" max="1006" width="2.88671875" style="257" customWidth="1"/>
    <col min="1007" max="1007" width="2.109375" style="257" customWidth="1"/>
    <col min="1008" max="1008" width="2.88671875" style="257" customWidth="1"/>
    <col min="1009" max="1009" width="1.33203125" style="257" customWidth="1"/>
    <col min="1010" max="1010" width="2.109375" style="257" customWidth="1"/>
    <col min="1011" max="1011" width="1.6640625" style="257" customWidth="1"/>
    <col min="1012" max="1013" width="2.88671875" style="257" customWidth="1"/>
    <col min="1014" max="1014" width="3.88671875" style="257" customWidth="1"/>
    <col min="1015" max="1015" width="2.88671875" style="257" customWidth="1"/>
    <col min="1016" max="1016" width="1.88671875" style="257" customWidth="1"/>
    <col min="1017" max="1020" width="2.88671875" style="257" customWidth="1"/>
    <col min="1021" max="1021" width="6.44140625" style="257" customWidth="1"/>
    <col min="1022" max="1024" width="2.6640625" style="257" customWidth="1"/>
    <col min="1025" max="1032" width="2.33203125" style="257" customWidth="1"/>
    <col min="1033" max="1033" width="2.5546875" style="257" customWidth="1"/>
    <col min="1034" max="1038" width="2.33203125" style="257" customWidth="1"/>
    <col min="1039" max="1039" width="3" style="257" customWidth="1"/>
    <col min="1040" max="1040" width="25.5546875" style="257" customWidth="1"/>
    <col min="1041" max="1041" width="17.33203125" style="257" customWidth="1"/>
    <col min="1042" max="1042" width="17" style="257" customWidth="1"/>
    <col min="1043" max="1043" width="4.6640625" style="257" customWidth="1"/>
    <col min="1044" max="1044" width="36.5546875" style="257" customWidth="1"/>
    <col min="1045" max="1045" width="15.33203125" style="257" customWidth="1"/>
    <col min="1046" max="1046" width="17.5546875" style="257" customWidth="1"/>
    <col min="1047" max="1047" width="15.33203125" style="257" customWidth="1"/>
    <col min="1048" max="1048" width="15.109375" style="257" customWidth="1"/>
    <col min="1049" max="1254" width="11.44140625" style="257"/>
    <col min="1255" max="1255" width="0.88671875" style="257" customWidth="1"/>
    <col min="1256" max="1262" width="2.88671875" style="257" customWidth="1"/>
    <col min="1263" max="1263" width="2.109375" style="257" customWidth="1"/>
    <col min="1264" max="1264" width="2.88671875" style="257" customWidth="1"/>
    <col min="1265" max="1265" width="1.33203125" style="257" customWidth="1"/>
    <col min="1266" max="1266" width="2.109375" style="257" customWidth="1"/>
    <col min="1267" max="1267" width="1.6640625" style="257" customWidth="1"/>
    <col min="1268" max="1269" width="2.88671875" style="257" customWidth="1"/>
    <col min="1270" max="1270" width="3.88671875" style="257" customWidth="1"/>
    <col min="1271" max="1271" width="2.88671875" style="257" customWidth="1"/>
    <col min="1272" max="1272" width="1.88671875" style="257" customWidth="1"/>
    <col min="1273" max="1276" width="2.88671875" style="257" customWidth="1"/>
    <col min="1277" max="1277" width="6.44140625" style="257" customWidth="1"/>
    <col min="1278" max="1280" width="2.6640625" style="257" customWidth="1"/>
    <col min="1281" max="1288" width="2.33203125" style="257" customWidth="1"/>
    <col min="1289" max="1289" width="2.5546875" style="257" customWidth="1"/>
    <col min="1290" max="1294" width="2.33203125" style="257" customWidth="1"/>
    <col min="1295" max="1295" width="3" style="257" customWidth="1"/>
    <col min="1296" max="1296" width="25.5546875" style="257" customWidth="1"/>
    <col min="1297" max="1297" width="17.33203125" style="257" customWidth="1"/>
    <col min="1298" max="1298" width="17" style="257" customWidth="1"/>
    <col min="1299" max="1299" width="4.6640625" style="257" customWidth="1"/>
    <col min="1300" max="1300" width="36.5546875" style="257" customWidth="1"/>
    <col min="1301" max="1301" width="15.33203125" style="257" customWidth="1"/>
    <col min="1302" max="1302" width="17.5546875" style="257" customWidth="1"/>
    <col min="1303" max="1303" width="15.33203125" style="257" customWidth="1"/>
    <col min="1304" max="1304" width="15.109375" style="257" customWidth="1"/>
    <col min="1305" max="1510" width="11.44140625" style="257"/>
    <col min="1511" max="1511" width="0.88671875" style="257" customWidth="1"/>
    <col min="1512" max="1518" width="2.88671875" style="257" customWidth="1"/>
    <col min="1519" max="1519" width="2.109375" style="257" customWidth="1"/>
    <col min="1520" max="1520" width="2.88671875" style="257" customWidth="1"/>
    <col min="1521" max="1521" width="1.33203125" style="257" customWidth="1"/>
    <col min="1522" max="1522" width="2.109375" style="257" customWidth="1"/>
    <col min="1523" max="1523" width="1.6640625" style="257" customWidth="1"/>
    <col min="1524" max="1525" width="2.88671875" style="257" customWidth="1"/>
    <col min="1526" max="1526" width="3.88671875" style="257" customWidth="1"/>
    <col min="1527" max="1527" width="2.88671875" style="257" customWidth="1"/>
    <col min="1528" max="1528" width="1.88671875" style="257" customWidth="1"/>
    <col min="1529" max="1532" width="2.88671875" style="257" customWidth="1"/>
    <col min="1533" max="1533" width="6.44140625" style="257" customWidth="1"/>
    <col min="1534" max="1536" width="2.6640625" style="257" customWidth="1"/>
    <col min="1537" max="1544" width="2.33203125" style="257" customWidth="1"/>
    <col min="1545" max="1545" width="2.5546875" style="257" customWidth="1"/>
    <col min="1546" max="1550" width="2.33203125" style="257" customWidth="1"/>
    <col min="1551" max="1551" width="3" style="257" customWidth="1"/>
    <col min="1552" max="1552" width="25.5546875" style="257" customWidth="1"/>
    <col min="1553" max="1553" width="17.33203125" style="257" customWidth="1"/>
    <col min="1554" max="1554" width="17" style="257" customWidth="1"/>
    <col min="1555" max="1555" width="4.6640625" style="257" customWidth="1"/>
    <col min="1556" max="1556" width="36.5546875" style="257" customWidth="1"/>
    <col min="1557" max="1557" width="15.33203125" style="257" customWidth="1"/>
    <col min="1558" max="1558" width="17.5546875" style="257" customWidth="1"/>
    <col min="1559" max="1559" width="15.33203125" style="257" customWidth="1"/>
    <col min="1560" max="1560" width="15.109375" style="257" customWidth="1"/>
    <col min="1561" max="1766" width="11.44140625" style="257"/>
    <col min="1767" max="1767" width="0.88671875" style="257" customWidth="1"/>
    <col min="1768" max="1774" width="2.88671875" style="257" customWidth="1"/>
    <col min="1775" max="1775" width="2.109375" style="257" customWidth="1"/>
    <col min="1776" max="1776" width="2.88671875" style="257" customWidth="1"/>
    <col min="1777" max="1777" width="1.33203125" style="257" customWidth="1"/>
    <col min="1778" max="1778" width="2.109375" style="257" customWidth="1"/>
    <col min="1779" max="1779" width="1.6640625" style="257" customWidth="1"/>
    <col min="1780" max="1781" width="2.88671875" style="257" customWidth="1"/>
    <col min="1782" max="1782" width="3.88671875" style="257" customWidth="1"/>
    <col min="1783" max="1783" width="2.88671875" style="257" customWidth="1"/>
    <col min="1784" max="1784" width="1.88671875" style="257" customWidth="1"/>
    <col min="1785" max="1788" width="2.88671875" style="257" customWidth="1"/>
    <col min="1789" max="1789" width="6.44140625" style="257" customWidth="1"/>
    <col min="1790" max="1792" width="2.6640625" style="257" customWidth="1"/>
    <col min="1793" max="1800" width="2.33203125" style="257" customWidth="1"/>
    <col min="1801" max="1801" width="2.5546875" style="257" customWidth="1"/>
    <col min="1802" max="1806" width="2.33203125" style="257" customWidth="1"/>
    <col min="1807" max="1807" width="3" style="257" customWidth="1"/>
    <col min="1808" max="1808" width="25.5546875" style="257" customWidth="1"/>
    <col min="1809" max="1809" width="17.33203125" style="257" customWidth="1"/>
    <col min="1810" max="1810" width="17" style="257" customWidth="1"/>
    <col min="1811" max="1811" width="4.6640625" style="257" customWidth="1"/>
    <col min="1812" max="1812" width="36.5546875" style="257" customWidth="1"/>
    <col min="1813" max="1813" width="15.33203125" style="257" customWidth="1"/>
    <col min="1814" max="1814" width="17.5546875" style="257" customWidth="1"/>
    <col min="1815" max="1815" width="15.33203125" style="257" customWidth="1"/>
    <col min="1816" max="1816" width="15.109375" style="257" customWidth="1"/>
    <col min="1817" max="2022" width="11.44140625" style="257"/>
    <col min="2023" max="2023" width="0.88671875" style="257" customWidth="1"/>
    <col min="2024" max="2030" width="2.88671875" style="257" customWidth="1"/>
    <col min="2031" max="2031" width="2.109375" style="257" customWidth="1"/>
    <col min="2032" max="2032" width="2.88671875" style="257" customWidth="1"/>
    <col min="2033" max="2033" width="1.33203125" style="257" customWidth="1"/>
    <col min="2034" max="2034" width="2.109375" style="257" customWidth="1"/>
    <col min="2035" max="2035" width="1.6640625" style="257" customWidth="1"/>
    <col min="2036" max="2037" width="2.88671875" style="257" customWidth="1"/>
    <col min="2038" max="2038" width="3.88671875" style="257" customWidth="1"/>
    <col min="2039" max="2039" width="2.88671875" style="257" customWidth="1"/>
    <col min="2040" max="2040" width="1.88671875" style="257" customWidth="1"/>
    <col min="2041" max="2044" width="2.88671875" style="257" customWidth="1"/>
    <col min="2045" max="2045" width="6.44140625" style="257" customWidth="1"/>
    <col min="2046" max="2048" width="2.6640625" style="257" customWidth="1"/>
    <col min="2049" max="2056" width="2.33203125" style="257" customWidth="1"/>
    <col min="2057" max="2057" width="2.5546875" style="257" customWidth="1"/>
    <col min="2058" max="2062" width="2.33203125" style="257" customWidth="1"/>
    <col min="2063" max="2063" width="3" style="257" customWidth="1"/>
    <col min="2064" max="2064" width="25.5546875" style="257" customWidth="1"/>
    <col min="2065" max="2065" width="17.33203125" style="257" customWidth="1"/>
    <col min="2066" max="2066" width="17" style="257" customWidth="1"/>
    <col min="2067" max="2067" width="4.6640625" style="257" customWidth="1"/>
    <col min="2068" max="2068" width="36.5546875" style="257" customWidth="1"/>
    <col min="2069" max="2069" width="15.33203125" style="257" customWidth="1"/>
    <col min="2070" max="2070" width="17.5546875" style="257" customWidth="1"/>
    <col min="2071" max="2071" width="15.33203125" style="257" customWidth="1"/>
    <col min="2072" max="2072" width="15.109375" style="257" customWidth="1"/>
    <col min="2073" max="2278" width="11.44140625" style="257"/>
    <col min="2279" max="2279" width="0.88671875" style="257" customWidth="1"/>
    <col min="2280" max="2286" width="2.88671875" style="257" customWidth="1"/>
    <col min="2287" max="2287" width="2.109375" style="257" customWidth="1"/>
    <col min="2288" max="2288" width="2.88671875" style="257" customWidth="1"/>
    <col min="2289" max="2289" width="1.33203125" style="257" customWidth="1"/>
    <col min="2290" max="2290" width="2.109375" style="257" customWidth="1"/>
    <col min="2291" max="2291" width="1.6640625" style="257" customWidth="1"/>
    <col min="2292" max="2293" width="2.88671875" style="257" customWidth="1"/>
    <col min="2294" max="2294" width="3.88671875" style="257" customWidth="1"/>
    <col min="2295" max="2295" width="2.88671875" style="257" customWidth="1"/>
    <col min="2296" max="2296" width="1.88671875" style="257" customWidth="1"/>
    <col min="2297" max="2300" width="2.88671875" style="257" customWidth="1"/>
    <col min="2301" max="2301" width="6.44140625" style="257" customWidth="1"/>
    <col min="2302" max="2304" width="2.6640625" style="257" customWidth="1"/>
    <col min="2305" max="2312" width="2.33203125" style="257" customWidth="1"/>
    <col min="2313" max="2313" width="2.5546875" style="257" customWidth="1"/>
    <col min="2314" max="2318" width="2.33203125" style="257" customWidth="1"/>
    <col min="2319" max="2319" width="3" style="257" customWidth="1"/>
    <col min="2320" max="2320" width="25.5546875" style="257" customWidth="1"/>
    <col min="2321" max="2321" width="17.33203125" style="257" customWidth="1"/>
    <col min="2322" max="2322" width="17" style="257" customWidth="1"/>
    <col min="2323" max="2323" width="4.6640625" style="257" customWidth="1"/>
    <col min="2324" max="2324" width="36.5546875" style="257" customWidth="1"/>
    <col min="2325" max="2325" width="15.33203125" style="257" customWidth="1"/>
    <col min="2326" max="2326" width="17.5546875" style="257" customWidth="1"/>
    <col min="2327" max="2327" width="15.33203125" style="257" customWidth="1"/>
    <col min="2328" max="2328" width="15.109375" style="257" customWidth="1"/>
    <col min="2329" max="2534" width="11.44140625" style="257"/>
    <col min="2535" max="2535" width="0.88671875" style="257" customWidth="1"/>
    <col min="2536" max="2542" width="2.88671875" style="257" customWidth="1"/>
    <col min="2543" max="2543" width="2.109375" style="257" customWidth="1"/>
    <col min="2544" max="2544" width="2.88671875" style="257" customWidth="1"/>
    <col min="2545" max="2545" width="1.33203125" style="257" customWidth="1"/>
    <col min="2546" max="2546" width="2.109375" style="257" customWidth="1"/>
    <col min="2547" max="2547" width="1.6640625" style="257" customWidth="1"/>
    <col min="2548" max="2549" width="2.88671875" style="257" customWidth="1"/>
    <col min="2550" max="2550" width="3.88671875" style="257" customWidth="1"/>
    <col min="2551" max="2551" width="2.88671875" style="257" customWidth="1"/>
    <col min="2552" max="2552" width="1.88671875" style="257" customWidth="1"/>
    <col min="2553" max="2556" width="2.88671875" style="257" customWidth="1"/>
    <col min="2557" max="2557" width="6.44140625" style="257" customWidth="1"/>
    <col min="2558" max="2560" width="2.6640625" style="257" customWidth="1"/>
    <col min="2561" max="2568" width="2.33203125" style="257" customWidth="1"/>
    <col min="2569" max="2569" width="2.5546875" style="257" customWidth="1"/>
    <col min="2570" max="2574" width="2.33203125" style="257" customWidth="1"/>
    <col min="2575" max="2575" width="3" style="257" customWidth="1"/>
    <col min="2576" max="2576" width="25.5546875" style="257" customWidth="1"/>
    <col min="2577" max="2577" width="17.33203125" style="257" customWidth="1"/>
    <col min="2578" max="2578" width="17" style="257" customWidth="1"/>
    <col min="2579" max="2579" width="4.6640625" style="257" customWidth="1"/>
    <col min="2580" max="2580" width="36.5546875" style="257" customWidth="1"/>
    <col min="2581" max="2581" width="15.33203125" style="257" customWidth="1"/>
    <col min="2582" max="2582" width="17.5546875" style="257" customWidth="1"/>
    <col min="2583" max="2583" width="15.33203125" style="257" customWidth="1"/>
    <col min="2584" max="2584" width="15.109375" style="257" customWidth="1"/>
    <col min="2585" max="2790" width="11.44140625" style="257"/>
    <col min="2791" max="2791" width="0.88671875" style="257" customWidth="1"/>
    <col min="2792" max="2798" width="2.88671875" style="257" customWidth="1"/>
    <col min="2799" max="2799" width="2.109375" style="257" customWidth="1"/>
    <col min="2800" max="2800" width="2.88671875" style="257" customWidth="1"/>
    <col min="2801" max="2801" width="1.33203125" style="257" customWidth="1"/>
    <col min="2802" max="2802" width="2.109375" style="257" customWidth="1"/>
    <col min="2803" max="2803" width="1.6640625" style="257" customWidth="1"/>
    <col min="2804" max="2805" width="2.88671875" style="257" customWidth="1"/>
    <col min="2806" max="2806" width="3.88671875" style="257" customWidth="1"/>
    <col min="2807" max="2807" width="2.88671875" style="257" customWidth="1"/>
    <col min="2808" max="2808" width="1.88671875" style="257" customWidth="1"/>
    <col min="2809" max="2812" width="2.88671875" style="257" customWidth="1"/>
    <col min="2813" max="2813" width="6.44140625" style="257" customWidth="1"/>
    <col min="2814" max="2816" width="2.6640625" style="257" customWidth="1"/>
    <col min="2817" max="2824" width="2.33203125" style="257" customWidth="1"/>
    <col min="2825" max="2825" width="2.5546875" style="257" customWidth="1"/>
    <col min="2826" max="2830" width="2.33203125" style="257" customWidth="1"/>
    <col min="2831" max="2831" width="3" style="257" customWidth="1"/>
    <col min="2832" max="2832" width="25.5546875" style="257" customWidth="1"/>
    <col min="2833" max="2833" width="17.33203125" style="257" customWidth="1"/>
    <col min="2834" max="2834" width="17" style="257" customWidth="1"/>
    <col min="2835" max="2835" width="4.6640625" style="257" customWidth="1"/>
    <col min="2836" max="2836" width="36.5546875" style="257" customWidth="1"/>
    <col min="2837" max="2837" width="15.33203125" style="257" customWidth="1"/>
    <col min="2838" max="2838" width="17.5546875" style="257" customWidth="1"/>
    <col min="2839" max="2839" width="15.33203125" style="257" customWidth="1"/>
    <col min="2840" max="2840" width="15.109375" style="257" customWidth="1"/>
    <col min="2841" max="3046" width="11.44140625" style="257"/>
    <col min="3047" max="3047" width="0.88671875" style="257" customWidth="1"/>
    <col min="3048" max="3054" width="2.88671875" style="257" customWidth="1"/>
    <col min="3055" max="3055" width="2.109375" style="257" customWidth="1"/>
    <col min="3056" max="3056" width="2.88671875" style="257" customWidth="1"/>
    <col min="3057" max="3057" width="1.33203125" style="257" customWidth="1"/>
    <col min="3058" max="3058" width="2.109375" style="257" customWidth="1"/>
    <col min="3059" max="3059" width="1.6640625" style="257" customWidth="1"/>
    <col min="3060" max="3061" width="2.88671875" style="257" customWidth="1"/>
    <col min="3062" max="3062" width="3.88671875" style="257" customWidth="1"/>
    <col min="3063" max="3063" width="2.88671875" style="257" customWidth="1"/>
    <col min="3064" max="3064" width="1.88671875" style="257" customWidth="1"/>
    <col min="3065" max="3068" width="2.88671875" style="257" customWidth="1"/>
    <col min="3069" max="3069" width="6.44140625" style="257" customWidth="1"/>
    <col min="3070" max="3072" width="2.6640625" style="257" customWidth="1"/>
    <col min="3073" max="3080" width="2.33203125" style="257" customWidth="1"/>
    <col min="3081" max="3081" width="2.5546875" style="257" customWidth="1"/>
    <col min="3082" max="3086" width="2.33203125" style="257" customWidth="1"/>
    <col min="3087" max="3087" width="3" style="257" customWidth="1"/>
    <col min="3088" max="3088" width="25.5546875" style="257" customWidth="1"/>
    <col min="3089" max="3089" width="17.33203125" style="257" customWidth="1"/>
    <col min="3090" max="3090" width="17" style="257" customWidth="1"/>
    <col min="3091" max="3091" width="4.6640625" style="257" customWidth="1"/>
    <col min="3092" max="3092" width="36.5546875" style="257" customWidth="1"/>
    <col min="3093" max="3093" width="15.33203125" style="257" customWidth="1"/>
    <col min="3094" max="3094" width="17.5546875" style="257" customWidth="1"/>
    <col min="3095" max="3095" width="15.33203125" style="257" customWidth="1"/>
    <col min="3096" max="3096" width="15.109375" style="257" customWidth="1"/>
    <col min="3097" max="3302" width="11.44140625" style="257"/>
    <col min="3303" max="3303" width="0.88671875" style="257" customWidth="1"/>
    <col min="3304" max="3310" width="2.88671875" style="257" customWidth="1"/>
    <col min="3311" max="3311" width="2.109375" style="257" customWidth="1"/>
    <col min="3312" max="3312" width="2.88671875" style="257" customWidth="1"/>
    <col min="3313" max="3313" width="1.33203125" style="257" customWidth="1"/>
    <col min="3314" max="3314" width="2.109375" style="257" customWidth="1"/>
    <col min="3315" max="3315" width="1.6640625" style="257" customWidth="1"/>
    <col min="3316" max="3317" width="2.88671875" style="257" customWidth="1"/>
    <col min="3318" max="3318" width="3.88671875" style="257" customWidth="1"/>
    <col min="3319" max="3319" width="2.88671875" style="257" customWidth="1"/>
    <col min="3320" max="3320" width="1.88671875" style="257" customWidth="1"/>
    <col min="3321" max="3324" width="2.88671875" style="257" customWidth="1"/>
    <col min="3325" max="3325" width="6.44140625" style="257" customWidth="1"/>
    <col min="3326" max="3328" width="2.6640625" style="257" customWidth="1"/>
    <col min="3329" max="3336" width="2.33203125" style="257" customWidth="1"/>
    <col min="3337" max="3337" width="2.5546875" style="257" customWidth="1"/>
    <col min="3338" max="3342" width="2.33203125" style="257" customWidth="1"/>
    <col min="3343" max="3343" width="3" style="257" customWidth="1"/>
    <col min="3344" max="3344" width="25.5546875" style="257" customWidth="1"/>
    <col min="3345" max="3345" width="17.33203125" style="257" customWidth="1"/>
    <col min="3346" max="3346" width="17" style="257" customWidth="1"/>
    <col min="3347" max="3347" width="4.6640625" style="257" customWidth="1"/>
    <col min="3348" max="3348" width="36.5546875" style="257" customWidth="1"/>
    <col min="3349" max="3349" width="15.33203125" style="257" customWidth="1"/>
    <col min="3350" max="3350" width="17.5546875" style="257" customWidth="1"/>
    <col min="3351" max="3351" width="15.33203125" style="257" customWidth="1"/>
    <col min="3352" max="3352" width="15.109375" style="257" customWidth="1"/>
    <col min="3353" max="3558" width="11.44140625" style="257"/>
    <col min="3559" max="3559" width="0.88671875" style="257" customWidth="1"/>
    <col min="3560" max="3566" width="2.88671875" style="257" customWidth="1"/>
    <col min="3567" max="3567" width="2.109375" style="257" customWidth="1"/>
    <col min="3568" max="3568" width="2.88671875" style="257" customWidth="1"/>
    <col min="3569" max="3569" width="1.33203125" style="257" customWidth="1"/>
    <col min="3570" max="3570" width="2.109375" style="257" customWidth="1"/>
    <col min="3571" max="3571" width="1.6640625" style="257" customWidth="1"/>
    <col min="3572" max="3573" width="2.88671875" style="257" customWidth="1"/>
    <col min="3574" max="3574" width="3.88671875" style="257" customWidth="1"/>
    <col min="3575" max="3575" width="2.88671875" style="257" customWidth="1"/>
    <col min="3576" max="3576" width="1.88671875" style="257" customWidth="1"/>
    <col min="3577" max="3580" width="2.88671875" style="257" customWidth="1"/>
    <col min="3581" max="3581" width="6.44140625" style="257" customWidth="1"/>
    <col min="3582" max="3584" width="2.6640625" style="257" customWidth="1"/>
    <col min="3585" max="3592" width="2.33203125" style="257" customWidth="1"/>
    <col min="3593" max="3593" width="2.5546875" style="257" customWidth="1"/>
    <col min="3594" max="3598" width="2.33203125" style="257" customWidth="1"/>
    <col min="3599" max="3599" width="3" style="257" customWidth="1"/>
    <col min="3600" max="3600" width="25.5546875" style="257" customWidth="1"/>
    <col min="3601" max="3601" width="17.33203125" style="257" customWidth="1"/>
    <col min="3602" max="3602" width="17" style="257" customWidth="1"/>
    <col min="3603" max="3603" width="4.6640625" style="257" customWidth="1"/>
    <col min="3604" max="3604" width="36.5546875" style="257" customWidth="1"/>
    <col min="3605" max="3605" width="15.33203125" style="257" customWidth="1"/>
    <col min="3606" max="3606" width="17.5546875" style="257" customWidth="1"/>
    <col min="3607" max="3607" width="15.33203125" style="257" customWidth="1"/>
    <col min="3608" max="3608" width="15.109375" style="257" customWidth="1"/>
    <col min="3609" max="3814" width="11.44140625" style="257"/>
    <col min="3815" max="3815" width="0.88671875" style="257" customWidth="1"/>
    <col min="3816" max="3822" width="2.88671875" style="257" customWidth="1"/>
    <col min="3823" max="3823" width="2.109375" style="257" customWidth="1"/>
    <col min="3824" max="3824" width="2.88671875" style="257" customWidth="1"/>
    <col min="3825" max="3825" width="1.33203125" style="257" customWidth="1"/>
    <col min="3826" max="3826" width="2.109375" style="257" customWidth="1"/>
    <col min="3827" max="3827" width="1.6640625" style="257" customWidth="1"/>
    <col min="3828" max="3829" width="2.88671875" style="257" customWidth="1"/>
    <col min="3830" max="3830" width="3.88671875" style="257" customWidth="1"/>
    <col min="3831" max="3831" width="2.88671875" style="257" customWidth="1"/>
    <col min="3832" max="3832" width="1.88671875" style="257" customWidth="1"/>
    <col min="3833" max="3836" width="2.88671875" style="257" customWidth="1"/>
    <col min="3837" max="3837" width="6.44140625" style="257" customWidth="1"/>
    <col min="3838" max="3840" width="2.6640625" style="257" customWidth="1"/>
    <col min="3841" max="3848" width="2.33203125" style="257" customWidth="1"/>
    <col min="3849" max="3849" width="2.5546875" style="257" customWidth="1"/>
    <col min="3850" max="3854" width="2.33203125" style="257" customWidth="1"/>
    <col min="3855" max="3855" width="3" style="257" customWidth="1"/>
    <col min="3856" max="3856" width="25.5546875" style="257" customWidth="1"/>
    <col min="3857" max="3857" width="17.33203125" style="257" customWidth="1"/>
    <col min="3858" max="3858" width="17" style="257" customWidth="1"/>
    <col min="3859" max="3859" width="4.6640625" style="257" customWidth="1"/>
    <col min="3860" max="3860" width="36.5546875" style="257" customWidth="1"/>
    <col min="3861" max="3861" width="15.33203125" style="257" customWidth="1"/>
    <col min="3862" max="3862" width="17.5546875" style="257" customWidth="1"/>
    <col min="3863" max="3863" width="15.33203125" style="257" customWidth="1"/>
    <col min="3864" max="3864" width="15.109375" style="257" customWidth="1"/>
    <col min="3865" max="4070" width="11.44140625" style="257"/>
    <col min="4071" max="4071" width="0.88671875" style="257" customWidth="1"/>
    <col min="4072" max="4078" width="2.88671875" style="257" customWidth="1"/>
    <col min="4079" max="4079" width="2.109375" style="257" customWidth="1"/>
    <col min="4080" max="4080" width="2.88671875" style="257" customWidth="1"/>
    <col min="4081" max="4081" width="1.33203125" style="257" customWidth="1"/>
    <col min="4082" max="4082" width="2.109375" style="257" customWidth="1"/>
    <col min="4083" max="4083" width="1.6640625" style="257" customWidth="1"/>
    <col min="4084" max="4085" width="2.88671875" style="257" customWidth="1"/>
    <col min="4086" max="4086" width="3.88671875" style="257" customWidth="1"/>
    <col min="4087" max="4087" width="2.88671875" style="257" customWidth="1"/>
    <col min="4088" max="4088" width="1.88671875" style="257" customWidth="1"/>
    <col min="4089" max="4092" width="2.88671875" style="257" customWidth="1"/>
    <col min="4093" max="4093" width="6.44140625" style="257" customWidth="1"/>
    <col min="4094" max="4096" width="2.6640625" style="257" customWidth="1"/>
    <col min="4097" max="4104" width="2.33203125" style="257" customWidth="1"/>
    <col min="4105" max="4105" width="2.5546875" style="257" customWidth="1"/>
    <col min="4106" max="4110" width="2.33203125" style="257" customWidth="1"/>
    <col min="4111" max="4111" width="3" style="257" customWidth="1"/>
    <col min="4112" max="4112" width="25.5546875" style="257" customWidth="1"/>
    <col min="4113" max="4113" width="17.33203125" style="257" customWidth="1"/>
    <col min="4114" max="4114" width="17" style="257" customWidth="1"/>
    <col min="4115" max="4115" width="4.6640625" style="257" customWidth="1"/>
    <col min="4116" max="4116" width="36.5546875" style="257" customWidth="1"/>
    <col min="4117" max="4117" width="15.33203125" style="257" customWidth="1"/>
    <col min="4118" max="4118" width="17.5546875" style="257" customWidth="1"/>
    <col min="4119" max="4119" width="15.33203125" style="257" customWidth="1"/>
    <col min="4120" max="4120" width="15.109375" style="257" customWidth="1"/>
    <col min="4121" max="4326" width="11.44140625" style="257"/>
    <col min="4327" max="4327" width="0.88671875" style="257" customWidth="1"/>
    <col min="4328" max="4334" width="2.88671875" style="257" customWidth="1"/>
    <col min="4335" max="4335" width="2.109375" style="257" customWidth="1"/>
    <col min="4336" max="4336" width="2.88671875" style="257" customWidth="1"/>
    <col min="4337" max="4337" width="1.33203125" style="257" customWidth="1"/>
    <col min="4338" max="4338" width="2.109375" style="257" customWidth="1"/>
    <col min="4339" max="4339" width="1.6640625" style="257" customWidth="1"/>
    <col min="4340" max="4341" width="2.88671875" style="257" customWidth="1"/>
    <col min="4342" max="4342" width="3.88671875" style="257" customWidth="1"/>
    <col min="4343" max="4343" width="2.88671875" style="257" customWidth="1"/>
    <col min="4344" max="4344" width="1.88671875" style="257" customWidth="1"/>
    <col min="4345" max="4348" width="2.88671875" style="257" customWidth="1"/>
    <col min="4349" max="4349" width="6.44140625" style="257" customWidth="1"/>
    <col min="4350" max="4352" width="2.6640625" style="257" customWidth="1"/>
    <col min="4353" max="4360" width="2.33203125" style="257" customWidth="1"/>
    <col min="4361" max="4361" width="2.5546875" style="257" customWidth="1"/>
    <col min="4362" max="4366" width="2.33203125" style="257" customWidth="1"/>
    <col min="4367" max="4367" width="3" style="257" customWidth="1"/>
    <col min="4368" max="4368" width="25.5546875" style="257" customWidth="1"/>
    <col min="4369" max="4369" width="17.33203125" style="257" customWidth="1"/>
    <col min="4370" max="4370" width="17" style="257" customWidth="1"/>
    <col min="4371" max="4371" width="4.6640625" style="257" customWidth="1"/>
    <col min="4372" max="4372" width="36.5546875" style="257" customWidth="1"/>
    <col min="4373" max="4373" width="15.33203125" style="257" customWidth="1"/>
    <col min="4374" max="4374" width="17.5546875" style="257" customWidth="1"/>
    <col min="4375" max="4375" width="15.33203125" style="257" customWidth="1"/>
    <col min="4376" max="4376" width="15.109375" style="257" customWidth="1"/>
    <col min="4377" max="4582" width="11.44140625" style="257"/>
    <col min="4583" max="4583" width="0.88671875" style="257" customWidth="1"/>
    <col min="4584" max="4590" width="2.88671875" style="257" customWidth="1"/>
    <col min="4591" max="4591" width="2.109375" style="257" customWidth="1"/>
    <col min="4592" max="4592" width="2.88671875" style="257" customWidth="1"/>
    <col min="4593" max="4593" width="1.33203125" style="257" customWidth="1"/>
    <col min="4594" max="4594" width="2.109375" style="257" customWidth="1"/>
    <col min="4595" max="4595" width="1.6640625" style="257" customWidth="1"/>
    <col min="4596" max="4597" width="2.88671875" style="257" customWidth="1"/>
    <col min="4598" max="4598" width="3.88671875" style="257" customWidth="1"/>
    <col min="4599" max="4599" width="2.88671875" style="257" customWidth="1"/>
    <col min="4600" max="4600" width="1.88671875" style="257" customWidth="1"/>
    <col min="4601" max="4604" width="2.88671875" style="257" customWidth="1"/>
    <col min="4605" max="4605" width="6.44140625" style="257" customWidth="1"/>
    <col min="4606" max="4608" width="2.6640625" style="257" customWidth="1"/>
    <col min="4609" max="4616" width="2.33203125" style="257" customWidth="1"/>
    <col min="4617" max="4617" width="2.5546875" style="257" customWidth="1"/>
    <col min="4618" max="4622" width="2.33203125" style="257" customWidth="1"/>
    <col min="4623" max="4623" width="3" style="257" customWidth="1"/>
    <col min="4624" max="4624" width="25.5546875" style="257" customWidth="1"/>
    <col min="4625" max="4625" width="17.33203125" style="257" customWidth="1"/>
    <col min="4626" max="4626" width="17" style="257" customWidth="1"/>
    <col min="4627" max="4627" width="4.6640625" style="257" customWidth="1"/>
    <col min="4628" max="4628" width="36.5546875" style="257" customWidth="1"/>
    <col min="4629" max="4629" width="15.33203125" style="257" customWidth="1"/>
    <col min="4630" max="4630" width="17.5546875" style="257" customWidth="1"/>
    <col min="4631" max="4631" width="15.33203125" style="257" customWidth="1"/>
    <col min="4632" max="4632" width="15.109375" style="257" customWidth="1"/>
    <col min="4633" max="4838" width="11.44140625" style="257"/>
    <col min="4839" max="4839" width="0.88671875" style="257" customWidth="1"/>
    <col min="4840" max="4846" width="2.88671875" style="257" customWidth="1"/>
    <col min="4847" max="4847" width="2.109375" style="257" customWidth="1"/>
    <col min="4848" max="4848" width="2.88671875" style="257" customWidth="1"/>
    <col min="4849" max="4849" width="1.33203125" style="257" customWidth="1"/>
    <col min="4850" max="4850" width="2.109375" style="257" customWidth="1"/>
    <col min="4851" max="4851" width="1.6640625" style="257" customWidth="1"/>
    <col min="4852" max="4853" width="2.88671875" style="257" customWidth="1"/>
    <col min="4854" max="4854" width="3.88671875" style="257" customWidth="1"/>
    <col min="4855" max="4855" width="2.88671875" style="257" customWidth="1"/>
    <col min="4856" max="4856" width="1.88671875" style="257" customWidth="1"/>
    <col min="4857" max="4860" width="2.88671875" style="257" customWidth="1"/>
    <col min="4861" max="4861" width="6.44140625" style="257" customWidth="1"/>
    <col min="4862" max="4864" width="2.6640625" style="257" customWidth="1"/>
    <col min="4865" max="4872" width="2.33203125" style="257" customWidth="1"/>
    <col min="4873" max="4873" width="2.5546875" style="257" customWidth="1"/>
    <col min="4874" max="4878" width="2.33203125" style="257" customWidth="1"/>
    <col min="4879" max="4879" width="3" style="257" customWidth="1"/>
    <col min="4880" max="4880" width="25.5546875" style="257" customWidth="1"/>
    <col min="4881" max="4881" width="17.33203125" style="257" customWidth="1"/>
    <col min="4882" max="4882" width="17" style="257" customWidth="1"/>
    <col min="4883" max="4883" width="4.6640625" style="257" customWidth="1"/>
    <col min="4884" max="4884" width="36.5546875" style="257" customWidth="1"/>
    <col min="4885" max="4885" width="15.33203125" style="257" customWidth="1"/>
    <col min="4886" max="4886" width="17.5546875" style="257" customWidth="1"/>
    <col min="4887" max="4887" width="15.33203125" style="257" customWidth="1"/>
    <col min="4888" max="4888" width="15.109375" style="257" customWidth="1"/>
    <col min="4889" max="5094" width="11.44140625" style="257"/>
    <col min="5095" max="5095" width="0.88671875" style="257" customWidth="1"/>
    <col min="5096" max="5102" width="2.88671875" style="257" customWidth="1"/>
    <col min="5103" max="5103" width="2.109375" style="257" customWidth="1"/>
    <col min="5104" max="5104" width="2.88671875" style="257" customWidth="1"/>
    <col min="5105" max="5105" width="1.33203125" style="257" customWidth="1"/>
    <col min="5106" max="5106" width="2.109375" style="257" customWidth="1"/>
    <col min="5107" max="5107" width="1.6640625" style="257" customWidth="1"/>
    <col min="5108" max="5109" width="2.88671875" style="257" customWidth="1"/>
    <col min="5110" max="5110" width="3.88671875" style="257" customWidth="1"/>
    <col min="5111" max="5111" width="2.88671875" style="257" customWidth="1"/>
    <col min="5112" max="5112" width="1.88671875" style="257" customWidth="1"/>
    <col min="5113" max="5116" width="2.88671875" style="257" customWidth="1"/>
    <col min="5117" max="5117" width="6.44140625" style="257" customWidth="1"/>
    <col min="5118" max="5120" width="2.6640625" style="257" customWidth="1"/>
    <col min="5121" max="5128" width="2.33203125" style="257" customWidth="1"/>
    <col min="5129" max="5129" width="2.5546875" style="257" customWidth="1"/>
    <col min="5130" max="5134" width="2.33203125" style="257" customWidth="1"/>
    <col min="5135" max="5135" width="3" style="257" customWidth="1"/>
    <col min="5136" max="5136" width="25.5546875" style="257" customWidth="1"/>
    <col min="5137" max="5137" width="17.33203125" style="257" customWidth="1"/>
    <col min="5138" max="5138" width="17" style="257" customWidth="1"/>
    <col min="5139" max="5139" width="4.6640625" style="257" customWidth="1"/>
    <col min="5140" max="5140" width="36.5546875" style="257" customWidth="1"/>
    <col min="5141" max="5141" width="15.33203125" style="257" customWidth="1"/>
    <col min="5142" max="5142" width="17.5546875" style="257" customWidth="1"/>
    <col min="5143" max="5143" width="15.33203125" style="257" customWidth="1"/>
    <col min="5144" max="5144" width="15.109375" style="257" customWidth="1"/>
    <col min="5145" max="5350" width="11.44140625" style="257"/>
    <col min="5351" max="5351" width="0.88671875" style="257" customWidth="1"/>
    <col min="5352" max="5358" width="2.88671875" style="257" customWidth="1"/>
    <col min="5359" max="5359" width="2.109375" style="257" customWidth="1"/>
    <col min="5360" max="5360" width="2.88671875" style="257" customWidth="1"/>
    <col min="5361" max="5361" width="1.33203125" style="257" customWidth="1"/>
    <col min="5362" max="5362" width="2.109375" style="257" customWidth="1"/>
    <col min="5363" max="5363" width="1.6640625" style="257" customWidth="1"/>
    <col min="5364" max="5365" width="2.88671875" style="257" customWidth="1"/>
    <col min="5366" max="5366" width="3.88671875" style="257" customWidth="1"/>
    <col min="5367" max="5367" width="2.88671875" style="257" customWidth="1"/>
    <col min="5368" max="5368" width="1.88671875" style="257" customWidth="1"/>
    <col min="5369" max="5372" width="2.88671875" style="257" customWidth="1"/>
    <col min="5373" max="5373" width="6.44140625" style="257" customWidth="1"/>
    <col min="5374" max="5376" width="2.6640625" style="257" customWidth="1"/>
    <col min="5377" max="5384" width="2.33203125" style="257" customWidth="1"/>
    <col min="5385" max="5385" width="2.5546875" style="257" customWidth="1"/>
    <col min="5386" max="5390" width="2.33203125" style="257" customWidth="1"/>
    <col min="5391" max="5391" width="3" style="257" customWidth="1"/>
    <col min="5392" max="5392" width="25.5546875" style="257" customWidth="1"/>
    <col min="5393" max="5393" width="17.33203125" style="257" customWidth="1"/>
    <col min="5394" max="5394" width="17" style="257" customWidth="1"/>
    <col min="5395" max="5395" width="4.6640625" style="257" customWidth="1"/>
    <col min="5396" max="5396" width="36.5546875" style="257" customWidth="1"/>
    <col min="5397" max="5397" width="15.33203125" style="257" customWidth="1"/>
    <col min="5398" max="5398" width="17.5546875" style="257" customWidth="1"/>
    <col min="5399" max="5399" width="15.33203125" style="257" customWidth="1"/>
    <col min="5400" max="5400" width="15.109375" style="257" customWidth="1"/>
    <col min="5401" max="5606" width="11.44140625" style="257"/>
    <col min="5607" max="5607" width="0.88671875" style="257" customWidth="1"/>
    <col min="5608" max="5614" width="2.88671875" style="257" customWidth="1"/>
    <col min="5615" max="5615" width="2.109375" style="257" customWidth="1"/>
    <col min="5616" max="5616" width="2.88671875" style="257" customWidth="1"/>
    <col min="5617" max="5617" width="1.33203125" style="257" customWidth="1"/>
    <col min="5618" max="5618" width="2.109375" style="257" customWidth="1"/>
    <col min="5619" max="5619" width="1.6640625" style="257" customWidth="1"/>
    <col min="5620" max="5621" width="2.88671875" style="257" customWidth="1"/>
    <col min="5622" max="5622" width="3.88671875" style="257" customWidth="1"/>
    <col min="5623" max="5623" width="2.88671875" style="257" customWidth="1"/>
    <col min="5624" max="5624" width="1.88671875" style="257" customWidth="1"/>
    <col min="5625" max="5628" width="2.88671875" style="257" customWidth="1"/>
    <col min="5629" max="5629" width="6.44140625" style="257" customWidth="1"/>
    <col min="5630" max="5632" width="2.6640625" style="257" customWidth="1"/>
    <col min="5633" max="5640" width="2.33203125" style="257" customWidth="1"/>
    <col min="5641" max="5641" width="2.5546875" style="257" customWidth="1"/>
    <col min="5642" max="5646" width="2.33203125" style="257" customWidth="1"/>
    <col min="5647" max="5647" width="3" style="257" customWidth="1"/>
    <col min="5648" max="5648" width="25.5546875" style="257" customWidth="1"/>
    <col min="5649" max="5649" width="17.33203125" style="257" customWidth="1"/>
    <col min="5650" max="5650" width="17" style="257" customWidth="1"/>
    <col min="5651" max="5651" width="4.6640625" style="257" customWidth="1"/>
    <col min="5652" max="5652" width="36.5546875" style="257" customWidth="1"/>
    <col min="5653" max="5653" width="15.33203125" style="257" customWidth="1"/>
    <col min="5654" max="5654" width="17.5546875" style="257" customWidth="1"/>
    <col min="5655" max="5655" width="15.33203125" style="257" customWidth="1"/>
    <col min="5656" max="5656" width="15.109375" style="257" customWidth="1"/>
    <col min="5657" max="5862" width="11.44140625" style="257"/>
    <col min="5863" max="5863" width="0.88671875" style="257" customWidth="1"/>
    <col min="5864" max="5870" width="2.88671875" style="257" customWidth="1"/>
    <col min="5871" max="5871" width="2.109375" style="257" customWidth="1"/>
    <col min="5872" max="5872" width="2.88671875" style="257" customWidth="1"/>
    <col min="5873" max="5873" width="1.33203125" style="257" customWidth="1"/>
    <col min="5874" max="5874" width="2.109375" style="257" customWidth="1"/>
    <col min="5875" max="5875" width="1.6640625" style="257" customWidth="1"/>
    <col min="5876" max="5877" width="2.88671875" style="257" customWidth="1"/>
    <col min="5878" max="5878" width="3.88671875" style="257" customWidth="1"/>
    <col min="5879" max="5879" width="2.88671875" style="257" customWidth="1"/>
    <col min="5880" max="5880" width="1.88671875" style="257" customWidth="1"/>
    <col min="5881" max="5884" width="2.88671875" style="257" customWidth="1"/>
    <col min="5885" max="5885" width="6.44140625" style="257" customWidth="1"/>
    <col min="5886" max="5888" width="2.6640625" style="257" customWidth="1"/>
    <col min="5889" max="5896" width="2.33203125" style="257" customWidth="1"/>
    <col min="5897" max="5897" width="2.5546875" style="257" customWidth="1"/>
    <col min="5898" max="5902" width="2.33203125" style="257" customWidth="1"/>
    <col min="5903" max="5903" width="3" style="257" customWidth="1"/>
    <col min="5904" max="5904" width="25.5546875" style="257" customWidth="1"/>
    <col min="5905" max="5905" width="17.33203125" style="257" customWidth="1"/>
    <col min="5906" max="5906" width="17" style="257" customWidth="1"/>
    <col min="5907" max="5907" width="4.6640625" style="257" customWidth="1"/>
    <col min="5908" max="5908" width="36.5546875" style="257" customWidth="1"/>
    <col min="5909" max="5909" width="15.33203125" style="257" customWidth="1"/>
    <col min="5910" max="5910" width="17.5546875" style="257" customWidth="1"/>
    <col min="5911" max="5911" width="15.33203125" style="257" customWidth="1"/>
    <col min="5912" max="5912" width="15.109375" style="257" customWidth="1"/>
    <col min="5913" max="6118" width="11.44140625" style="257"/>
    <col min="6119" max="6119" width="0.88671875" style="257" customWidth="1"/>
    <col min="6120" max="6126" width="2.88671875" style="257" customWidth="1"/>
    <col min="6127" max="6127" width="2.109375" style="257" customWidth="1"/>
    <col min="6128" max="6128" width="2.88671875" style="257" customWidth="1"/>
    <col min="6129" max="6129" width="1.33203125" style="257" customWidth="1"/>
    <col min="6130" max="6130" width="2.109375" style="257" customWidth="1"/>
    <col min="6131" max="6131" width="1.6640625" style="257" customWidth="1"/>
    <col min="6132" max="6133" width="2.88671875" style="257" customWidth="1"/>
    <col min="6134" max="6134" width="3.88671875" style="257" customWidth="1"/>
    <col min="6135" max="6135" width="2.88671875" style="257" customWidth="1"/>
    <col min="6136" max="6136" width="1.88671875" style="257" customWidth="1"/>
    <col min="6137" max="6140" width="2.88671875" style="257" customWidth="1"/>
    <col min="6141" max="6141" width="6.44140625" style="257" customWidth="1"/>
    <col min="6142" max="6144" width="2.6640625" style="257" customWidth="1"/>
    <col min="6145" max="6152" width="2.33203125" style="257" customWidth="1"/>
    <col min="6153" max="6153" width="2.5546875" style="257" customWidth="1"/>
    <col min="6154" max="6158" width="2.33203125" style="257" customWidth="1"/>
    <col min="6159" max="6159" width="3" style="257" customWidth="1"/>
    <col min="6160" max="6160" width="25.5546875" style="257" customWidth="1"/>
    <col min="6161" max="6161" width="17.33203125" style="257" customWidth="1"/>
    <col min="6162" max="6162" width="17" style="257" customWidth="1"/>
    <col min="6163" max="6163" width="4.6640625" style="257" customWidth="1"/>
    <col min="6164" max="6164" width="36.5546875" style="257" customWidth="1"/>
    <col min="6165" max="6165" width="15.33203125" style="257" customWidth="1"/>
    <col min="6166" max="6166" width="17.5546875" style="257" customWidth="1"/>
    <col min="6167" max="6167" width="15.33203125" style="257" customWidth="1"/>
    <col min="6168" max="6168" width="15.109375" style="257" customWidth="1"/>
    <col min="6169" max="6374" width="11.44140625" style="257"/>
    <col min="6375" max="6375" width="0.88671875" style="257" customWidth="1"/>
    <col min="6376" max="6382" width="2.88671875" style="257" customWidth="1"/>
    <col min="6383" max="6383" width="2.109375" style="257" customWidth="1"/>
    <col min="6384" max="6384" width="2.88671875" style="257" customWidth="1"/>
    <col min="6385" max="6385" width="1.33203125" style="257" customWidth="1"/>
    <col min="6386" max="6386" width="2.109375" style="257" customWidth="1"/>
    <col min="6387" max="6387" width="1.6640625" style="257" customWidth="1"/>
    <col min="6388" max="6389" width="2.88671875" style="257" customWidth="1"/>
    <col min="6390" max="6390" width="3.88671875" style="257" customWidth="1"/>
    <col min="6391" max="6391" width="2.88671875" style="257" customWidth="1"/>
    <col min="6392" max="6392" width="1.88671875" style="257" customWidth="1"/>
    <col min="6393" max="6396" width="2.88671875" style="257" customWidth="1"/>
    <col min="6397" max="6397" width="6.44140625" style="257" customWidth="1"/>
    <col min="6398" max="6400" width="2.6640625" style="257" customWidth="1"/>
    <col min="6401" max="6408" width="2.33203125" style="257" customWidth="1"/>
    <col min="6409" max="6409" width="2.5546875" style="257" customWidth="1"/>
    <col min="6410" max="6414" width="2.33203125" style="257" customWidth="1"/>
    <col min="6415" max="6415" width="3" style="257" customWidth="1"/>
    <col min="6416" max="6416" width="25.5546875" style="257" customWidth="1"/>
    <col min="6417" max="6417" width="17.33203125" style="257" customWidth="1"/>
    <col min="6418" max="6418" width="17" style="257" customWidth="1"/>
    <col min="6419" max="6419" width="4.6640625" style="257" customWidth="1"/>
    <col min="6420" max="6420" width="36.5546875" style="257" customWidth="1"/>
    <col min="6421" max="6421" width="15.33203125" style="257" customWidth="1"/>
    <col min="6422" max="6422" width="17.5546875" style="257" customWidth="1"/>
    <col min="6423" max="6423" width="15.33203125" style="257" customWidth="1"/>
    <col min="6424" max="6424" width="15.109375" style="257" customWidth="1"/>
    <col min="6425" max="6630" width="11.44140625" style="257"/>
    <col min="6631" max="6631" width="0.88671875" style="257" customWidth="1"/>
    <col min="6632" max="6638" width="2.88671875" style="257" customWidth="1"/>
    <col min="6639" max="6639" width="2.109375" style="257" customWidth="1"/>
    <col min="6640" max="6640" width="2.88671875" style="257" customWidth="1"/>
    <col min="6641" max="6641" width="1.33203125" style="257" customWidth="1"/>
    <col min="6642" max="6642" width="2.109375" style="257" customWidth="1"/>
    <col min="6643" max="6643" width="1.6640625" style="257" customWidth="1"/>
    <col min="6644" max="6645" width="2.88671875" style="257" customWidth="1"/>
    <col min="6646" max="6646" width="3.88671875" style="257" customWidth="1"/>
    <col min="6647" max="6647" width="2.88671875" style="257" customWidth="1"/>
    <col min="6648" max="6648" width="1.88671875" style="257" customWidth="1"/>
    <col min="6649" max="6652" width="2.88671875" style="257" customWidth="1"/>
    <col min="6653" max="6653" width="6.44140625" style="257" customWidth="1"/>
    <col min="6654" max="6656" width="2.6640625" style="257" customWidth="1"/>
    <col min="6657" max="6664" width="2.33203125" style="257" customWidth="1"/>
    <col min="6665" max="6665" width="2.5546875" style="257" customWidth="1"/>
    <col min="6666" max="6670" width="2.33203125" style="257" customWidth="1"/>
    <col min="6671" max="6671" width="3" style="257" customWidth="1"/>
    <col min="6672" max="6672" width="25.5546875" style="257" customWidth="1"/>
    <col min="6673" max="6673" width="17.33203125" style="257" customWidth="1"/>
    <col min="6674" max="6674" width="17" style="257" customWidth="1"/>
    <col min="6675" max="6675" width="4.6640625" style="257" customWidth="1"/>
    <col min="6676" max="6676" width="36.5546875" style="257" customWidth="1"/>
    <col min="6677" max="6677" width="15.33203125" style="257" customWidth="1"/>
    <col min="6678" max="6678" width="17.5546875" style="257" customWidth="1"/>
    <col min="6679" max="6679" width="15.33203125" style="257" customWidth="1"/>
    <col min="6680" max="6680" width="15.109375" style="257" customWidth="1"/>
    <col min="6681" max="6886" width="11.44140625" style="257"/>
    <col min="6887" max="6887" width="0.88671875" style="257" customWidth="1"/>
    <col min="6888" max="6894" width="2.88671875" style="257" customWidth="1"/>
    <col min="6895" max="6895" width="2.109375" style="257" customWidth="1"/>
    <col min="6896" max="6896" width="2.88671875" style="257" customWidth="1"/>
    <col min="6897" max="6897" width="1.33203125" style="257" customWidth="1"/>
    <col min="6898" max="6898" width="2.109375" style="257" customWidth="1"/>
    <col min="6899" max="6899" width="1.6640625" style="257" customWidth="1"/>
    <col min="6900" max="6901" width="2.88671875" style="257" customWidth="1"/>
    <col min="6902" max="6902" width="3.88671875" style="257" customWidth="1"/>
    <col min="6903" max="6903" width="2.88671875" style="257" customWidth="1"/>
    <col min="6904" max="6904" width="1.88671875" style="257" customWidth="1"/>
    <col min="6905" max="6908" width="2.88671875" style="257" customWidth="1"/>
    <col min="6909" max="6909" width="6.44140625" style="257" customWidth="1"/>
    <col min="6910" max="6912" width="2.6640625" style="257" customWidth="1"/>
    <col min="6913" max="6920" width="2.33203125" style="257" customWidth="1"/>
    <col min="6921" max="6921" width="2.5546875" style="257" customWidth="1"/>
    <col min="6922" max="6926" width="2.33203125" style="257" customWidth="1"/>
    <col min="6927" max="6927" width="3" style="257" customWidth="1"/>
    <col min="6928" max="6928" width="25.5546875" style="257" customWidth="1"/>
    <col min="6929" max="6929" width="17.33203125" style="257" customWidth="1"/>
    <col min="6930" max="6930" width="17" style="257" customWidth="1"/>
    <col min="6931" max="6931" width="4.6640625" style="257" customWidth="1"/>
    <col min="6932" max="6932" width="36.5546875" style="257" customWidth="1"/>
    <col min="6933" max="6933" width="15.33203125" style="257" customWidth="1"/>
    <col min="6934" max="6934" width="17.5546875" style="257" customWidth="1"/>
    <col min="6935" max="6935" width="15.33203125" style="257" customWidth="1"/>
    <col min="6936" max="6936" width="15.109375" style="257" customWidth="1"/>
    <col min="6937" max="7142" width="11.44140625" style="257"/>
    <col min="7143" max="7143" width="0.88671875" style="257" customWidth="1"/>
    <col min="7144" max="7150" width="2.88671875" style="257" customWidth="1"/>
    <col min="7151" max="7151" width="2.109375" style="257" customWidth="1"/>
    <col min="7152" max="7152" width="2.88671875" style="257" customWidth="1"/>
    <col min="7153" max="7153" width="1.33203125" style="257" customWidth="1"/>
    <col min="7154" max="7154" width="2.109375" style="257" customWidth="1"/>
    <col min="7155" max="7155" width="1.6640625" style="257" customWidth="1"/>
    <col min="7156" max="7157" width="2.88671875" style="257" customWidth="1"/>
    <col min="7158" max="7158" width="3.88671875" style="257" customWidth="1"/>
    <col min="7159" max="7159" width="2.88671875" style="257" customWidth="1"/>
    <col min="7160" max="7160" width="1.88671875" style="257" customWidth="1"/>
    <col min="7161" max="7164" width="2.88671875" style="257" customWidth="1"/>
    <col min="7165" max="7165" width="6.44140625" style="257" customWidth="1"/>
    <col min="7166" max="7168" width="2.6640625" style="257" customWidth="1"/>
    <col min="7169" max="7176" width="2.33203125" style="257" customWidth="1"/>
    <col min="7177" max="7177" width="2.5546875" style="257" customWidth="1"/>
    <col min="7178" max="7182" width="2.33203125" style="257" customWidth="1"/>
    <col min="7183" max="7183" width="3" style="257" customWidth="1"/>
    <col min="7184" max="7184" width="25.5546875" style="257" customWidth="1"/>
    <col min="7185" max="7185" width="17.33203125" style="257" customWidth="1"/>
    <col min="7186" max="7186" width="17" style="257" customWidth="1"/>
    <col min="7187" max="7187" width="4.6640625" style="257" customWidth="1"/>
    <col min="7188" max="7188" width="36.5546875" style="257" customWidth="1"/>
    <col min="7189" max="7189" width="15.33203125" style="257" customWidth="1"/>
    <col min="7190" max="7190" width="17.5546875" style="257" customWidth="1"/>
    <col min="7191" max="7191" width="15.33203125" style="257" customWidth="1"/>
    <col min="7192" max="7192" width="15.109375" style="257" customWidth="1"/>
    <col min="7193" max="7398" width="11.44140625" style="257"/>
    <col min="7399" max="7399" width="0.88671875" style="257" customWidth="1"/>
    <col min="7400" max="7406" width="2.88671875" style="257" customWidth="1"/>
    <col min="7407" max="7407" width="2.109375" style="257" customWidth="1"/>
    <col min="7408" max="7408" width="2.88671875" style="257" customWidth="1"/>
    <col min="7409" max="7409" width="1.33203125" style="257" customWidth="1"/>
    <col min="7410" max="7410" width="2.109375" style="257" customWidth="1"/>
    <col min="7411" max="7411" width="1.6640625" style="257" customWidth="1"/>
    <col min="7412" max="7413" width="2.88671875" style="257" customWidth="1"/>
    <col min="7414" max="7414" width="3.88671875" style="257" customWidth="1"/>
    <col min="7415" max="7415" width="2.88671875" style="257" customWidth="1"/>
    <col min="7416" max="7416" width="1.88671875" style="257" customWidth="1"/>
    <col min="7417" max="7420" width="2.88671875" style="257" customWidth="1"/>
    <col min="7421" max="7421" width="6.44140625" style="257" customWidth="1"/>
    <col min="7422" max="7424" width="2.6640625" style="257" customWidth="1"/>
    <col min="7425" max="7432" width="2.33203125" style="257" customWidth="1"/>
    <col min="7433" max="7433" width="2.5546875" style="257" customWidth="1"/>
    <col min="7434" max="7438" width="2.33203125" style="257" customWidth="1"/>
    <col min="7439" max="7439" width="3" style="257" customWidth="1"/>
    <col min="7440" max="7440" width="25.5546875" style="257" customWidth="1"/>
    <col min="7441" max="7441" width="17.33203125" style="257" customWidth="1"/>
    <col min="7442" max="7442" width="17" style="257" customWidth="1"/>
    <col min="7443" max="7443" width="4.6640625" style="257" customWidth="1"/>
    <col min="7444" max="7444" width="36.5546875" style="257" customWidth="1"/>
    <col min="7445" max="7445" width="15.33203125" style="257" customWidth="1"/>
    <col min="7446" max="7446" width="17.5546875" style="257" customWidth="1"/>
    <col min="7447" max="7447" width="15.33203125" style="257" customWidth="1"/>
    <col min="7448" max="7448" width="15.109375" style="257" customWidth="1"/>
    <col min="7449" max="7654" width="11.44140625" style="257"/>
    <col min="7655" max="7655" width="0.88671875" style="257" customWidth="1"/>
    <col min="7656" max="7662" width="2.88671875" style="257" customWidth="1"/>
    <col min="7663" max="7663" width="2.109375" style="257" customWidth="1"/>
    <col min="7664" max="7664" width="2.88671875" style="257" customWidth="1"/>
    <col min="7665" max="7665" width="1.33203125" style="257" customWidth="1"/>
    <col min="7666" max="7666" width="2.109375" style="257" customWidth="1"/>
    <col min="7667" max="7667" width="1.6640625" style="257" customWidth="1"/>
    <col min="7668" max="7669" width="2.88671875" style="257" customWidth="1"/>
    <col min="7670" max="7670" width="3.88671875" style="257" customWidth="1"/>
    <col min="7671" max="7671" width="2.88671875" style="257" customWidth="1"/>
    <col min="7672" max="7672" width="1.88671875" style="257" customWidth="1"/>
    <col min="7673" max="7676" width="2.88671875" style="257" customWidth="1"/>
    <col min="7677" max="7677" width="6.44140625" style="257" customWidth="1"/>
    <col min="7678" max="7680" width="2.6640625" style="257" customWidth="1"/>
    <col min="7681" max="7688" width="2.33203125" style="257" customWidth="1"/>
    <col min="7689" max="7689" width="2.5546875" style="257" customWidth="1"/>
    <col min="7690" max="7694" width="2.33203125" style="257" customWidth="1"/>
    <col min="7695" max="7695" width="3" style="257" customWidth="1"/>
    <col min="7696" max="7696" width="25.5546875" style="257" customWidth="1"/>
    <col min="7697" max="7697" width="17.33203125" style="257" customWidth="1"/>
    <col min="7698" max="7698" width="17" style="257" customWidth="1"/>
    <col min="7699" max="7699" width="4.6640625" style="257" customWidth="1"/>
    <col min="7700" max="7700" width="36.5546875" style="257" customWidth="1"/>
    <col min="7701" max="7701" width="15.33203125" style="257" customWidth="1"/>
    <col min="7702" max="7702" width="17.5546875" style="257" customWidth="1"/>
    <col min="7703" max="7703" width="15.33203125" style="257" customWidth="1"/>
    <col min="7704" max="7704" width="15.109375" style="257" customWidth="1"/>
    <col min="7705" max="7910" width="11.44140625" style="257"/>
    <col min="7911" max="7911" width="0.88671875" style="257" customWidth="1"/>
    <col min="7912" max="7918" width="2.88671875" style="257" customWidth="1"/>
    <col min="7919" max="7919" width="2.109375" style="257" customWidth="1"/>
    <col min="7920" max="7920" width="2.88671875" style="257" customWidth="1"/>
    <col min="7921" max="7921" width="1.33203125" style="257" customWidth="1"/>
    <col min="7922" max="7922" width="2.109375" style="257" customWidth="1"/>
    <col min="7923" max="7923" width="1.6640625" style="257" customWidth="1"/>
    <col min="7924" max="7925" width="2.88671875" style="257" customWidth="1"/>
    <col min="7926" max="7926" width="3.88671875" style="257" customWidth="1"/>
    <col min="7927" max="7927" width="2.88671875" style="257" customWidth="1"/>
    <col min="7928" max="7928" width="1.88671875" style="257" customWidth="1"/>
    <col min="7929" max="7932" width="2.88671875" style="257" customWidth="1"/>
    <col min="7933" max="7933" width="6.44140625" style="257" customWidth="1"/>
    <col min="7934" max="7936" width="2.6640625" style="257" customWidth="1"/>
    <col min="7937" max="7944" width="2.33203125" style="257" customWidth="1"/>
    <col min="7945" max="7945" width="2.5546875" style="257" customWidth="1"/>
    <col min="7946" max="7950" width="2.33203125" style="257" customWidth="1"/>
    <col min="7951" max="7951" width="3" style="257" customWidth="1"/>
    <col min="7952" max="7952" width="25.5546875" style="257" customWidth="1"/>
    <col min="7953" max="7953" width="17.33203125" style="257" customWidth="1"/>
    <col min="7954" max="7954" width="17" style="257" customWidth="1"/>
    <col min="7955" max="7955" width="4.6640625" style="257" customWidth="1"/>
    <col min="7956" max="7956" width="36.5546875" style="257" customWidth="1"/>
    <col min="7957" max="7957" width="15.33203125" style="257" customWidth="1"/>
    <col min="7958" max="7958" width="17.5546875" style="257" customWidth="1"/>
    <col min="7959" max="7959" width="15.33203125" style="257" customWidth="1"/>
    <col min="7960" max="7960" width="15.109375" style="257" customWidth="1"/>
    <col min="7961" max="8166" width="11.44140625" style="257"/>
    <col min="8167" max="8167" width="0.88671875" style="257" customWidth="1"/>
    <col min="8168" max="8174" width="2.88671875" style="257" customWidth="1"/>
    <col min="8175" max="8175" width="2.109375" style="257" customWidth="1"/>
    <col min="8176" max="8176" width="2.88671875" style="257" customWidth="1"/>
    <col min="8177" max="8177" width="1.33203125" style="257" customWidth="1"/>
    <col min="8178" max="8178" width="2.109375" style="257" customWidth="1"/>
    <col min="8179" max="8179" width="1.6640625" style="257" customWidth="1"/>
    <col min="8180" max="8181" width="2.88671875" style="257" customWidth="1"/>
    <col min="8182" max="8182" width="3.88671875" style="257" customWidth="1"/>
    <col min="8183" max="8183" width="2.88671875" style="257" customWidth="1"/>
    <col min="8184" max="8184" width="1.88671875" style="257" customWidth="1"/>
    <col min="8185" max="8188" width="2.88671875" style="257" customWidth="1"/>
    <col min="8189" max="8189" width="6.44140625" style="257" customWidth="1"/>
    <col min="8190" max="8192" width="2.6640625" style="257" customWidth="1"/>
    <col min="8193" max="8200" width="2.33203125" style="257" customWidth="1"/>
    <col min="8201" max="8201" width="2.5546875" style="257" customWidth="1"/>
    <col min="8202" max="8206" width="2.33203125" style="257" customWidth="1"/>
    <col min="8207" max="8207" width="3" style="257" customWidth="1"/>
    <col min="8208" max="8208" width="25.5546875" style="257" customWidth="1"/>
    <col min="8209" max="8209" width="17.33203125" style="257" customWidth="1"/>
    <col min="8210" max="8210" width="17" style="257" customWidth="1"/>
    <col min="8211" max="8211" width="4.6640625" style="257" customWidth="1"/>
    <col min="8212" max="8212" width="36.5546875" style="257" customWidth="1"/>
    <col min="8213" max="8213" width="15.33203125" style="257" customWidth="1"/>
    <col min="8214" max="8214" width="17.5546875" style="257" customWidth="1"/>
    <col min="8215" max="8215" width="15.33203125" style="257" customWidth="1"/>
    <col min="8216" max="8216" width="15.109375" style="257" customWidth="1"/>
    <col min="8217" max="8422" width="11.44140625" style="257"/>
    <col min="8423" max="8423" width="0.88671875" style="257" customWidth="1"/>
    <col min="8424" max="8430" width="2.88671875" style="257" customWidth="1"/>
    <col min="8431" max="8431" width="2.109375" style="257" customWidth="1"/>
    <col min="8432" max="8432" width="2.88671875" style="257" customWidth="1"/>
    <col min="8433" max="8433" width="1.33203125" style="257" customWidth="1"/>
    <col min="8434" max="8434" width="2.109375" style="257" customWidth="1"/>
    <col min="8435" max="8435" width="1.6640625" style="257" customWidth="1"/>
    <col min="8436" max="8437" width="2.88671875" style="257" customWidth="1"/>
    <col min="8438" max="8438" width="3.88671875" style="257" customWidth="1"/>
    <col min="8439" max="8439" width="2.88671875" style="257" customWidth="1"/>
    <col min="8440" max="8440" width="1.88671875" style="257" customWidth="1"/>
    <col min="8441" max="8444" width="2.88671875" style="257" customWidth="1"/>
    <col min="8445" max="8445" width="6.44140625" style="257" customWidth="1"/>
    <col min="8446" max="8448" width="2.6640625" style="257" customWidth="1"/>
    <col min="8449" max="8456" width="2.33203125" style="257" customWidth="1"/>
    <col min="8457" max="8457" width="2.5546875" style="257" customWidth="1"/>
    <col min="8458" max="8462" width="2.33203125" style="257" customWidth="1"/>
    <col min="8463" max="8463" width="3" style="257" customWidth="1"/>
    <col min="8464" max="8464" width="25.5546875" style="257" customWidth="1"/>
    <col min="8465" max="8465" width="17.33203125" style="257" customWidth="1"/>
    <col min="8466" max="8466" width="17" style="257" customWidth="1"/>
    <col min="8467" max="8467" width="4.6640625" style="257" customWidth="1"/>
    <col min="8468" max="8468" width="36.5546875" style="257" customWidth="1"/>
    <col min="8469" max="8469" width="15.33203125" style="257" customWidth="1"/>
    <col min="8470" max="8470" width="17.5546875" style="257" customWidth="1"/>
    <col min="8471" max="8471" width="15.33203125" style="257" customWidth="1"/>
    <col min="8472" max="8472" width="15.109375" style="257" customWidth="1"/>
    <col min="8473" max="8678" width="11.44140625" style="257"/>
    <col min="8679" max="8679" width="0.88671875" style="257" customWidth="1"/>
    <col min="8680" max="8686" width="2.88671875" style="257" customWidth="1"/>
    <col min="8687" max="8687" width="2.109375" style="257" customWidth="1"/>
    <col min="8688" max="8688" width="2.88671875" style="257" customWidth="1"/>
    <col min="8689" max="8689" width="1.33203125" style="257" customWidth="1"/>
    <col min="8690" max="8690" width="2.109375" style="257" customWidth="1"/>
    <col min="8691" max="8691" width="1.6640625" style="257" customWidth="1"/>
    <col min="8692" max="8693" width="2.88671875" style="257" customWidth="1"/>
    <col min="8694" max="8694" width="3.88671875" style="257" customWidth="1"/>
    <col min="8695" max="8695" width="2.88671875" style="257" customWidth="1"/>
    <col min="8696" max="8696" width="1.88671875" style="257" customWidth="1"/>
    <col min="8697" max="8700" width="2.88671875" style="257" customWidth="1"/>
    <col min="8701" max="8701" width="6.44140625" style="257" customWidth="1"/>
    <col min="8702" max="8704" width="2.6640625" style="257" customWidth="1"/>
    <col min="8705" max="8712" width="2.33203125" style="257" customWidth="1"/>
    <col min="8713" max="8713" width="2.5546875" style="257" customWidth="1"/>
    <col min="8714" max="8718" width="2.33203125" style="257" customWidth="1"/>
    <col min="8719" max="8719" width="3" style="257" customWidth="1"/>
    <col min="8720" max="8720" width="25.5546875" style="257" customWidth="1"/>
    <col min="8721" max="8721" width="17.33203125" style="257" customWidth="1"/>
    <col min="8722" max="8722" width="17" style="257" customWidth="1"/>
    <col min="8723" max="8723" width="4.6640625" style="257" customWidth="1"/>
    <col min="8724" max="8724" width="36.5546875" style="257" customWidth="1"/>
    <col min="8725" max="8725" width="15.33203125" style="257" customWidth="1"/>
    <col min="8726" max="8726" width="17.5546875" style="257" customWidth="1"/>
    <col min="8727" max="8727" width="15.33203125" style="257" customWidth="1"/>
    <col min="8728" max="8728" width="15.109375" style="257" customWidth="1"/>
    <col min="8729" max="8934" width="11.44140625" style="257"/>
    <col min="8935" max="8935" width="0.88671875" style="257" customWidth="1"/>
    <col min="8936" max="8942" width="2.88671875" style="257" customWidth="1"/>
    <col min="8943" max="8943" width="2.109375" style="257" customWidth="1"/>
    <col min="8944" max="8944" width="2.88671875" style="257" customWidth="1"/>
    <col min="8945" max="8945" width="1.33203125" style="257" customWidth="1"/>
    <col min="8946" max="8946" width="2.109375" style="257" customWidth="1"/>
    <col min="8947" max="8947" width="1.6640625" style="257" customWidth="1"/>
    <col min="8948" max="8949" width="2.88671875" style="257" customWidth="1"/>
    <col min="8950" max="8950" width="3.88671875" style="257" customWidth="1"/>
    <col min="8951" max="8951" width="2.88671875" style="257" customWidth="1"/>
    <col min="8952" max="8952" width="1.88671875" style="257" customWidth="1"/>
    <col min="8953" max="8956" width="2.88671875" style="257" customWidth="1"/>
    <col min="8957" max="8957" width="6.44140625" style="257" customWidth="1"/>
    <col min="8958" max="8960" width="2.6640625" style="257" customWidth="1"/>
    <col min="8961" max="8968" width="2.33203125" style="257" customWidth="1"/>
    <col min="8969" max="8969" width="2.5546875" style="257" customWidth="1"/>
    <col min="8970" max="8974" width="2.33203125" style="257" customWidth="1"/>
    <col min="8975" max="8975" width="3" style="257" customWidth="1"/>
    <col min="8976" max="8976" width="25.5546875" style="257" customWidth="1"/>
    <col min="8977" max="8977" width="17.33203125" style="257" customWidth="1"/>
    <col min="8978" max="8978" width="17" style="257" customWidth="1"/>
    <col min="8979" max="8979" width="4.6640625" style="257" customWidth="1"/>
    <col min="8980" max="8980" width="36.5546875" style="257" customWidth="1"/>
    <col min="8981" max="8981" width="15.33203125" style="257" customWidth="1"/>
    <col min="8982" max="8982" width="17.5546875" style="257" customWidth="1"/>
    <col min="8983" max="8983" width="15.33203125" style="257" customWidth="1"/>
    <col min="8984" max="8984" width="15.109375" style="257" customWidth="1"/>
    <col min="8985" max="9190" width="11.44140625" style="257"/>
    <col min="9191" max="9191" width="0.88671875" style="257" customWidth="1"/>
    <col min="9192" max="9198" width="2.88671875" style="257" customWidth="1"/>
    <col min="9199" max="9199" width="2.109375" style="257" customWidth="1"/>
    <col min="9200" max="9200" width="2.88671875" style="257" customWidth="1"/>
    <col min="9201" max="9201" width="1.33203125" style="257" customWidth="1"/>
    <col min="9202" max="9202" width="2.109375" style="257" customWidth="1"/>
    <col min="9203" max="9203" width="1.6640625" style="257" customWidth="1"/>
    <col min="9204" max="9205" width="2.88671875" style="257" customWidth="1"/>
    <col min="9206" max="9206" width="3.88671875" style="257" customWidth="1"/>
    <col min="9207" max="9207" width="2.88671875" style="257" customWidth="1"/>
    <col min="9208" max="9208" width="1.88671875" style="257" customWidth="1"/>
    <col min="9209" max="9212" width="2.88671875" style="257" customWidth="1"/>
    <col min="9213" max="9213" width="6.44140625" style="257" customWidth="1"/>
    <col min="9214" max="9216" width="2.6640625" style="257" customWidth="1"/>
    <col min="9217" max="9224" width="2.33203125" style="257" customWidth="1"/>
    <col min="9225" max="9225" width="2.5546875" style="257" customWidth="1"/>
    <col min="9226" max="9230" width="2.33203125" style="257" customWidth="1"/>
    <col min="9231" max="9231" width="3" style="257" customWidth="1"/>
    <col min="9232" max="9232" width="25.5546875" style="257" customWidth="1"/>
    <col min="9233" max="9233" width="17.33203125" style="257" customWidth="1"/>
    <col min="9234" max="9234" width="17" style="257" customWidth="1"/>
    <col min="9235" max="9235" width="4.6640625" style="257" customWidth="1"/>
    <col min="9236" max="9236" width="36.5546875" style="257" customWidth="1"/>
    <col min="9237" max="9237" width="15.33203125" style="257" customWidth="1"/>
    <col min="9238" max="9238" width="17.5546875" style="257" customWidth="1"/>
    <col min="9239" max="9239" width="15.33203125" style="257" customWidth="1"/>
    <col min="9240" max="9240" width="15.109375" style="257" customWidth="1"/>
    <col min="9241" max="9446" width="11.44140625" style="257"/>
    <col min="9447" max="9447" width="0.88671875" style="257" customWidth="1"/>
    <col min="9448" max="9454" width="2.88671875" style="257" customWidth="1"/>
    <col min="9455" max="9455" width="2.109375" style="257" customWidth="1"/>
    <col min="9456" max="9456" width="2.88671875" style="257" customWidth="1"/>
    <col min="9457" max="9457" width="1.33203125" style="257" customWidth="1"/>
    <col min="9458" max="9458" width="2.109375" style="257" customWidth="1"/>
    <col min="9459" max="9459" width="1.6640625" style="257" customWidth="1"/>
    <col min="9460" max="9461" width="2.88671875" style="257" customWidth="1"/>
    <col min="9462" max="9462" width="3.88671875" style="257" customWidth="1"/>
    <col min="9463" max="9463" width="2.88671875" style="257" customWidth="1"/>
    <col min="9464" max="9464" width="1.88671875" style="257" customWidth="1"/>
    <col min="9465" max="9468" width="2.88671875" style="257" customWidth="1"/>
    <col min="9469" max="9469" width="6.44140625" style="257" customWidth="1"/>
    <col min="9470" max="9472" width="2.6640625" style="257" customWidth="1"/>
    <col min="9473" max="9480" width="2.33203125" style="257" customWidth="1"/>
    <col min="9481" max="9481" width="2.5546875" style="257" customWidth="1"/>
    <col min="9482" max="9486" width="2.33203125" style="257" customWidth="1"/>
    <col min="9487" max="9487" width="3" style="257" customWidth="1"/>
    <col min="9488" max="9488" width="25.5546875" style="257" customWidth="1"/>
    <col min="9489" max="9489" width="17.33203125" style="257" customWidth="1"/>
    <col min="9490" max="9490" width="17" style="257" customWidth="1"/>
    <col min="9491" max="9491" width="4.6640625" style="257" customWidth="1"/>
    <col min="9492" max="9492" width="36.5546875" style="257" customWidth="1"/>
    <col min="9493" max="9493" width="15.33203125" style="257" customWidth="1"/>
    <col min="9494" max="9494" width="17.5546875" style="257" customWidth="1"/>
    <col min="9495" max="9495" width="15.33203125" style="257" customWidth="1"/>
    <col min="9496" max="9496" width="15.109375" style="257" customWidth="1"/>
    <col min="9497" max="9702" width="11.44140625" style="257"/>
    <col min="9703" max="9703" width="0.88671875" style="257" customWidth="1"/>
    <col min="9704" max="9710" width="2.88671875" style="257" customWidth="1"/>
    <col min="9711" max="9711" width="2.109375" style="257" customWidth="1"/>
    <col min="9712" max="9712" width="2.88671875" style="257" customWidth="1"/>
    <col min="9713" max="9713" width="1.33203125" style="257" customWidth="1"/>
    <col min="9714" max="9714" width="2.109375" style="257" customWidth="1"/>
    <col min="9715" max="9715" width="1.6640625" style="257" customWidth="1"/>
    <col min="9716" max="9717" width="2.88671875" style="257" customWidth="1"/>
    <col min="9718" max="9718" width="3.88671875" style="257" customWidth="1"/>
    <col min="9719" max="9719" width="2.88671875" style="257" customWidth="1"/>
    <col min="9720" max="9720" width="1.88671875" style="257" customWidth="1"/>
    <col min="9721" max="9724" width="2.88671875" style="257" customWidth="1"/>
    <col min="9725" max="9725" width="6.44140625" style="257" customWidth="1"/>
    <col min="9726" max="9728" width="2.6640625" style="257" customWidth="1"/>
    <col min="9729" max="9736" width="2.33203125" style="257" customWidth="1"/>
    <col min="9737" max="9737" width="2.5546875" style="257" customWidth="1"/>
    <col min="9738" max="9742" width="2.33203125" style="257" customWidth="1"/>
    <col min="9743" max="9743" width="3" style="257" customWidth="1"/>
    <col min="9744" max="9744" width="25.5546875" style="257" customWidth="1"/>
    <col min="9745" max="9745" width="17.33203125" style="257" customWidth="1"/>
    <col min="9746" max="9746" width="17" style="257" customWidth="1"/>
    <col min="9747" max="9747" width="4.6640625" style="257" customWidth="1"/>
    <col min="9748" max="9748" width="36.5546875" style="257" customWidth="1"/>
    <col min="9749" max="9749" width="15.33203125" style="257" customWidth="1"/>
    <col min="9750" max="9750" width="17.5546875" style="257" customWidth="1"/>
    <col min="9751" max="9751" width="15.33203125" style="257" customWidth="1"/>
    <col min="9752" max="9752" width="15.109375" style="257" customWidth="1"/>
    <col min="9753" max="9958" width="11.44140625" style="257"/>
    <col min="9959" max="9959" width="0.88671875" style="257" customWidth="1"/>
    <col min="9960" max="9966" width="2.88671875" style="257" customWidth="1"/>
    <col min="9967" max="9967" width="2.109375" style="257" customWidth="1"/>
    <col min="9968" max="9968" width="2.88671875" style="257" customWidth="1"/>
    <col min="9969" max="9969" width="1.33203125" style="257" customWidth="1"/>
    <col min="9970" max="9970" width="2.109375" style="257" customWidth="1"/>
    <col min="9971" max="9971" width="1.6640625" style="257" customWidth="1"/>
    <col min="9972" max="9973" width="2.88671875" style="257" customWidth="1"/>
    <col min="9974" max="9974" width="3.88671875" style="257" customWidth="1"/>
    <col min="9975" max="9975" width="2.88671875" style="257" customWidth="1"/>
    <col min="9976" max="9976" width="1.88671875" style="257" customWidth="1"/>
    <col min="9977" max="9980" width="2.88671875" style="257" customWidth="1"/>
    <col min="9981" max="9981" width="6.44140625" style="257" customWidth="1"/>
    <col min="9982" max="9984" width="2.6640625" style="257" customWidth="1"/>
    <col min="9985" max="9992" width="2.33203125" style="257" customWidth="1"/>
    <col min="9993" max="9993" width="2.5546875" style="257" customWidth="1"/>
    <col min="9994" max="9998" width="2.33203125" style="257" customWidth="1"/>
    <col min="9999" max="9999" width="3" style="257" customWidth="1"/>
    <col min="10000" max="10000" width="25.5546875" style="257" customWidth="1"/>
    <col min="10001" max="10001" width="17.33203125" style="257" customWidth="1"/>
    <col min="10002" max="10002" width="17" style="257" customWidth="1"/>
    <col min="10003" max="10003" width="4.6640625" style="257" customWidth="1"/>
    <col min="10004" max="10004" width="36.5546875" style="257" customWidth="1"/>
    <col min="10005" max="10005" width="15.33203125" style="257" customWidth="1"/>
    <col min="10006" max="10006" width="17.5546875" style="257" customWidth="1"/>
    <col min="10007" max="10007" width="15.33203125" style="257" customWidth="1"/>
    <col min="10008" max="10008" width="15.109375" style="257" customWidth="1"/>
    <col min="10009" max="10214" width="11.44140625" style="257"/>
    <col min="10215" max="10215" width="0.88671875" style="257" customWidth="1"/>
    <col min="10216" max="10222" width="2.88671875" style="257" customWidth="1"/>
    <col min="10223" max="10223" width="2.109375" style="257" customWidth="1"/>
    <col min="10224" max="10224" width="2.88671875" style="257" customWidth="1"/>
    <col min="10225" max="10225" width="1.33203125" style="257" customWidth="1"/>
    <col min="10226" max="10226" width="2.109375" style="257" customWidth="1"/>
    <col min="10227" max="10227" width="1.6640625" style="257" customWidth="1"/>
    <col min="10228" max="10229" width="2.88671875" style="257" customWidth="1"/>
    <col min="10230" max="10230" width="3.88671875" style="257" customWidth="1"/>
    <col min="10231" max="10231" width="2.88671875" style="257" customWidth="1"/>
    <col min="10232" max="10232" width="1.88671875" style="257" customWidth="1"/>
    <col min="10233" max="10236" width="2.88671875" style="257" customWidth="1"/>
    <col min="10237" max="10237" width="6.44140625" style="257" customWidth="1"/>
    <col min="10238" max="10240" width="2.6640625" style="257" customWidth="1"/>
    <col min="10241" max="10248" width="2.33203125" style="257" customWidth="1"/>
    <col min="10249" max="10249" width="2.5546875" style="257" customWidth="1"/>
    <col min="10250" max="10254" width="2.33203125" style="257" customWidth="1"/>
    <col min="10255" max="10255" width="3" style="257" customWidth="1"/>
    <col min="10256" max="10256" width="25.5546875" style="257" customWidth="1"/>
    <col min="10257" max="10257" width="17.33203125" style="257" customWidth="1"/>
    <col min="10258" max="10258" width="17" style="257" customWidth="1"/>
    <col min="10259" max="10259" width="4.6640625" style="257" customWidth="1"/>
    <col min="10260" max="10260" width="36.5546875" style="257" customWidth="1"/>
    <col min="10261" max="10261" width="15.33203125" style="257" customWidth="1"/>
    <col min="10262" max="10262" width="17.5546875" style="257" customWidth="1"/>
    <col min="10263" max="10263" width="15.33203125" style="257" customWidth="1"/>
    <col min="10264" max="10264" width="15.109375" style="257" customWidth="1"/>
    <col min="10265" max="10470" width="11.44140625" style="257"/>
    <col min="10471" max="10471" width="0.88671875" style="257" customWidth="1"/>
    <col min="10472" max="10478" width="2.88671875" style="257" customWidth="1"/>
    <col min="10479" max="10479" width="2.109375" style="257" customWidth="1"/>
    <col min="10480" max="10480" width="2.88671875" style="257" customWidth="1"/>
    <col min="10481" max="10481" width="1.33203125" style="257" customWidth="1"/>
    <col min="10482" max="10482" width="2.109375" style="257" customWidth="1"/>
    <col min="10483" max="10483" width="1.6640625" style="257" customWidth="1"/>
    <col min="10484" max="10485" width="2.88671875" style="257" customWidth="1"/>
    <col min="10486" max="10486" width="3.88671875" style="257" customWidth="1"/>
    <col min="10487" max="10487" width="2.88671875" style="257" customWidth="1"/>
    <col min="10488" max="10488" width="1.88671875" style="257" customWidth="1"/>
    <col min="10489" max="10492" width="2.88671875" style="257" customWidth="1"/>
    <col min="10493" max="10493" width="6.44140625" style="257" customWidth="1"/>
    <col min="10494" max="10496" width="2.6640625" style="257" customWidth="1"/>
    <col min="10497" max="10504" width="2.33203125" style="257" customWidth="1"/>
    <col min="10505" max="10505" width="2.5546875" style="257" customWidth="1"/>
    <col min="10506" max="10510" width="2.33203125" style="257" customWidth="1"/>
    <col min="10511" max="10511" width="3" style="257" customWidth="1"/>
    <col min="10512" max="10512" width="25.5546875" style="257" customWidth="1"/>
    <col min="10513" max="10513" width="17.33203125" style="257" customWidth="1"/>
    <col min="10514" max="10514" width="17" style="257" customWidth="1"/>
    <col min="10515" max="10515" width="4.6640625" style="257" customWidth="1"/>
    <col min="10516" max="10516" width="36.5546875" style="257" customWidth="1"/>
    <col min="10517" max="10517" width="15.33203125" style="257" customWidth="1"/>
    <col min="10518" max="10518" width="17.5546875" style="257" customWidth="1"/>
    <col min="10519" max="10519" width="15.33203125" style="257" customWidth="1"/>
    <col min="10520" max="10520" width="15.109375" style="257" customWidth="1"/>
    <col min="10521" max="10726" width="11.44140625" style="257"/>
    <col min="10727" max="10727" width="0.88671875" style="257" customWidth="1"/>
    <col min="10728" max="10734" width="2.88671875" style="257" customWidth="1"/>
    <col min="10735" max="10735" width="2.109375" style="257" customWidth="1"/>
    <col min="10736" max="10736" width="2.88671875" style="257" customWidth="1"/>
    <col min="10737" max="10737" width="1.33203125" style="257" customWidth="1"/>
    <col min="10738" max="10738" width="2.109375" style="257" customWidth="1"/>
    <col min="10739" max="10739" width="1.6640625" style="257" customWidth="1"/>
    <col min="10740" max="10741" width="2.88671875" style="257" customWidth="1"/>
    <col min="10742" max="10742" width="3.88671875" style="257" customWidth="1"/>
    <col min="10743" max="10743" width="2.88671875" style="257" customWidth="1"/>
    <col min="10744" max="10744" width="1.88671875" style="257" customWidth="1"/>
    <col min="10745" max="10748" width="2.88671875" style="257" customWidth="1"/>
    <col min="10749" max="10749" width="6.44140625" style="257" customWidth="1"/>
    <col min="10750" max="10752" width="2.6640625" style="257" customWidth="1"/>
    <col min="10753" max="10760" width="2.33203125" style="257" customWidth="1"/>
    <col min="10761" max="10761" width="2.5546875" style="257" customWidth="1"/>
    <col min="10762" max="10766" width="2.33203125" style="257" customWidth="1"/>
    <col min="10767" max="10767" width="3" style="257" customWidth="1"/>
    <col min="10768" max="10768" width="25.5546875" style="257" customWidth="1"/>
    <col min="10769" max="10769" width="17.33203125" style="257" customWidth="1"/>
    <col min="10770" max="10770" width="17" style="257" customWidth="1"/>
    <col min="10771" max="10771" width="4.6640625" style="257" customWidth="1"/>
    <col min="10772" max="10772" width="36.5546875" style="257" customWidth="1"/>
    <col min="10773" max="10773" width="15.33203125" style="257" customWidth="1"/>
    <col min="10774" max="10774" width="17.5546875" style="257" customWidth="1"/>
    <col min="10775" max="10775" width="15.33203125" style="257" customWidth="1"/>
    <col min="10776" max="10776" width="15.109375" style="257" customWidth="1"/>
    <col min="10777" max="10982" width="11.44140625" style="257"/>
    <col min="10983" max="10983" width="0.88671875" style="257" customWidth="1"/>
    <col min="10984" max="10990" width="2.88671875" style="257" customWidth="1"/>
    <col min="10991" max="10991" width="2.109375" style="257" customWidth="1"/>
    <col min="10992" max="10992" width="2.88671875" style="257" customWidth="1"/>
    <col min="10993" max="10993" width="1.33203125" style="257" customWidth="1"/>
    <col min="10994" max="10994" width="2.109375" style="257" customWidth="1"/>
    <col min="10995" max="10995" width="1.6640625" style="257" customWidth="1"/>
    <col min="10996" max="10997" width="2.88671875" style="257" customWidth="1"/>
    <col min="10998" max="10998" width="3.88671875" style="257" customWidth="1"/>
    <col min="10999" max="10999" width="2.88671875" style="257" customWidth="1"/>
    <col min="11000" max="11000" width="1.88671875" style="257" customWidth="1"/>
    <col min="11001" max="11004" width="2.88671875" style="257" customWidth="1"/>
    <col min="11005" max="11005" width="6.44140625" style="257" customWidth="1"/>
    <col min="11006" max="11008" width="2.6640625" style="257" customWidth="1"/>
    <col min="11009" max="11016" width="2.33203125" style="257" customWidth="1"/>
    <col min="11017" max="11017" width="2.5546875" style="257" customWidth="1"/>
    <col min="11018" max="11022" width="2.33203125" style="257" customWidth="1"/>
    <col min="11023" max="11023" width="3" style="257" customWidth="1"/>
    <col min="11024" max="11024" width="25.5546875" style="257" customWidth="1"/>
    <col min="11025" max="11025" width="17.33203125" style="257" customWidth="1"/>
    <col min="11026" max="11026" width="17" style="257" customWidth="1"/>
    <col min="11027" max="11027" width="4.6640625" style="257" customWidth="1"/>
    <col min="11028" max="11028" width="36.5546875" style="257" customWidth="1"/>
    <col min="11029" max="11029" width="15.33203125" style="257" customWidth="1"/>
    <col min="11030" max="11030" width="17.5546875" style="257" customWidth="1"/>
    <col min="11031" max="11031" width="15.33203125" style="257" customWidth="1"/>
    <col min="11032" max="11032" width="15.109375" style="257" customWidth="1"/>
    <col min="11033" max="11238" width="11.44140625" style="257"/>
    <col min="11239" max="11239" width="0.88671875" style="257" customWidth="1"/>
    <col min="11240" max="11246" width="2.88671875" style="257" customWidth="1"/>
    <col min="11247" max="11247" width="2.109375" style="257" customWidth="1"/>
    <col min="11248" max="11248" width="2.88671875" style="257" customWidth="1"/>
    <col min="11249" max="11249" width="1.33203125" style="257" customWidth="1"/>
    <col min="11250" max="11250" width="2.109375" style="257" customWidth="1"/>
    <col min="11251" max="11251" width="1.6640625" style="257" customWidth="1"/>
    <col min="11252" max="11253" width="2.88671875" style="257" customWidth="1"/>
    <col min="11254" max="11254" width="3.88671875" style="257" customWidth="1"/>
    <col min="11255" max="11255" width="2.88671875" style="257" customWidth="1"/>
    <col min="11256" max="11256" width="1.88671875" style="257" customWidth="1"/>
    <col min="11257" max="11260" width="2.88671875" style="257" customWidth="1"/>
    <col min="11261" max="11261" width="6.44140625" style="257" customWidth="1"/>
    <col min="11262" max="11264" width="2.6640625" style="257" customWidth="1"/>
    <col min="11265" max="11272" width="2.33203125" style="257" customWidth="1"/>
    <col min="11273" max="11273" width="2.5546875" style="257" customWidth="1"/>
    <col min="11274" max="11278" width="2.33203125" style="257" customWidth="1"/>
    <col min="11279" max="11279" width="3" style="257" customWidth="1"/>
    <col min="11280" max="11280" width="25.5546875" style="257" customWidth="1"/>
    <col min="11281" max="11281" width="17.33203125" style="257" customWidth="1"/>
    <col min="11282" max="11282" width="17" style="257" customWidth="1"/>
    <col min="11283" max="11283" width="4.6640625" style="257" customWidth="1"/>
    <col min="11284" max="11284" width="36.5546875" style="257" customWidth="1"/>
    <col min="11285" max="11285" width="15.33203125" style="257" customWidth="1"/>
    <col min="11286" max="11286" width="17.5546875" style="257" customWidth="1"/>
    <col min="11287" max="11287" width="15.33203125" style="257" customWidth="1"/>
    <col min="11288" max="11288" width="15.109375" style="257" customWidth="1"/>
    <col min="11289" max="11494" width="11.44140625" style="257"/>
    <col min="11495" max="11495" width="0.88671875" style="257" customWidth="1"/>
    <col min="11496" max="11502" width="2.88671875" style="257" customWidth="1"/>
    <col min="11503" max="11503" width="2.109375" style="257" customWidth="1"/>
    <col min="11504" max="11504" width="2.88671875" style="257" customWidth="1"/>
    <col min="11505" max="11505" width="1.33203125" style="257" customWidth="1"/>
    <col min="11506" max="11506" width="2.109375" style="257" customWidth="1"/>
    <col min="11507" max="11507" width="1.6640625" style="257" customWidth="1"/>
    <col min="11508" max="11509" width="2.88671875" style="257" customWidth="1"/>
    <col min="11510" max="11510" width="3.88671875" style="257" customWidth="1"/>
    <col min="11511" max="11511" width="2.88671875" style="257" customWidth="1"/>
    <col min="11512" max="11512" width="1.88671875" style="257" customWidth="1"/>
    <col min="11513" max="11516" width="2.88671875" style="257" customWidth="1"/>
    <col min="11517" max="11517" width="6.44140625" style="257" customWidth="1"/>
    <col min="11518" max="11520" width="2.6640625" style="257" customWidth="1"/>
    <col min="11521" max="11528" width="2.33203125" style="257" customWidth="1"/>
    <col min="11529" max="11529" width="2.5546875" style="257" customWidth="1"/>
    <col min="11530" max="11534" width="2.33203125" style="257" customWidth="1"/>
    <col min="11535" max="11535" width="3" style="257" customWidth="1"/>
    <col min="11536" max="11536" width="25.5546875" style="257" customWidth="1"/>
    <col min="11537" max="11537" width="17.33203125" style="257" customWidth="1"/>
    <col min="11538" max="11538" width="17" style="257" customWidth="1"/>
    <col min="11539" max="11539" width="4.6640625" style="257" customWidth="1"/>
    <col min="11540" max="11540" width="36.5546875" style="257" customWidth="1"/>
    <col min="11541" max="11541" width="15.33203125" style="257" customWidth="1"/>
    <col min="11542" max="11542" width="17.5546875" style="257" customWidth="1"/>
    <col min="11543" max="11543" width="15.33203125" style="257" customWidth="1"/>
    <col min="11544" max="11544" width="15.109375" style="257" customWidth="1"/>
    <col min="11545" max="11750" width="11.44140625" style="257"/>
    <col min="11751" max="11751" width="0.88671875" style="257" customWidth="1"/>
    <col min="11752" max="11758" width="2.88671875" style="257" customWidth="1"/>
    <col min="11759" max="11759" width="2.109375" style="257" customWidth="1"/>
    <col min="11760" max="11760" width="2.88671875" style="257" customWidth="1"/>
    <col min="11761" max="11761" width="1.33203125" style="257" customWidth="1"/>
    <col min="11762" max="11762" width="2.109375" style="257" customWidth="1"/>
    <col min="11763" max="11763" width="1.6640625" style="257" customWidth="1"/>
    <col min="11764" max="11765" width="2.88671875" style="257" customWidth="1"/>
    <col min="11766" max="11766" width="3.88671875" style="257" customWidth="1"/>
    <col min="11767" max="11767" width="2.88671875" style="257" customWidth="1"/>
    <col min="11768" max="11768" width="1.88671875" style="257" customWidth="1"/>
    <col min="11769" max="11772" width="2.88671875" style="257" customWidth="1"/>
    <col min="11773" max="11773" width="6.44140625" style="257" customWidth="1"/>
    <col min="11774" max="11776" width="2.6640625" style="257" customWidth="1"/>
    <col min="11777" max="11784" width="2.33203125" style="257" customWidth="1"/>
    <col min="11785" max="11785" width="2.5546875" style="257" customWidth="1"/>
    <col min="11786" max="11790" width="2.33203125" style="257" customWidth="1"/>
    <col min="11791" max="11791" width="3" style="257" customWidth="1"/>
    <col min="11792" max="11792" width="25.5546875" style="257" customWidth="1"/>
    <col min="11793" max="11793" width="17.33203125" style="257" customWidth="1"/>
    <col min="11794" max="11794" width="17" style="257" customWidth="1"/>
    <col min="11795" max="11795" width="4.6640625" style="257" customWidth="1"/>
    <col min="11796" max="11796" width="36.5546875" style="257" customWidth="1"/>
    <col min="11797" max="11797" width="15.33203125" style="257" customWidth="1"/>
    <col min="11798" max="11798" width="17.5546875" style="257" customWidth="1"/>
    <col min="11799" max="11799" width="15.33203125" style="257" customWidth="1"/>
    <col min="11800" max="11800" width="15.109375" style="257" customWidth="1"/>
    <col min="11801" max="12006" width="11.44140625" style="257"/>
    <col min="12007" max="12007" width="0.88671875" style="257" customWidth="1"/>
    <col min="12008" max="12014" width="2.88671875" style="257" customWidth="1"/>
    <col min="12015" max="12015" width="2.109375" style="257" customWidth="1"/>
    <col min="12016" max="12016" width="2.88671875" style="257" customWidth="1"/>
    <col min="12017" max="12017" width="1.33203125" style="257" customWidth="1"/>
    <col min="12018" max="12018" width="2.109375" style="257" customWidth="1"/>
    <col min="12019" max="12019" width="1.6640625" style="257" customWidth="1"/>
    <col min="12020" max="12021" width="2.88671875" style="257" customWidth="1"/>
    <col min="12022" max="12022" width="3.88671875" style="257" customWidth="1"/>
    <col min="12023" max="12023" width="2.88671875" style="257" customWidth="1"/>
    <col min="12024" max="12024" width="1.88671875" style="257" customWidth="1"/>
    <col min="12025" max="12028" width="2.88671875" style="257" customWidth="1"/>
    <col min="12029" max="12029" width="6.44140625" style="257" customWidth="1"/>
    <col min="12030" max="12032" width="2.6640625" style="257" customWidth="1"/>
    <col min="12033" max="12040" width="2.33203125" style="257" customWidth="1"/>
    <col min="12041" max="12041" width="2.5546875" style="257" customWidth="1"/>
    <col min="12042" max="12046" width="2.33203125" style="257" customWidth="1"/>
    <col min="12047" max="12047" width="3" style="257" customWidth="1"/>
    <col min="12048" max="12048" width="25.5546875" style="257" customWidth="1"/>
    <col min="12049" max="12049" width="17.33203125" style="257" customWidth="1"/>
    <col min="12050" max="12050" width="17" style="257" customWidth="1"/>
    <col min="12051" max="12051" width="4.6640625" style="257" customWidth="1"/>
    <col min="12052" max="12052" width="36.5546875" style="257" customWidth="1"/>
    <col min="12053" max="12053" width="15.33203125" style="257" customWidth="1"/>
    <col min="12054" max="12054" width="17.5546875" style="257" customWidth="1"/>
    <col min="12055" max="12055" width="15.33203125" style="257" customWidth="1"/>
    <col min="12056" max="12056" width="15.109375" style="257" customWidth="1"/>
    <col min="12057" max="12262" width="11.44140625" style="257"/>
    <col min="12263" max="12263" width="0.88671875" style="257" customWidth="1"/>
    <col min="12264" max="12270" width="2.88671875" style="257" customWidth="1"/>
    <col min="12271" max="12271" width="2.109375" style="257" customWidth="1"/>
    <col min="12272" max="12272" width="2.88671875" style="257" customWidth="1"/>
    <col min="12273" max="12273" width="1.33203125" style="257" customWidth="1"/>
    <col min="12274" max="12274" width="2.109375" style="257" customWidth="1"/>
    <col min="12275" max="12275" width="1.6640625" style="257" customWidth="1"/>
    <col min="12276" max="12277" width="2.88671875" style="257" customWidth="1"/>
    <col min="12278" max="12278" width="3.88671875" style="257" customWidth="1"/>
    <col min="12279" max="12279" width="2.88671875" style="257" customWidth="1"/>
    <col min="12280" max="12280" width="1.88671875" style="257" customWidth="1"/>
    <col min="12281" max="12284" width="2.88671875" style="257" customWidth="1"/>
    <col min="12285" max="12285" width="6.44140625" style="257" customWidth="1"/>
    <col min="12286" max="12288" width="2.6640625" style="257" customWidth="1"/>
    <col min="12289" max="12296" width="2.33203125" style="257" customWidth="1"/>
    <col min="12297" max="12297" width="2.5546875" style="257" customWidth="1"/>
    <col min="12298" max="12302" width="2.33203125" style="257" customWidth="1"/>
    <col min="12303" max="12303" width="3" style="257" customWidth="1"/>
    <col min="12304" max="12304" width="25.5546875" style="257" customWidth="1"/>
    <col min="12305" max="12305" width="17.33203125" style="257" customWidth="1"/>
    <col min="12306" max="12306" width="17" style="257" customWidth="1"/>
    <col min="12307" max="12307" width="4.6640625" style="257" customWidth="1"/>
    <col min="12308" max="12308" width="36.5546875" style="257" customWidth="1"/>
    <col min="12309" max="12309" width="15.33203125" style="257" customWidth="1"/>
    <col min="12310" max="12310" width="17.5546875" style="257" customWidth="1"/>
    <col min="12311" max="12311" width="15.33203125" style="257" customWidth="1"/>
    <col min="12312" max="12312" width="15.109375" style="257" customWidth="1"/>
    <col min="12313" max="12518" width="11.44140625" style="257"/>
    <col min="12519" max="12519" width="0.88671875" style="257" customWidth="1"/>
    <col min="12520" max="12526" width="2.88671875" style="257" customWidth="1"/>
    <col min="12527" max="12527" width="2.109375" style="257" customWidth="1"/>
    <col min="12528" max="12528" width="2.88671875" style="257" customWidth="1"/>
    <col min="12529" max="12529" width="1.33203125" style="257" customWidth="1"/>
    <col min="12530" max="12530" width="2.109375" style="257" customWidth="1"/>
    <col min="12531" max="12531" width="1.6640625" style="257" customWidth="1"/>
    <col min="12532" max="12533" width="2.88671875" style="257" customWidth="1"/>
    <col min="12534" max="12534" width="3.88671875" style="257" customWidth="1"/>
    <col min="12535" max="12535" width="2.88671875" style="257" customWidth="1"/>
    <col min="12536" max="12536" width="1.88671875" style="257" customWidth="1"/>
    <col min="12537" max="12540" width="2.88671875" style="257" customWidth="1"/>
    <col min="12541" max="12541" width="6.44140625" style="257" customWidth="1"/>
    <col min="12542" max="12544" width="2.6640625" style="257" customWidth="1"/>
    <col min="12545" max="12552" width="2.33203125" style="257" customWidth="1"/>
    <col min="12553" max="12553" width="2.5546875" style="257" customWidth="1"/>
    <col min="12554" max="12558" width="2.33203125" style="257" customWidth="1"/>
    <col min="12559" max="12559" width="3" style="257" customWidth="1"/>
    <col min="12560" max="12560" width="25.5546875" style="257" customWidth="1"/>
    <col min="12561" max="12561" width="17.33203125" style="257" customWidth="1"/>
    <col min="12562" max="12562" width="17" style="257" customWidth="1"/>
    <col min="12563" max="12563" width="4.6640625" style="257" customWidth="1"/>
    <col min="12564" max="12564" width="36.5546875" style="257" customWidth="1"/>
    <col min="12565" max="12565" width="15.33203125" style="257" customWidth="1"/>
    <col min="12566" max="12566" width="17.5546875" style="257" customWidth="1"/>
    <col min="12567" max="12567" width="15.33203125" style="257" customWidth="1"/>
    <col min="12568" max="12568" width="15.109375" style="257" customWidth="1"/>
    <col min="12569" max="12774" width="11.44140625" style="257"/>
    <col min="12775" max="12775" width="0.88671875" style="257" customWidth="1"/>
    <col min="12776" max="12782" width="2.88671875" style="257" customWidth="1"/>
    <col min="12783" max="12783" width="2.109375" style="257" customWidth="1"/>
    <col min="12784" max="12784" width="2.88671875" style="257" customWidth="1"/>
    <col min="12785" max="12785" width="1.33203125" style="257" customWidth="1"/>
    <col min="12786" max="12786" width="2.109375" style="257" customWidth="1"/>
    <col min="12787" max="12787" width="1.6640625" style="257" customWidth="1"/>
    <col min="12788" max="12789" width="2.88671875" style="257" customWidth="1"/>
    <col min="12790" max="12790" width="3.88671875" style="257" customWidth="1"/>
    <col min="12791" max="12791" width="2.88671875" style="257" customWidth="1"/>
    <col min="12792" max="12792" width="1.88671875" style="257" customWidth="1"/>
    <col min="12793" max="12796" width="2.88671875" style="257" customWidth="1"/>
    <col min="12797" max="12797" width="6.44140625" style="257" customWidth="1"/>
    <col min="12798" max="12800" width="2.6640625" style="257" customWidth="1"/>
    <col min="12801" max="12808" width="2.33203125" style="257" customWidth="1"/>
    <col min="12809" max="12809" width="2.5546875" style="257" customWidth="1"/>
    <col min="12810" max="12814" width="2.33203125" style="257" customWidth="1"/>
    <col min="12815" max="12815" width="3" style="257" customWidth="1"/>
    <col min="12816" max="12816" width="25.5546875" style="257" customWidth="1"/>
    <col min="12817" max="12817" width="17.33203125" style="257" customWidth="1"/>
    <col min="12818" max="12818" width="17" style="257" customWidth="1"/>
    <col min="12819" max="12819" width="4.6640625" style="257" customWidth="1"/>
    <col min="12820" max="12820" width="36.5546875" style="257" customWidth="1"/>
    <col min="12821" max="12821" width="15.33203125" style="257" customWidth="1"/>
    <col min="12822" max="12822" width="17.5546875" style="257" customWidth="1"/>
    <col min="12823" max="12823" width="15.33203125" style="257" customWidth="1"/>
    <col min="12824" max="12824" width="15.109375" style="257" customWidth="1"/>
    <col min="12825" max="13030" width="11.44140625" style="257"/>
    <col min="13031" max="13031" width="0.88671875" style="257" customWidth="1"/>
    <col min="13032" max="13038" width="2.88671875" style="257" customWidth="1"/>
    <col min="13039" max="13039" width="2.109375" style="257" customWidth="1"/>
    <col min="13040" max="13040" width="2.88671875" style="257" customWidth="1"/>
    <col min="13041" max="13041" width="1.33203125" style="257" customWidth="1"/>
    <col min="13042" max="13042" width="2.109375" style="257" customWidth="1"/>
    <col min="13043" max="13043" width="1.6640625" style="257" customWidth="1"/>
    <col min="13044" max="13045" width="2.88671875" style="257" customWidth="1"/>
    <col min="13046" max="13046" width="3.88671875" style="257" customWidth="1"/>
    <col min="13047" max="13047" width="2.88671875" style="257" customWidth="1"/>
    <col min="13048" max="13048" width="1.88671875" style="257" customWidth="1"/>
    <col min="13049" max="13052" width="2.88671875" style="257" customWidth="1"/>
    <col min="13053" max="13053" width="6.44140625" style="257" customWidth="1"/>
    <col min="13054" max="13056" width="2.6640625" style="257" customWidth="1"/>
    <col min="13057" max="13064" width="2.33203125" style="257" customWidth="1"/>
    <col min="13065" max="13065" width="2.5546875" style="257" customWidth="1"/>
    <col min="13066" max="13070" width="2.33203125" style="257" customWidth="1"/>
    <col min="13071" max="13071" width="3" style="257" customWidth="1"/>
    <col min="13072" max="13072" width="25.5546875" style="257" customWidth="1"/>
    <col min="13073" max="13073" width="17.33203125" style="257" customWidth="1"/>
    <col min="13074" max="13074" width="17" style="257" customWidth="1"/>
    <col min="13075" max="13075" width="4.6640625" style="257" customWidth="1"/>
    <col min="13076" max="13076" width="36.5546875" style="257" customWidth="1"/>
    <col min="13077" max="13077" width="15.33203125" style="257" customWidth="1"/>
    <col min="13078" max="13078" width="17.5546875" style="257" customWidth="1"/>
    <col min="13079" max="13079" width="15.33203125" style="257" customWidth="1"/>
    <col min="13080" max="13080" width="15.109375" style="257" customWidth="1"/>
    <col min="13081" max="13286" width="11.44140625" style="257"/>
    <col min="13287" max="13287" width="0.88671875" style="257" customWidth="1"/>
    <col min="13288" max="13294" width="2.88671875" style="257" customWidth="1"/>
    <col min="13295" max="13295" width="2.109375" style="257" customWidth="1"/>
    <col min="13296" max="13296" width="2.88671875" style="257" customWidth="1"/>
    <col min="13297" max="13297" width="1.33203125" style="257" customWidth="1"/>
    <col min="13298" max="13298" width="2.109375" style="257" customWidth="1"/>
    <col min="13299" max="13299" width="1.6640625" style="257" customWidth="1"/>
    <col min="13300" max="13301" width="2.88671875" style="257" customWidth="1"/>
    <col min="13302" max="13302" width="3.88671875" style="257" customWidth="1"/>
    <col min="13303" max="13303" width="2.88671875" style="257" customWidth="1"/>
    <col min="13304" max="13304" width="1.88671875" style="257" customWidth="1"/>
    <col min="13305" max="13308" width="2.88671875" style="257" customWidth="1"/>
    <col min="13309" max="13309" width="6.44140625" style="257" customWidth="1"/>
    <col min="13310" max="13312" width="2.6640625" style="257" customWidth="1"/>
    <col min="13313" max="13320" width="2.33203125" style="257" customWidth="1"/>
    <col min="13321" max="13321" width="2.5546875" style="257" customWidth="1"/>
    <col min="13322" max="13326" width="2.33203125" style="257" customWidth="1"/>
    <col min="13327" max="13327" width="3" style="257" customWidth="1"/>
    <col min="13328" max="13328" width="25.5546875" style="257" customWidth="1"/>
    <col min="13329" max="13329" width="17.33203125" style="257" customWidth="1"/>
    <col min="13330" max="13330" width="17" style="257" customWidth="1"/>
    <col min="13331" max="13331" width="4.6640625" style="257" customWidth="1"/>
    <col min="13332" max="13332" width="36.5546875" style="257" customWidth="1"/>
    <col min="13333" max="13333" width="15.33203125" style="257" customWidth="1"/>
    <col min="13334" max="13334" width="17.5546875" style="257" customWidth="1"/>
    <col min="13335" max="13335" width="15.33203125" style="257" customWidth="1"/>
    <col min="13336" max="13336" width="15.109375" style="257" customWidth="1"/>
    <col min="13337" max="13542" width="11.44140625" style="257"/>
    <col min="13543" max="13543" width="0.88671875" style="257" customWidth="1"/>
    <col min="13544" max="13550" width="2.88671875" style="257" customWidth="1"/>
    <col min="13551" max="13551" width="2.109375" style="257" customWidth="1"/>
    <col min="13552" max="13552" width="2.88671875" style="257" customWidth="1"/>
    <col min="13553" max="13553" width="1.33203125" style="257" customWidth="1"/>
    <col min="13554" max="13554" width="2.109375" style="257" customWidth="1"/>
    <col min="13555" max="13555" width="1.6640625" style="257" customWidth="1"/>
    <col min="13556" max="13557" width="2.88671875" style="257" customWidth="1"/>
    <col min="13558" max="13558" width="3.88671875" style="257" customWidth="1"/>
    <col min="13559" max="13559" width="2.88671875" style="257" customWidth="1"/>
    <col min="13560" max="13560" width="1.88671875" style="257" customWidth="1"/>
    <col min="13561" max="13564" width="2.88671875" style="257" customWidth="1"/>
    <col min="13565" max="13565" width="6.44140625" style="257" customWidth="1"/>
    <col min="13566" max="13568" width="2.6640625" style="257" customWidth="1"/>
    <col min="13569" max="13576" width="2.33203125" style="257" customWidth="1"/>
    <col min="13577" max="13577" width="2.5546875" style="257" customWidth="1"/>
    <col min="13578" max="13582" width="2.33203125" style="257" customWidth="1"/>
    <col min="13583" max="13583" width="3" style="257" customWidth="1"/>
    <col min="13584" max="13584" width="25.5546875" style="257" customWidth="1"/>
    <col min="13585" max="13585" width="17.33203125" style="257" customWidth="1"/>
    <col min="13586" max="13586" width="17" style="257" customWidth="1"/>
    <col min="13587" max="13587" width="4.6640625" style="257" customWidth="1"/>
    <col min="13588" max="13588" width="36.5546875" style="257" customWidth="1"/>
    <col min="13589" max="13589" width="15.33203125" style="257" customWidth="1"/>
    <col min="13590" max="13590" width="17.5546875" style="257" customWidth="1"/>
    <col min="13591" max="13591" width="15.33203125" style="257" customWidth="1"/>
    <col min="13592" max="13592" width="15.109375" style="257" customWidth="1"/>
    <col min="13593" max="13798" width="11.44140625" style="257"/>
    <col min="13799" max="13799" width="0.88671875" style="257" customWidth="1"/>
    <col min="13800" max="13806" width="2.88671875" style="257" customWidth="1"/>
    <col min="13807" max="13807" width="2.109375" style="257" customWidth="1"/>
    <col min="13808" max="13808" width="2.88671875" style="257" customWidth="1"/>
    <col min="13809" max="13809" width="1.33203125" style="257" customWidth="1"/>
    <col min="13810" max="13810" width="2.109375" style="257" customWidth="1"/>
    <col min="13811" max="13811" width="1.6640625" style="257" customWidth="1"/>
    <col min="13812" max="13813" width="2.88671875" style="257" customWidth="1"/>
    <col min="13814" max="13814" width="3.88671875" style="257" customWidth="1"/>
    <col min="13815" max="13815" width="2.88671875" style="257" customWidth="1"/>
    <col min="13816" max="13816" width="1.88671875" style="257" customWidth="1"/>
    <col min="13817" max="13820" width="2.88671875" style="257" customWidth="1"/>
    <col min="13821" max="13821" width="6.44140625" style="257" customWidth="1"/>
    <col min="13822" max="13824" width="2.6640625" style="257" customWidth="1"/>
    <col min="13825" max="13832" width="2.33203125" style="257" customWidth="1"/>
    <col min="13833" max="13833" width="2.5546875" style="257" customWidth="1"/>
    <col min="13834" max="13838" width="2.33203125" style="257" customWidth="1"/>
    <col min="13839" max="13839" width="3" style="257" customWidth="1"/>
    <col min="13840" max="13840" width="25.5546875" style="257" customWidth="1"/>
    <col min="13841" max="13841" width="17.33203125" style="257" customWidth="1"/>
    <col min="13842" max="13842" width="17" style="257" customWidth="1"/>
    <col min="13843" max="13843" width="4.6640625" style="257" customWidth="1"/>
    <col min="13844" max="13844" width="36.5546875" style="257" customWidth="1"/>
    <col min="13845" max="13845" width="15.33203125" style="257" customWidth="1"/>
    <col min="13846" max="13846" width="17.5546875" style="257" customWidth="1"/>
    <col min="13847" max="13847" width="15.33203125" style="257" customWidth="1"/>
    <col min="13848" max="13848" width="15.109375" style="257" customWidth="1"/>
    <col min="13849" max="14054" width="11.44140625" style="257"/>
    <col min="14055" max="14055" width="0.88671875" style="257" customWidth="1"/>
    <col min="14056" max="14062" width="2.88671875" style="257" customWidth="1"/>
    <col min="14063" max="14063" width="2.109375" style="257" customWidth="1"/>
    <col min="14064" max="14064" width="2.88671875" style="257" customWidth="1"/>
    <col min="14065" max="14065" width="1.33203125" style="257" customWidth="1"/>
    <col min="14066" max="14066" width="2.109375" style="257" customWidth="1"/>
    <col min="14067" max="14067" width="1.6640625" style="257" customWidth="1"/>
    <col min="14068" max="14069" width="2.88671875" style="257" customWidth="1"/>
    <col min="14070" max="14070" width="3.88671875" style="257" customWidth="1"/>
    <col min="14071" max="14071" width="2.88671875" style="257" customWidth="1"/>
    <col min="14072" max="14072" width="1.88671875" style="257" customWidth="1"/>
    <col min="14073" max="14076" width="2.88671875" style="257" customWidth="1"/>
    <col min="14077" max="14077" width="6.44140625" style="257" customWidth="1"/>
    <col min="14078" max="14080" width="2.6640625" style="257" customWidth="1"/>
    <col min="14081" max="14088" width="2.33203125" style="257" customWidth="1"/>
    <col min="14089" max="14089" width="2.5546875" style="257" customWidth="1"/>
    <col min="14090" max="14094" width="2.33203125" style="257" customWidth="1"/>
    <col min="14095" max="14095" width="3" style="257" customWidth="1"/>
    <col min="14096" max="14096" width="25.5546875" style="257" customWidth="1"/>
    <col min="14097" max="14097" width="17.33203125" style="257" customWidth="1"/>
    <col min="14098" max="14098" width="17" style="257" customWidth="1"/>
    <col min="14099" max="14099" width="4.6640625" style="257" customWidth="1"/>
    <col min="14100" max="14100" width="36.5546875" style="257" customWidth="1"/>
    <col min="14101" max="14101" width="15.33203125" style="257" customWidth="1"/>
    <col min="14102" max="14102" width="17.5546875" style="257" customWidth="1"/>
    <col min="14103" max="14103" width="15.33203125" style="257" customWidth="1"/>
    <col min="14104" max="14104" width="15.109375" style="257" customWidth="1"/>
    <col min="14105" max="14310" width="11.44140625" style="257"/>
    <col min="14311" max="14311" width="0.88671875" style="257" customWidth="1"/>
    <col min="14312" max="14318" width="2.88671875" style="257" customWidth="1"/>
    <col min="14319" max="14319" width="2.109375" style="257" customWidth="1"/>
    <col min="14320" max="14320" width="2.88671875" style="257" customWidth="1"/>
    <col min="14321" max="14321" width="1.33203125" style="257" customWidth="1"/>
    <col min="14322" max="14322" width="2.109375" style="257" customWidth="1"/>
    <col min="14323" max="14323" width="1.6640625" style="257" customWidth="1"/>
    <col min="14324" max="14325" width="2.88671875" style="257" customWidth="1"/>
    <col min="14326" max="14326" width="3.88671875" style="257" customWidth="1"/>
    <col min="14327" max="14327" width="2.88671875" style="257" customWidth="1"/>
    <col min="14328" max="14328" width="1.88671875" style="257" customWidth="1"/>
    <col min="14329" max="14332" width="2.88671875" style="257" customWidth="1"/>
    <col min="14333" max="14333" width="6.44140625" style="257" customWidth="1"/>
    <col min="14334" max="14336" width="2.6640625" style="257" customWidth="1"/>
    <col min="14337" max="14344" width="2.33203125" style="257" customWidth="1"/>
    <col min="14345" max="14345" width="2.5546875" style="257" customWidth="1"/>
    <col min="14346" max="14350" width="2.33203125" style="257" customWidth="1"/>
    <col min="14351" max="14351" width="3" style="257" customWidth="1"/>
    <col min="14352" max="14352" width="25.5546875" style="257" customWidth="1"/>
    <col min="14353" max="14353" width="17.33203125" style="257" customWidth="1"/>
    <col min="14354" max="14354" width="17" style="257" customWidth="1"/>
    <col min="14355" max="14355" width="4.6640625" style="257" customWidth="1"/>
    <col min="14356" max="14356" width="36.5546875" style="257" customWidth="1"/>
    <col min="14357" max="14357" width="15.33203125" style="257" customWidth="1"/>
    <col min="14358" max="14358" width="17.5546875" style="257" customWidth="1"/>
    <col min="14359" max="14359" width="15.33203125" style="257" customWidth="1"/>
    <col min="14360" max="14360" width="15.109375" style="257" customWidth="1"/>
    <col min="14361" max="14566" width="11.44140625" style="257"/>
    <col min="14567" max="14567" width="0.88671875" style="257" customWidth="1"/>
    <col min="14568" max="14574" width="2.88671875" style="257" customWidth="1"/>
    <col min="14575" max="14575" width="2.109375" style="257" customWidth="1"/>
    <col min="14576" max="14576" width="2.88671875" style="257" customWidth="1"/>
    <col min="14577" max="14577" width="1.33203125" style="257" customWidth="1"/>
    <col min="14578" max="14578" width="2.109375" style="257" customWidth="1"/>
    <col min="14579" max="14579" width="1.6640625" style="257" customWidth="1"/>
    <col min="14580" max="14581" width="2.88671875" style="257" customWidth="1"/>
    <col min="14582" max="14582" width="3.88671875" style="257" customWidth="1"/>
    <col min="14583" max="14583" width="2.88671875" style="257" customWidth="1"/>
    <col min="14584" max="14584" width="1.88671875" style="257" customWidth="1"/>
    <col min="14585" max="14588" width="2.88671875" style="257" customWidth="1"/>
    <col min="14589" max="14589" width="6.44140625" style="257" customWidth="1"/>
    <col min="14590" max="14592" width="2.6640625" style="257" customWidth="1"/>
    <col min="14593" max="14600" width="2.33203125" style="257" customWidth="1"/>
    <col min="14601" max="14601" width="2.5546875" style="257" customWidth="1"/>
    <col min="14602" max="14606" width="2.33203125" style="257" customWidth="1"/>
    <col min="14607" max="14607" width="3" style="257" customWidth="1"/>
    <col min="14608" max="14608" width="25.5546875" style="257" customWidth="1"/>
    <col min="14609" max="14609" width="17.33203125" style="257" customWidth="1"/>
    <col min="14610" max="14610" width="17" style="257" customWidth="1"/>
    <col min="14611" max="14611" width="4.6640625" style="257" customWidth="1"/>
    <col min="14612" max="14612" width="36.5546875" style="257" customWidth="1"/>
    <col min="14613" max="14613" width="15.33203125" style="257" customWidth="1"/>
    <col min="14614" max="14614" width="17.5546875" style="257" customWidth="1"/>
    <col min="14615" max="14615" width="15.33203125" style="257" customWidth="1"/>
    <col min="14616" max="14616" width="15.109375" style="257" customWidth="1"/>
    <col min="14617" max="14822" width="11.44140625" style="257"/>
    <col min="14823" max="14823" width="0.88671875" style="257" customWidth="1"/>
    <col min="14824" max="14830" width="2.88671875" style="257" customWidth="1"/>
    <col min="14831" max="14831" width="2.109375" style="257" customWidth="1"/>
    <col min="14832" max="14832" width="2.88671875" style="257" customWidth="1"/>
    <col min="14833" max="14833" width="1.33203125" style="257" customWidth="1"/>
    <col min="14834" max="14834" width="2.109375" style="257" customWidth="1"/>
    <col min="14835" max="14835" width="1.6640625" style="257" customWidth="1"/>
    <col min="14836" max="14837" width="2.88671875" style="257" customWidth="1"/>
    <col min="14838" max="14838" width="3.88671875" style="257" customWidth="1"/>
    <col min="14839" max="14839" width="2.88671875" style="257" customWidth="1"/>
    <col min="14840" max="14840" width="1.88671875" style="257" customWidth="1"/>
    <col min="14841" max="14844" width="2.88671875" style="257" customWidth="1"/>
    <col min="14845" max="14845" width="6.44140625" style="257" customWidth="1"/>
    <col min="14846" max="14848" width="2.6640625" style="257" customWidth="1"/>
    <col min="14849" max="14856" width="2.33203125" style="257" customWidth="1"/>
    <col min="14857" max="14857" width="2.5546875" style="257" customWidth="1"/>
    <col min="14858" max="14862" width="2.33203125" style="257" customWidth="1"/>
    <col min="14863" max="14863" width="3" style="257" customWidth="1"/>
    <col min="14864" max="14864" width="25.5546875" style="257" customWidth="1"/>
    <col min="14865" max="14865" width="17.33203125" style="257" customWidth="1"/>
    <col min="14866" max="14866" width="17" style="257" customWidth="1"/>
    <col min="14867" max="14867" width="4.6640625" style="257" customWidth="1"/>
    <col min="14868" max="14868" width="36.5546875" style="257" customWidth="1"/>
    <col min="14869" max="14869" width="15.33203125" style="257" customWidth="1"/>
    <col min="14870" max="14870" width="17.5546875" style="257" customWidth="1"/>
    <col min="14871" max="14871" width="15.33203125" style="257" customWidth="1"/>
    <col min="14872" max="14872" width="15.109375" style="257" customWidth="1"/>
    <col min="14873" max="15078" width="11.44140625" style="257"/>
    <col min="15079" max="15079" width="0.88671875" style="257" customWidth="1"/>
    <col min="15080" max="15086" width="2.88671875" style="257" customWidth="1"/>
    <col min="15087" max="15087" width="2.109375" style="257" customWidth="1"/>
    <col min="15088" max="15088" width="2.88671875" style="257" customWidth="1"/>
    <col min="15089" max="15089" width="1.33203125" style="257" customWidth="1"/>
    <col min="15090" max="15090" width="2.109375" style="257" customWidth="1"/>
    <col min="15091" max="15091" width="1.6640625" style="257" customWidth="1"/>
    <col min="15092" max="15093" width="2.88671875" style="257" customWidth="1"/>
    <col min="15094" max="15094" width="3.88671875" style="257" customWidth="1"/>
    <col min="15095" max="15095" width="2.88671875" style="257" customWidth="1"/>
    <col min="15096" max="15096" width="1.88671875" style="257" customWidth="1"/>
    <col min="15097" max="15100" width="2.88671875" style="257" customWidth="1"/>
    <col min="15101" max="15101" width="6.44140625" style="257" customWidth="1"/>
    <col min="15102" max="15104" width="2.6640625" style="257" customWidth="1"/>
    <col min="15105" max="15112" width="2.33203125" style="257" customWidth="1"/>
    <col min="15113" max="15113" width="2.5546875" style="257" customWidth="1"/>
    <col min="15114" max="15118" width="2.33203125" style="257" customWidth="1"/>
    <col min="15119" max="15119" width="3" style="257" customWidth="1"/>
    <col min="15120" max="15120" width="25.5546875" style="257" customWidth="1"/>
    <col min="15121" max="15121" width="17.33203125" style="257" customWidth="1"/>
    <col min="15122" max="15122" width="17" style="257" customWidth="1"/>
    <col min="15123" max="15123" width="4.6640625" style="257" customWidth="1"/>
    <col min="15124" max="15124" width="36.5546875" style="257" customWidth="1"/>
    <col min="15125" max="15125" width="15.33203125" style="257" customWidth="1"/>
    <col min="15126" max="15126" width="17.5546875" style="257" customWidth="1"/>
    <col min="15127" max="15127" width="15.33203125" style="257" customWidth="1"/>
    <col min="15128" max="15128" width="15.109375" style="257" customWidth="1"/>
    <col min="15129" max="15334" width="11.44140625" style="257"/>
    <col min="15335" max="15335" width="0.88671875" style="257" customWidth="1"/>
    <col min="15336" max="15342" width="2.88671875" style="257" customWidth="1"/>
    <col min="15343" max="15343" width="2.109375" style="257" customWidth="1"/>
    <col min="15344" max="15344" width="2.88671875" style="257" customWidth="1"/>
    <col min="15345" max="15345" width="1.33203125" style="257" customWidth="1"/>
    <col min="15346" max="15346" width="2.109375" style="257" customWidth="1"/>
    <col min="15347" max="15347" width="1.6640625" style="257" customWidth="1"/>
    <col min="15348" max="15349" width="2.88671875" style="257" customWidth="1"/>
    <col min="15350" max="15350" width="3.88671875" style="257" customWidth="1"/>
    <col min="15351" max="15351" width="2.88671875" style="257" customWidth="1"/>
    <col min="15352" max="15352" width="1.88671875" style="257" customWidth="1"/>
    <col min="15353" max="15356" width="2.88671875" style="257" customWidth="1"/>
    <col min="15357" max="15357" width="6.44140625" style="257" customWidth="1"/>
    <col min="15358" max="15360" width="2.6640625" style="257" customWidth="1"/>
    <col min="15361" max="15368" width="2.33203125" style="257" customWidth="1"/>
    <col min="15369" max="15369" width="2.5546875" style="257" customWidth="1"/>
    <col min="15370" max="15374" width="2.33203125" style="257" customWidth="1"/>
    <col min="15375" max="15375" width="3" style="257" customWidth="1"/>
    <col min="15376" max="15376" width="25.5546875" style="257" customWidth="1"/>
    <col min="15377" max="15377" width="17.33203125" style="257" customWidth="1"/>
    <col min="15378" max="15378" width="17" style="257" customWidth="1"/>
    <col min="15379" max="15379" width="4.6640625" style="257" customWidth="1"/>
    <col min="15380" max="15380" width="36.5546875" style="257" customWidth="1"/>
    <col min="15381" max="15381" width="15.33203125" style="257" customWidth="1"/>
    <col min="15382" max="15382" width="17.5546875" style="257" customWidth="1"/>
    <col min="15383" max="15383" width="15.33203125" style="257" customWidth="1"/>
    <col min="15384" max="15384" width="15.109375" style="257" customWidth="1"/>
    <col min="15385" max="15590" width="11.44140625" style="257"/>
    <col min="15591" max="15591" width="0.88671875" style="257" customWidth="1"/>
    <col min="15592" max="15598" width="2.88671875" style="257" customWidth="1"/>
    <col min="15599" max="15599" width="2.109375" style="257" customWidth="1"/>
    <col min="15600" max="15600" width="2.88671875" style="257" customWidth="1"/>
    <col min="15601" max="15601" width="1.33203125" style="257" customWidth="1"/>
    <col min="15602" max="15602" width="2.109375" style="257" customWidth="1"/>
    <col min="15603" max="15603" width="1.6640625" style="257" customWidth="1"/>
    <col min="15604" max="15605" width="2.88671875" style="257" customWidth="1"/>
    <col min="15606" max="15606" width="3.88671875" style="257" customWidth="1"/>
    <col min="15607" max="15607" width="2.88671875" style="257" customWidth="1"/>
    <col min="15608" max="15608" width="1.88671875" style="257" customWidth="1"/>
    <col min="15609" max="15612" width="2.88671875" style="257" customWidth="1"/>
    <col min="15613" max="15613" width="6.44140625" style="257" customWidth="1"/>
    <col min="15614" max="15616" width="2.6640625" style="257" customWidth="1"/>
    <col min="15617" max="15624" width="2.33203125" style="257" customWidth="1"/>
    <col min="15625" max="15625" width="2.5546875" style="257" customWidth="1"/>
    <col min="15626" max="15630" width="2.33203125" style="257" customWidth="1"/>
    <col min="15631" max="15631" width="3" style="257" customWidth="1"/>
    <col min="15632" max="15632" width="25.5546875" style="257" customWidth="1"/>
    <col min="15633" max="15633" width="17.33203125" style="257" customWidth="1"/>
    <col min="15634" max="15634" width="17" style="257" customWidth="1"/>
    <col min="15635" max="15635" width="4.6640625" style="257" customWidth="1"/>
    <col min="15636" max="15636" width="36.5546875" style="257" customWidth="1"/>
    <col min="15637" max="15637" width="15.33203125" style="257" customWidth="1"/>
    <col min="15638" max="15638" width="17.5546875" style="257" customWidth="1"/>
    <col min="15639" max="15639" width="15.33203125" style="257" customWidth="1"/>
    <col min="15640" max="15640" width="15.109375" style="257" customWidth="1"/>
    <col min="15641" max="15846" width="11.44140625" style="257"/>
    <col min="15847" max="15847" width="0.88671875" style="257" customWidth="1"/>
    <col min="15848" max="15854" width="2.88671875" style="257" customWidth="1"/>
    <col min="15855" max="15855" width="2.109375" style="257" customWidth="1"/>
    <col min="15856" max="15856" width="2.88671875" style="257" customWidth="1"/>
    <col min="15857" max="15857" width="1.33203125" style="257" customWidth="1"/>
    <col min="15858" max="15858" width="2.109375" style="257" customWidth="1"/>
    <col min="15859" max="15859" width="1.6640625" style="257" customWidth="1"/>
    <col min="15860" max="15861" width="2.88671875" style="257" customWidth="1"/>
    <col min="15862" max="15862" width="3.88671875" style="257" customWidth="1"/>
    <col min="15863" max="15863" width="2.88671875" style="257" customWidth="1"/>
    <col min="15864" max="15864" width="1.88671875" style="257" customWidth="1"/>
    <col min="15865" max="15868" width="2.88671875" style="257" customWidth="1"/>
    <col min="15869" max="15869" width="6.44140625" style="257" customWidth="1"/>
    <col min="15870" max="15872" width="2.6640625" style="257" customWidth="1"/>
    <col min="15873" max="15880" width="2.33203125" style="257" customWidth="1"/>
    <col min="15881" max="15881" width="2.5546875" style="257" customWidth="1"/>
    <col min="15882" max="15886" width="2.33203125" style="257" customWidth="1"/>
    <col min="15887" max="15887" width="3" style="257" customWidth="1"/>
    <col min="15888" max="15888" width="25.5546875" style="257" customWidth="1"/>
    <col min="15889" max="15889" width="17.33203125" style="257" customWidth="1"/>
    <col min="15890" max="15890" width="17" style="257" customWidth="1"/>
    <col min="15891" max="15891" width="4.6640625" style="257" customWidth="1"/>
    <col min="15892" max="15892" width="36.5546875" style="257" customWidth="1"/>
    <col min="15893" max="15893" width="15.33203125" style="257" customWidth="1"/>
    <col min="15894" max="15894" width="17.5546875" style="257" customWidth="1"/>
    <col min="15895" max="15895" width="15.33203125" style="257" customWidth="1"/>
    <col min="15896" max="15896" width="15.109375" style="257" customWidth="1"/>
    <col min="15897" max="16102" width="11.44140625" style="257"/>
    <col min="16103" max="16103" width="0.88671875" style="257" customWidth="1"/>
    <col min="16104" max="16110" width="2.88671875" style="257" customWidth="1"/>
    <col min="16111" max="16111" width="2.109375" style="257" customWidth="1"/>
    <col min="16112" max="16112" width="2.88671875" style="257" customWidth="1"/>
    <col min="16113" max="16113" width="1.33203125" style="257" customWidth="1"/>
    <col min="16114" max="16114" width="2.109375" style="257" customWidth="1"/>
    <col min="16115" max="16115" width="1.6640625" style="257" customWidth="1"/>
    <col min="16116" max="16117" width="2.88671875" style="257" customWidth="1"/>
    <col min="16118" max="16118" width="3.88671875" style="257" customWidth="1"/>
    <col min="16119" max="16119" width="2.88671875" style="257" customWidth="1"/>
    <col min="16120" max="16120" width="1.88671875" style="257" customWidth="1"/>
    <col min="16121" max="16124" width="2.88671875" style="257" customWidth="1"/>
    <col min="16125" max="16125" width="6.44140625" style="257" customWidth="1"/>
    <col min="16126" max="16128" width="2.6640625" style="257" customWidth="1"/>
    <col min="16129" max="16136" width="2.33203125" style="257" customWidth="1"/>
    <col min="16137" max="16137" width="2.5546875" style="257" customWidth="1"/>
    <col min="16138" max="16142" width="2.33203125" style="257" customWidth="1"/>
    <col min="16143" max="16143" width="3" style="257" customWidth="1"/>
    <col min="16144" max="16144" width="25.5546875" style="257" customWidth="1"/>
    <col min="16145" max="16145" width="17.33203125" style="257" customWidth="1"/>
    <col min="16146" max="16146" width="17" style="257" customWidth="1"/>
    <col min="16147" max="16147" width="4.6640625" style="257" customWidth="1"/>
    <col min="16148" max="16148" width="36.5546875" style="257" customWidth="1"/>
    <col min="16149" max="16149" width="15.33203125" style="257" customWidth="1"/>
    <col min="16150" max="16150" width="17.5546875" style="257" customWidth="1"/>
    <col min="16151" max="16151" width="15.33203125" style="257" customWidth="1"/>
    <col min="16152" max="16152" width="15.109375" style="257" customWidth="1"/>
    <col min="16153" max="16384" width="11.44140625" style="257"/>
  </cols>
  <sheetData>
    <row r="1" spans="2:50" s="237" customFormat="1" ht="15.6">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1067" t="s">
        <v>268</v>
      </c>
      <c r="AD1" s="1067"/>
      <c r="AE1" s="1067"/>
      <c r="AF1" s="1067"/>
      <c r="AG1" s="1067"/>
      <c r="AH1" s="1067"/>
      <c r="AI1" s="1067"/>
      <c r="AJ1" s="1067"/>
      <c r="AK1" s="1068" t="s">
        <v>327</v>
      </c>
      <c r="AL1" s="1068"/>
      <c r="AM1" s="1068"/>
      <c r="AN1" s="236"/>
      <c r="AU1" s="238"/>
    </row>
    <row r="2" spans="2:50" s="237" customFormat="1" ht="23.4" thickBot="1">
      <c r="B2" s="1076" t="str">
        <f>Personal!D3</f>
        <v>INVERSIONES Y CONSTRUCCIONES BALCES, C.A.</v>
      </c>
      <c r="C2" s="1077"/>
      <c r="D2" s="1077"/>
      <c r="E2" s="1077"/>
      <c r="F2" s="1077"/>
      <c r="G2" s="1077"/>
      <c r="H2" s="1077"/>
      <c r="I2" s="1077"/>
      <c r="J2" s="1077"/>
      <c r="K2" s="1077"/>
      <c r="L2" s="1077"/>
      <c r="M2" s="1077"/>
      <c r="N2" s="1077"/>
      <c r="O2" s="1077"/>
      <c r="P2" s="239"/>
      <c r="Q2" s="239"/>
      <c r="R2" s="239"/>
      <c r="S2" s="239"/>
      <c r="T2" s="239"/>
      <c r="U2" s="239"/>
      <c r="V2" s="239"/>
      <c r="W2" s="239"/>
      <c r="X2" s="239"/>
      <c r="Y2" s="239"/>
      <c r="Z2" s="236"/>
      <c r="AA2" s="236"/>
      <c r="AB2" s="236"/>
      <c r="AC2" s="236"/>
      <c r="AD2" s="236"/>
      <c r="AE2" s="236"/>
      <c r="AF2" s="236"/>
      <c r="AG2" s="236"/>
      <c r="AH2" s="236"/>
      <c r="AI2" s="236"/>
      <c r="AJ2" s="236"/>
      <c r="AK2" s="236" t="s">
        <v>270</v>
      </c>
      <c r="AL2" s="236"/>
      <c r="AM2" s="236"/>
      <c r="AN2" s="236"/>
      <c r="AP2" s="240" t="s">
        <v>271</v>
      </c>
      <c r="AQ2" s="240" t="s">
        <v>272</v>
      </c>
      <c r="AR2" s="240" t="s">
        <v>233</v>
      </c>
      <c r="AS2" s="241"/>
      <c r="AT2" s="932" t="e">
        <v>#N/A</v>
      </c>
      <c r="AU2" s="933"/>
      <c r="AV2" s="934"/>
      <c r="AX2" s="258" t="s">
        <v>269</v>
      </c>
    </row>
    <row r="3" spans="2:50" s="237" customFormat="1" ht="19.5" customHeight="1">
      <c r="B3" s="1077"/>
      <c r="C3" s="1077"/>
      <c r="D3" s="1077"/>
      <c r="E3" s="1077"/>
      <c r="F3" s="1077"/>
      <c r="G3" s="1077"/>
      <c r="H3" s="1077"/>
      <c r="I3" s="1077"/>
      <c r="J3" s="1077"/>
      <c r="K3" s="1077"/>
      <c r="L3" s="1077"/>
      <c r="M3" s="1077"/>
      <c r="N3" s="1077"/>
      <c r="O3" s="1077"/>
      <c r="P3" s="239"/>
      <c r="Q3" s="239"/>
      <c r="R3" s="239"/>
      <c r="S3" s="239"/>
      <c r="T3" s="239"/>
      <c r="U3" s="239"/>
      <c r="V3" s="239"/>
      <c r="W3" s="239"/>
      <c r="X3" s="239"/>
      <c r="Y3" s="239"/>
      <c r="Z3" s="236"/>
      <c r="AA3" s="236"/>
      <c r="AB3" s="236"/>
      <c r="AC3" s="236"/>
      <c r="AD3" s="236"/>
      <c r="AE3" s="236"/>
      <c r="AF3" s="236"/>
      <c r="AG3" s="236"/>
      <c r="AH3" s="236"/>
      <c r="AI3" s="236"/>
      <c r="AJ3" s="236"/>
      <c r="AK3" s="236"/>
      <c r="AL3" s="236"/>
      <c r="AM3" s="236"/>
      <c r="AN3" s="236"/>
      <c r="AP3" s="242" t="s">
        <v>274</v>
      </c>
      <c r="AQ3" s="243" t="s">
        <v>241</v>
      </c>
      <c r="AR3" s="244"/>
      <c r="AT3" s="659">
        <f>INDEX(Personal!$C$19:$CL$183,MATCH(B17,Personal!$C$19:$C$183,0),28)</f>
        <v>0</v>
      </c>
      <c r="AU3" s="660">
        <f>INDEX(Personal!$C$19:$CL$183,MATCH(B17,Personal!$C$19:$C$183,0),27)</f>
        <v>0</v>
      </c>
      <c r="AV3" s="660">
        <f>INDEX(Personal!$C$19:$CL$183,MATCH(B17,Personal!$C$19:$C$183,0),30)</f>
        <v>0</v>
      </c>
      <c r="AX3" s="258" t="s">
        <v>315</v>
      </c>
    </row>
    <row r="4" spans="2:50" s="237" customFormat="1" ht="18" customHeight="1">
      <c r="B4" s="1077"/>
      <c r="C4" s="1077"/>
      <c r="D4" s="1077"/>
      <c r="E4" s="1077"/>
      <c r="F4" s="1077"/>
      <c r="G4" s="1077"/>
      <c r="H4" s="1077"/>
      <c r="I4" s="1077"/>
      <c r="J4" s="1077"/>
      <c r="K4" s="1077"/>
      <c r="L4" s="1077"/>
      <c r="M4" s="1077"/>
      <c r="N4" s="1077"/>
      <c r="O4" s="1077"/>
      <c r="P4" s="239"/>
      <c r="Q4" s="239"/>
      <c r="R4" s="239"/>
      <c r="S4" s="239"/>
      <c r="T4" s="239"/>
      <c r="U4" s="239"/>
      <c r="V4" s="239"/>
      <c r="W4" s="239"/>
      <c r="X4" s="239"/>
      <c r="Y4" s="239"/>
      <c r="Z4" s="236"/>
      <c r="AA4" s="236"/>
      <c r="AB4" s="236"/>
      <c r="AC4" s="236"/>
      <c r="AD4" s="236"/>
      <c r="AE4" s="236"/>
      <c r="AF4" s="236"/>
      <c r="AG4" s="236"/>
      <c r="AH4" s="236"/>
      <c r="AI4" s="236"/>
      <c r="AJ4" s="236"/>
      <c r="AK4" s="236"/>
      <c r="AL4" s="236"/>
      <c r="AM4" s="236"/>
      <c r="AN4" s="236"/>
      <c r="AP4" s="242" t="s">
        <v>276</v>
      </c>
      <c r="AQ4" s="243" t="s">
        <v>239</v>
      </c>
      <c r="AR4" s="244"/>
      <c r="AT4" s="661">
        <f>INDEX(Personal!$C$19:$CL$183,MATCH(B17,Personal!$C$19:$C$183,0),33)</f>
        <v>0</v>
      </c>
      <c r="AU4" s="662">
        <f>INDEX(Personal!$C$19:$CL$183,MATCH(B17,Personal!C19:$C$183,0),32)</f>
        <v>0</v>
      </c>
      <c r="AV4" s="662">
        <f>INDEX(Personal!$C$19:$CL$183,MATCH(B17,Personal!$C$19:$C$183,0),35)</f>
        <v>0</v>
      </c>
      <c r="AX4" s="258" t="s">
        <v>316</v>
      </c>
    </row>
    <row r="5" spans="2:50" s="237" customFormat="1" ht="18" customHeight="1" thickBot="1">
      <c r="B5" s="1069" t="s">
        <v>277</v>
      </c>
      <c r="C5" s="1069"/>
      <c r="D5" s="1069"/>
      <c r="E5" s="1069"/>
      <c r="F5" s="1069"/>
      <c r="G5" s="1069"/>
      <c r="H5" s="1069"/>
      <c r="I5" s="1069"/>
      <c r="J5" s="1069"/>
      <c r="K5" s="1069"/>
      <c r="L5" s="1069"/>
      <c r="M5" s="1069"/>
      <c r="N5" s="1069"/>
      <c r="O5" s="1069"/>
      <c r="P5" s="1069"/>
      <c r="Q5" s="1069"/>
      <c r="R5" s="1069"/>
      <c r="S5" s="1069"/>
      <c r="T5" s="1069"/>
      <c r="U5" s="1069"/>
      <c r="V5" s="1069"/>
      <c r="W5" s="1069"/>
      <c r="X5" s="1069"/>
      <c r="Y5" s="1069"/>
      <c r="Z5" s="1069"/>
      <c r="AA5" s="1069"/>
      <c r="AB5" s="1069"/>
      <c r="AC5" s="1069"/>
      <c r="AD5" s="1069"/>
      <c r="AE5" s="1069"/>
      <c r="AF5" s="1069"/>
      <c r="AG5" s="1069"/>
      <c r="AH5" s="1069"/>
      <c r="AI5" s="1069"/>
      <c r="AJ5" s="1069"/>
      <c r="AK5" s="1069"/>
      <c r="AL5" s="1069"/>
      <c r="AM5" s="1069"/>
      <c r="AN5" s="1069"/>
      <c r="AP5" s="242" t="s">
        <v>446</v>
      </c>
      <c r="AQ5" s="243" t="s">
        <v>239</v>
      </c>
      <c r="AR5" s="244"/>
      <c r="AT5" s="663">
        <f>INDEX(Personal!$C$19:$CL$183,MATCH(B17,Personal!$C$19:$C$183,0),38)</f>
        <v>0</v>
      </c>
      <c r="AU5" s="662">
        <f>INDEX(Personal!$C$19:$CL$183,MATCH(B17,Personal!$C$19:$C$183,0),37)</f>
        <v>0</v>
      </c>
      <c r="AV5" s="662">
        <f>INDEX(Personal!$C$19:$CL$183,MATCH(B17,Personal!$C$19:$C$183,0),40)</f>
        <v>0</v>
      </c>
      <c r="AX5" s="258" t="s">
        <v>317</v>
      </c>
    </row>
    <row r="6" spans="2:50" s="237" customFormat="1" ht="18" customHeight="1" thickBot="1">
      <c r="B6" s="1029" t="s">
        <v>278</v>
      </c>
      <c r="C6" s="1030"/>
      <c r="D6" s="1030"/>
      <c r="E6" s="1030"/>
      <c r="F6" s="1030"/>
      <c r="G6" s="1030"/>
      <c r="H6" s="1030"/>
      <c r="I6" s="1030"/>
      <c r="J6" s="1030"/>
      <c r="K6" s="1030"/>
      <c r="L6" s="1030"/>
      <c r="M6" s="1030"/>
      <c r="N6" s="1030"/>
      <c r="O6" s="1030"/>
      <c r="P6" s="1030"/>
      <c r="Q6" s="1030"/>
      <c r="R6" s="1030"/>
      <c r="S6" s="1030"/>
      <c r="T6" s="1030"/>
      <c r="U6" s="1030"/>
      <c r="V6" s="1030"/>
      <c r="W6" s="1030"/>
      <c r="X6" s="1030"/>
      <c r="Y6" s="1030"/>
      <c r="Z6" s="1030"/>
      <c r="AA6" s="1030"/>
      <c r="AB6" s="1030"/>
      <c r="AC6" s="1030"/>
      <c r="AD6" s="1030"/>
      <c r="AE6" s="1030"/>
      <c r="AF6" s="1030"/>
      <c r="AG6" s="1030"/>
      <c r="AH6" s="1030"/>
      <c r="AI6" s="1030"/>
      <c r="AJ6" s="1030"/>
      <c r="AK6" s="1030"/>
      <c r="AL6" s="1030"/>
      <c r="AM6" s="1030"/>
      <c r="AN6" s="1031"/>
      <c r="AP6" s="242" t="s">
        <v>279</v>
      </c>
      <c r="AQ6" s="243" t="s">
        <v>280</v>
      </c>
      <c r="AR6" s="244"/>
      <c r="AT6" s="663">
        <f>INDEX(Personal!$C$19:$CL$183,MATCH(B17,Personal!$C$19:$C$183,0),43)</f>
        <v>0</v>
      </c>
      <c r="AU6" s="662">
        <f>INDEX(Personal!$C$19:$CL$183,MATCH(B17,Personal!$C$19:$C$183,0),42)</f>
        <v>0</v>
      </c>
      <c r="AV6" s="662">
        <f>INDEX(Personal!$C$19:$CL$183,MATCH(B17,Personal!$C$19:$C$183,0),45)</f>
        <v>0</v>
      </c>
      <c r="AX6" s="258" t="s">
        <v>318</v>
      </c>
    </row>
    <row r="7" spans="2:50" s="237" customFormat="1" ht="27" customHeight="1">
      <c r="B7" s="1053" t="s">
        <v>846</v>
      </c>
      <c r="C7" s="1054"/>
      <c r="D7" s="1054"/>
      <c r="E7" s="1054"/>
      <c r="F7" s="1055"/>
      <c r="G7" s="1056" t="s">
        <v>282</v>
      </c>
      <c r="H7" s="1054"/>
      <c r="I7" s="1054"/>
      <c r="J7" s="1054"/>
      <c r="K7" s="1054"/>
      <c r="L7" s="1055"/>
      <c r="M7" s="1057" t="s">
        <v>283</v>
      </c>
      <c r="N7" s="1058"/>
      <c r="O7" s="1058"/>
      <c r="P7" s="1058"/>
      <c r="Q7" s="1058"/>
      <c r="R7" s="1059"/>
      <c r="S7" s="1057" t="s">
        <v>284</v>
      </c>
      <c r="T7" s="1058"/>
      <c r="U7" s="1058"/>
      <c r="V7" s="1058"/>
      <c r="W7" s="1058"/>
      <c r="X7" s="1059"/>
      <c r="Y7" s="1058" t="s">
        <v>285</v>
      </c>
      <c r="Z7" s="1058"/>
      <c r="AA7" s="1058"/>
      <c r="AB7" s="1058"/>
      <c r="AC7" s="1059"/>
      <c r="AD7" s="1070" t="s">
        <v>286</v>
      </c>
      <c r="AE7" s="1071"/>
      <c r="AF7" s="1071"/>
      <c r="AG7" s="1071"/>
      <c r="AH7" s="1071"/>
      <c r="AI7" s="1072"/>
      <c r="AJ7" s="1073" t="s">
        <v>287</v>
      </c>
      <c r="AK7" s="1074"/>
      <c r="AL7" s="1074"/>
      <c r="AM7" s="1074"/>
      <c r="AN7" s="1075"/>
      <c r="AP7" s="242" t="s">
        <v>466</v>
      </c>
      <c r="AQ7" s="243" t="s">
        <v>239</v>
      </c>
      <c r="AR7" s="244"/>
      <c r="AT7" s="663">
        <f>INDEX(Personal!$C$19:$CL$183,MATCH(B17,Personal!$C$19:$C$183,0),48)</f>
        <v>0</v>
      </c>
      <c r="AU7" s="662">
        <f>INDEX(Personal!$C$19:$CL$183,MATCH(B17,Personal!$C$19:$C$183,0),47)</f>
        <v>0</v>
      </c>
      <c r="AV7" s="662">
        <f>INDEX(Personal!$C$19:$CL$183,MATCH(B17,Personal!$C$19:$C$183,0),50)</f>
        <v>0</v>
      </c>
      <c r="AX7" s="258" t="s">
        <v>319</v>
      </c>
    </row>
    <row r="8" spans="2:50" s="237" customFormat="1" ht="18" customHeight="1" thickBot="1">
      <c r="B8" s="1060" t="s">
        <v>102</v>
      </c>
      <c r="C8" s="1061"/>
      <c r="D8" s="1061"/>
      <c r="E8" s="1061"/>
      <c r="F8" s="1062"/>
      <c r="G8" s="1063"/>
      <c r="H8" s="1061"/>
      <c r="I8" s="1061"/>
      <c r="J8" s="1061"/>
      <c r="K8" s="1061"/>
      <c r="L8" s="1062"/>
      <c r="M8" s="1049"/>
      <c r="N8" s="1050"/>
      <c r="O8" s="1050"/>
      <c r="P8" s="1050"/>
      <c r="Q8" s="1050"/>
      <c r="R8" s="1050"/>
      <c r="S8" s="1064"/>
      <c r="T8" s="1065"/>
      <c r="U8" s="1065"/>
      <c r="V8" s="1065"/>
      <c r="W8" s="1065"/>
      <c r="X8" s="1066"/>
      <c r="Y8" s="1050"/>
      <c r="Z8" s="1050"/>
      <c r="AA8" s="1050"/>
      <c r="AB8" s="1050"/>
      <c r="AC8" s="1051"/>
      <c r="AD8" s="1049"/>
      <c r="AE8" s="1050"/>
      <c r="AF8" s="1050"/>
      <c r="AG8" s="1050"/>
      <c r="AH8" s="1050"/>
      <c r="AI8" s="1051"/>
      <c r="AJ8" s="1049"/>
      <c r="AK8" s="1050"/>
      <c r="AL8" s="1050"/>
      <c r="AM8" s="1050"/>
      <c r="AN8" s="1052"/>
      <c r="AP8" s="242" t="s">
        <v>848</v>
      </c>
      <c r="AQ8" s="243"/>
      <c r="AR8" s="244"/>
      <c r="AT8" s="663">
        <f>INDEX(Personal!$C$19:$CL$183,MATCH(B17,Personal!$C$19:$C$183,0),53)</f>
        <v>0</v>
      </c>
      <c r="AU8" s="662">
        <f>INDEX(Personal!$C$19:$CL$183,MATCH(B17,Personal!$C$19:$C$183,0),52)</f>
        <v>0</v>
      </c>
      <c r="AV8" s="662">
        <f>INDEX(Personal!$C$19:$CL$183,MATCH(B17,Personal!$C$19:$C$183,0),55)</f>
        <v>0</v>
      </c>
      <c r="AX8" s="258" t="s">
        <v>320</v>
      </c>
    </row>
    <row r="9" spans="2:50" s="237" customFormat="1" ht="18" customHeight="1" thickBot="1">
      <c r="B9" s="1029" t="s">
        <v>288</v>
      </c>
      <c r="C9" s="1030"/>
      <c r="D9" s="1030"/>
      <c r="E9" s="1030"/>
      <c r="F9" s="1030"/>
      <c r="G9" s="1030"/>
      <c r="H9" s="1030"/>
      <c r="I9" s="1030"/>
      <c r="J9" s="1030"/>
      <c r="K9" s="1030"/>
      <c r="L9" s="1030"/>
      <c r="M9" s="1030"/>
      <c r="N9" s="1030"/>
      <c r="O9" s="1030"/>
      <c r="P9" s="1030"/>
      <c r="Q9" s="1030"/>
      <c r="R9" s="1030"/>
      <c r="S9" s="1030"/>
      <c r="T9" s="1030"/>
      <c r="U9" s="1030"/>
      <c r="V9" s="1030"/>
      <c r="W9" s="1030"/>
      <c r="X9" s="1030"/>
      <c r="Y9" s="1030"/>
      <c r="Z9" s="1030"/>
      <c r="AA9" s="1030"/>
      <c r="AB9" s="1030"/>
      <c r="AC9" s="1030"/>
      <c r="AD9" s="1030"/>
      <c r="AE9" s="1030"/>
      <c r="AF9" s="1030"/>
      <c r="AG9" s="1030"/>
      <c r="AH9" s="1030"/>
      <c r="AI9" s="1030"/>
      <c r="AJ9" s="1030"/>
      <c r="AK9" s="1030"/>
      <c r="AL9" s="1030"/>
      <c r="AM9" s="1030"/>
      <c r="AN9" s="1031"/>
      <c r="AT9" s="663">
        <f>INDEX(Personal!$C$19:$CL$183,MATCH(B17,Personal!$C$19:$C$183,0),58)</f>
        <v>0</v>
      </c>
      <c r="AU9" s="662">
        <f>INDEX(Personal!$C$19:$CL$183,MATCH(B17,Personal!$C$19:$C$183,0),57)</f>
        <v>0</v>
      </c>
      <c r="AV9" s="662">
        <f>INDEX(Personal!$C$19:$CL$183,MATCH(B17,Personal!$C$19:$C$183,0),60)</f>
        <v>0</v>
      </c>
      <c r="AX9" s="258" t="s">
        <v>321</v>
      </c>
    </row>
    <row r="10" spans="2:50" s="237" customFormat="1" ht="18" customHeight="1">
      <c r="B10" s="993" t="s">
        <v>271</v>
      </c>
      <c r="C10" s="994"/>
      <c r="D10" s="994"/>
      <c r="E10" s="994"/>
      <c r="F10" s="994"/>
      <c r="G10" s="994"/>
      <c r="H10" s="994"/>
      <c r="I10" s="994"/>
      <c r="J10" s="994"/>
      <c r="K10" s="994"/>
      <c r="L10" s="994"/>
      <c r="M10" s="994"/>
      <c r="N10" s="994"/>
      <c r="O10" s="994"/>
      <c r="P10" s="994"/>
      <c r="Q10" s="994"/>
      <c r="R10" s="994"/>
      <c r="S10" s="994"/>
      <c r="T10" s="994"/>
      <c r="U10" s="994" t="s">
        <v>272</v>
      </c>
      <c r="V10" s="994"/>
      <c r="W10" s="994"/>
      <c r="X10" s="994"/>
      <c r="Y10" s="994"/>
      <c r="Z10" s="994"/>
      <c r="AA10" s="994"/>
      <c r="AB10" s="994"/>
      <c r="AC10" s="994" t="s">
        <v>289</v>
      </c>
      <c r="AD10" s="994"/>
      <c r="AE10" s="994"/>
      <c r="AF10" s="994"/>
      <c r="AG10" s="994"/>
      <c r="AH10" s="994"/>
      <c r="AI10" s="994"/>
      <c r="AJ10" s="994"/>
      <c r="AK10" s="994"/>
      <c r="AL10" s="994"/>
      <c r="AM10" s="994"/>
      <c r="AN10" s="995"/>
      <c r="AT10" s="663">
        <f>INDEX(Personal!$C$19:$CL$183,MATCH(B17,Personal!$C$19:$C$183,0),63)</f>
        <v>0</v>
      </c>
      <c r="AU10" s="662">
        <f>INDEX(Personal!$C$19:$CL$183,MATCH(B17,Personal!$C$19:$C$183,0),62)</f>
        <v>0</v>
      </c>
      <c r="AV10" s="662">
        <f>INDEX(Personal!$C$19:$CL$183,MATCH(B17,Personal!$C$19:$C$183,0),65)</f>
        <v>0</v>
      </c>
      <c r="AX10" s="258" t="s">
        <v>322</v>
      </c>
    </row>
    <row r="11" spans="2:50" s="237" customFormat="1" ht="18" customHeight="1" thickBot="1">
      <c r="B11" s="1032" t="s">
        <v>848</v>
      </c>
      <c r="C11" s="1033"/>
      <c r="D11" s="1033"/>
      <c r="E11" s="1033"/>
      <c r="F11" s="1033"/>
      <c r="G11" s="1033"/>
      <c r="H11" s="1033"/>
      <c r="I11" s="1033"/>
      <c r="J11" s="1033"/>
      <c r="K11" s="1033"/>
      <c r="L11" s="1033"/>
      <c r="M11" s="1033"/>
      <c r="N11" s="1033"/>
      <c r="O11" s="1033"/>
      <c r="P11" s="1033"/>
      <c r="Q11" s="1033"/>
      <c r="R11" s="1033"/>
      <c r="S11" s="1033"/>
      <c r="T11" s="1033"/>
      <c r="U11" s="1034">
        <f>INDEX(AP3:AR8,MATCH(B11,AP3:AP8,0),2)</f>
        <v>0</v>
      </c>
      <c r="V11" s="1034"/>
      <c r="W11" s="1034"/>
      <c r="X11" s="1034"/>
      <c r="Y11" s="1034"/>
      <c r="Z11" s="1034"/>
      <c r="AA11" s="1034"/>
      <c r="AB11" s="1034"/>
      <c r="AC11" s="1035">
        <f ca="1">TODAY()-6</f>
        <v>46250</v>
      </c>
      <c r="AD11" s="1036"/>
      <c r="AE11" s="1036"/>
      <c r="AF11" s="1036"/>
      <c r="AG11" s="1036"/>
      <c r="AH11" s="1036"/>
      <c r="AI11" s="1036"/>
      <c r="AJ11" s="1036"/>
      <c r="AK11" s="1036"/>
      <c r="AL11" s="1036"/>
      <c r="AM11" s="1036"/>
      <c r="AN11" s="1037"/>
      <c r="AX11" s="258" t="s">
        <v>323</v>
      </c>
    </row>
    <row r="12" spans="2:50" s="237" customFormat="1" ht="18" customHeight="1" thickBot="1">
      <c r="B12" s="1038" t="s">
        <v>290</v>
      </c>
      <c r="C12" s="1039"/>
      <c r="D12" s="1039"/>
      <c r="E12" s="1039"/>
      <c r="F12" s="1039"/>
      <c r="G12" s="1039"/>
      <c r="H12" s="1039"/>
      <c r="I12" s="1039"/>
      <c r="J12" s="1039"/>
      <c r="K12" s="1039"/>
      <c r="L12" s="1039"/>
      <c r="M12" s="1039"/>
      <c r="N12" s="1039"/>
      <c r="O12" s="1039"/>
      <c r="P12" s="1039"/>
      <c r="Q12" s="1039"/>
      <c r="R12" s="1039"/>
      <c r="S12" s="1039"/>
      <c r="T12" s="1039"/>
      <c r="U12" s="1039"/>
      <c r="V12" s="1039"/>
      <c r="W12" s="1039"/>
      <c r="X12" s="1039"/>
      <c r="Y12" s="1039"/>
      <c r="Z12" s="1039"/>
      <c r="AA12" s="1039"/>
      <c r="AB12" s="1039"/>
      <c r="AC12" s="1039"/>
      <c r="AD12" s="1039"/>
      <c r="AE12" s="1039"/>
      <c r="AF12" s="1039"/>
      <c r="AG12" s="1039"/>
      <c r="AH12" s="1039"/>
      <c r="AI12" s="1039"/>
      <c r="AJ12" s="1039"/>
      <c r="AK12" s="1039"/>
      <c r="AL12" s="1039"/>
      <c r="AM12" s="1039"/>
      <c r="AN12" s="1040"/>
      <c r="AT12" s="246"/>
      <c r="AU12" s="246"/>
      <c r="AV12" s="246"/>
      <c r="AX12" s="258" t="s">
        <v>324</v>
      </c>
    </row>
    <row r="13" spans="2:50" s="237" customFormat="1" ht="18" customHeight="1">
      <c r="B13" s="1041" t="s">
        <v>291</v>
      </c>
      <c r="C13" s="1042"/>
      <c r="D13" s="1042"/>
      <c r="E13" s="1042"/>
      <c r="F13" s="1042"/>
      <c r="G13" s="1042"/>
      <c r="H13" s="1042"/>
      <c r="I13" s="1042"/>
      <c r="J13" s="1042"/>
      <c r="K13" s="1042"/>
      <c r="L13" s="1042"/>
      <c r="M13" s="1042"/>
      <c r="N13" s="1042"/>
      <c r="O13" s="1042"/>
      <c r="P13" s="1042"/>
      <c r="Q13" s="1042"/>
      <c r="R13" s="1042"/>
      <c r="S13" s="1042"/>
      <c r="T13" s="1042"/>
      <c r="U13" s="1042"/>
      <c r="V13" s="1042" t="s">
        <v>292</v>
      </c>
      <c r="W13" s="1042"/>
      <c r="X13" s="1042"/>
      <c r="Y13" s="1042"/>
      <c r="Z13" s="1042"/>
      <c r="AA13" s="1042"/>
      <c r="AB13" s="1042"/>
      <c r="AC13" s="1042"/>
      <c r="AD13" s="1042"/>
      <c r="AE13" s="1042"/>
      <c r="AF13" s="1042"/>
      <c r="AG13" s="1042"/>
      <c r="AH13" s="1042"/>
      <c r="AI13" s="1042"/>
      <c r="AJ13" s="1042"/>
      <c r="AK13" s="1042"/>
      <c r="AL13" s="1042"/>
      <c r="AM13" s="1042"/>
      <c r="AN13" s="1043"/>
      <c r="AT13" s="246"/>
      <c r="AU13" s="246"/>
      <c r="AV13" s="246"/>
      <c r="AX13" s="258" t="s">
        <v>325</v>
      </c>
    </row>
    <row r="14" spans="2:50" s="237" customFormat="1" ht="18" customHeight="1" thickBot="1">
      <c r="B14" s="1044" t="s">
        <v>445</v>
      </c>
      <c r="C14" s="1045"/>
      <c r="D14" s="1045"/>
      <c r="E14" s="1045"/>
      <c r="F14" s="1045"/>
      <c r="G14" s="1045"/>
      <c r="H14" s="1045"/>
      <c r="I14" s="1045"/>
      <c r="J14" s="1045"/>
      <c r="K14" s="1045"/>
      <c r="L14" s="1045"/>
      <c r="M14" s="1045"/>
      <c r="N14" s="1045"/>
      <c r="O14" s="1045"/>
      <c r="P14" s="1045"/>
      <c r="Q14" s="1045"/>
      <c r="R14" s="1045"/>
      <c r="S14" s="1045"/>
      <c r="T14" s="1045"/>
      <c r="U14" s="1045"/>
      <c r="V14" s="1046" t="str">
        <f>IF(B14=0,"",IF(INDEX(AP17:AQ25,MATCH(B14,AP17:AP25,0),2)="","",INDEX(AP17:AQ25,MATCH(B14,AP17:AP25,0),2)))</f>
        <v>MÉDICO OCUPACIONAL</v>
      </c>
      <c r="W14" s="1047"/>
      <c r="X14" s="1047"/>
      <c r="Y14" s="1047"/>
      <c r="Z14" s="1047"/>
      <c r="AA14" s="1047"/>
      <c r="AB14" s="1047"/>
      <c r="AC14" s="1047"/>
      <c r="AD14" s="1047"/>
      <c r="AE14" s="1047"/>
      <c r="AF14" s="1047"/>
      <c r="AG14" s="1047"/>
      <c r="AH14" s="1047"/>
      <c r="AI14" s="1047"/>
      <c r="AJ14" s="1047"/>
      <c r="AK14" s="1047"/>
      <c r="AL14" s="1047"/>
      <c r="AM14" s="1047"/>
      <c r="AN14" s="1048"/>
      <c r="AT14" s="246"/>
      <c r="AU14" s="246"/>
      <c r="AV14" s="246"/>
      <c r="AX14" s="258" t="s">
        <v>326</v>
      </c>
    </row>
    <row r="15" spans="2:50" s="237" customFormat="1" ht="18" customHeight="1" thickBot="1">
      <c r="B15" s="1026" t="s">
        <v>30</v>
      </c>
      <c r="C15" s="1027"/>
      <c r="D15" s="1027"/>
      <c r="E15" s="1027"/>
      <c r="F15" s="1027"/>
      <c r="G15" s="1027"/>
      <c r="H15" s="1027"/>
      <c r="I15" s="1027"/>
      <c r="J15" s="1027"/>
      <c r="K15" s="1027"/>
      <c r="L15" s="1027"/>
      <c r="M15" s="1027"/>
      <c r="N15" s="1027"/>
      <c r="O15" s="1027"/>
      <c r="P15" s="1027"/>
      <c r="Q15" s="1027"/>
      <c r="R15" s="1027"/>
      <c r="S15" s="1027"/>
      <c r="T15" s="1027"/>
      <c r="U15" s="1027"/>
      <c r="V15" s="1027"/>
      <c r="W15" s="1027"/>
      <c r="X15" s="1027"/>
      <c r="Y15" s="1027"/>
      <c r="Z15" s="1027"/>
      <c r="AA15" s="1027"/>
      <c r="AB15" s="1027"/>
      <c r="AC15" s="1027"/>
      <c r="AD15" s="1027"/>
      <c r="AE15" s="1027"/>
      <c r="AF15" s="1027"/>
      <c r="AG15" s="1027"/>
      <c r="AH15" s="1027"/>
      <c r="AI15" s="1027"/>
      <c r="AJ15" s="1027"/>
      <c r="AK15" s="1027"/>
      <c r="AL15" s="1027"/>
      <c r="AM15" s="1027"/>
      <c r="AN15" s="1028"/>
      <c r="AT15" s="246"/>
      <c r="AU15" s="246"/>
      <c r="AV15" s="246"/>
      <c r="AX15" s="258" t="s">
        <v>327</v>
      </c>
    </row>
    <row r="16" spans="2:50" s="237" customFormat="1" ht="18" customHeight="1">
      <c r="B16" s="993" t="s">
        <v>294</v>
      </c>
      <c r="C16" s="994"/>
      <c r="D16" s="994"/>
      <c r="E16" s="994"/>
      <c r="F16" s="994"/>
      <c r="G16" s="994"/>
      <c r="H16" s="994"/>
      <c r="I16" s="994"/>
      <c r="J16" s="994"/>
      <c r="K16" s="994" t="s">
        <v>295</v>
      </c>
      <c r="L16" s="994"/>
      <c r="M16" s="994"/>
      <c r="N16" s="994"/>
      <c r="O16" s="994"/>
      <c r="P16" s="994"/>
      <c r="Q16" s="994" t="s">
        <v>296</v>
      </c>
      <c r="R16" s="994"/>
      <c r="S16" s="994"/>
      <c r="T16" s="994"/>
      <c r="U16" s="994"/>
      <c r="V16" s="994"/>
      <c r="W16" s="994"/>
      <c r="X16" s="994" t="s">
        <v>297</v>
      </c>
      <c r="Y16" s="994"/>
      <c r="Z16" s="994"/>
      <c r="AA16" s="994"/>
      <c r="AB16" s="994"/>
      <c r="AC16" s="994"/>
      <c r="AD16" s="994"/>
      <c r="AE16" s="994"/>
      <c r="AF16" s="994"/>
      <c r="AG16" s="994"/>
      <c r="AH16" s="994" t="s">
        <v>298</v>
      </c>
      <c r="AI16" s="994"/>
      <c r="AJ16" s="994"/>
      <c r="AK16" s="994"/>
      <c r="AL16" s="994"/>
      <c r="AM16" s="994"/>
      <c r="AN16" s="995"/>
      <c r="AP16" s="247" t="s">
        <v>299</v>
      </c>
      <c r="AQ16" s="248" t="s">
        <v>292</v>
      </c>
      <c r="AR16" s="664" t="s">
        <v>233</v>
      </c>
      <c r="AS16" s="241"/>
      <c r="AT16" s="246"/>
      <c r="AU16" s="246"/>
      <c r="AV16" s="246"/>
      <c r="AX16" s="258" t="s">
        <v>328</v>
      </c>
    </row>
    <row r="17" spans="2:50" s="237" customFormat="1" ht="18" customHeight="1">
      <c r="B17" s="996" t="s">
        <v>821</v>
      </c>
      <c r="C17" s="997"/>
      <c r="D17" s="997"/>
      <c r="E17" s="997"/>
      <c r="F17" s="997"/>
      <c r="G17" s="997"/>
      <c r="H17" s="997"/>
      <c r="I17" s="997"/>
      <c r="J17" s="998"/>
      <c r="K17" s="1002">
        <f>INDEX(Personal!C19:CL183,MATCH(B17,Personal!C19:C183,0),2)</f>
        <v>18084396</v>
      </c>
      <c r="L17" s="1003"/>
      <c r="M17" s="1003"/>
      <c r="N17" s="1003"/>
      <c r="O17" s="1003"/>
      <c r="P17" s="1004"/>
      <c r="Q17" s="1008" t="str">
        <f>INDEX(Personal!C19:CL183,MATCH(B17,Personal!C19:C183,0),3)</f>
        <v>PLANIFICADOR</v>
      </c>
      <c r="R17" s="1009"/>
      <c r="S17" s="1009"/>
      <c r="T17" s="1009"/>
      <c r="U17" s="1009"/>
      <c r="V17" s="1009"/>
      <c r="W17" s="1010"/>
      <c r="X17" s="1014" t="str">
        <f>Personal!K10</f>
        <v>PUNTA DE MATA</v>
      </c>
      <c r="Y17" s="1015"/>
      <c r="Z17" s="1015"/>
      <c r="AA17" s="1015"/>
      <c r="AB17" s="1015"/>
      <c r="AC17" s="1015"/>
      <c r="AD17" s="1015"/>
      <c r="AE17" s="1015"/>
      <c r="AF17" s="1015"/>
      <c r="AG17" s="1016"/>
      <c r="AH17" s="1020">
        <f>Personal!D10</f>
        <v>4600057801</v>
      </c>
      <c r="AI17" s="1021"/>
      <c r="AJ17" s="1021"/>
      <c r="AK17" s="1021"/>
      <c r="AL17" s="1021"/>
      <c r="AM17" s="1021"/>
      <c r="AN17" s="1022"/>
      <c r="AP17" s="249" t="s">
        <v>300</v>
      </c>
      <c r="AQ17" s="250" t="s">
        <v>301</v>
      </c>
      <c r="AR17" s="665"/>
      <c r="AT17" s="246"/>
      <c r="AU17" s="246"/>
      <c r="AV17" s="246"/>
      <c r="AX17" s="258" t="s">
        <v>329</v>
      </c>
    </row>
    <row r="18" spans="2:50" s="237" customFormat="1" ht="18" customHeight="1">
      <c r="B18" s="999"/>
      <c r="C18" s="1000"/>
      <c r="D18" s="1000"/>
      <c r="E18" s="1000"/>
      <c r="F18" s="1000"/>
      <c r="G18" s="1000"/>
      <c r="H18" s="1000"/>
      <c r="I18" s="1000"/>
      <c r="J18" s="1001"/>
      <c r="K18" s="1005"/>
      <c r="L18" s="1006"/>
      <c r="M18" s="1006"/>
      <c r="N18" s="1006"/>
      <c r="O18" s="1006"/>
      <c r="P18" s="1007"/>
      <c r="Q18" s="1011"/>
      <c r="R18" s="1012"/>
      <c r="S18" s="1012"/>
      <c r="T18" s="1012"/>
      <c r="U18" s="1012"/>
      <c r="V18" s="1012"/>
      <c r="W18" s="1013"/>
      <c r="X18" s="1017"/>
      <c r="Y18" s="1018"/>
      <c r="Z18" s="1018"/>
      <c r="AA18" s="1018"/>
      <c r="AB18" s="1018"/>
      <c r="AC18" s="1018"/>
      <c r="AD18" s="1018"/>
      <c r="AE18" s="1018"/>
      <c r="AF18" s="1018"/>
      <c r="AG18" s="1019"/>
      <c r="AH18" s="1023"/>
      <c r="AI18" s="1024"/>
      <c r="AJ18" s="1024"/>
      <c r="AK18" s="1024"/>
      <c r="AL18" s="1024"/>
      <c r="AM18" s="1024"/>
      <c r="AN18" s="1025"/>
      <c r="AP18" s="249" t="s">
        <v>445</v>
      </c>
      <c r="AQ18" s="250" t="s">
        <v>494</v>
      </c>
      <c r="AR18" s="665"/>
      <c r="AT18" s="246"/>
      <c r="AU18" s="246"/>
      <c r="AV18" s="246"/>
      <c r="AX18" s="258" t="s">
        <v>330</v>
      </c>
    </row>
    <row r="19" spans="2:50" s="237" customFormat="1" ht="18" customHeight="1">
      <c r="B19" s="960" t="s">
        <v>303</v>
      </c>
      <c r="C19" s="961"/>
      <c r="D19" s="961"/>
      <c r="E19" s="961"/>
      <c r="F19" s="961"/>
      <c r="G19" s="961"/>
      <c r="H19" s="961"/>
      <c r="I19" s="961"/>
      <c r="J19" s="961"/>
      <c r="K19" s="961"/>
      <c r="L19" s="961"/>
      <c r="M19" s="961"/>
      <c r="N19" s="961" t="s">
        <v>295</v>
      </c>
      <c r="O19" s="961"/>
      <c r="P19" s="961"/>
      <c r="Q19" s="961"/>
      <c r="R19" s="961"/>
      <c r="S19" s="961"/>
      <c r="T19" s="961"/>
      <c r="U19" s="962" t="s">
        <v>304</v>
      </c>
      <c r="V19" s="963"/>
      <c r="W19" s="963"/>
      <c r="X19" s="963"/>
      <c r="Y19" s="963"/>
      <c r="Z19" s="963"/>
      <c r="AA19" s="963"/>
      <c r="AB19" s="963"/>
      <c r="AC19" s="963"/>
      <c r="AD19" s="963"/>
      <c r="AE19" s="963"/>
      <c r="AF19" s="963"/>
      <c r="AG19" s="963"/>
      <c r="AH19" s="963"/>
      <c r="AI19" s="963"/>
      <c r="AJ19" s="963"/>
      <c r="AK19" s="963"/>
      <c r="AL19" s="963"/>
      <c r="AM19" s="963"/>
      <c r="AN19" s="964"/>
      <c r="AP19" s="249" t="s">
        <v>305</v>
      </c>
      <c r="AQ19" s="250" t="s">
        <v>306</v>
      </c>
      <c r="AR19" s="665"/>
      <c r="AT19" s="246"/>
      <c r="AU19" s="246"/>
      <c r="AV19" s="246"/>
      <c r="AX19" s="258" t="s">
        <v>331</v>
      </c>
    </row>
    <row r="20" spans="2:50" s="237" customFormat="1" ht="18" customHeight="1">
      <c r="B20" s="960"/>
      <c r="C20" s="961"/>
      <c r="D20" s="961"/>
      <c r="E20" s="961"/>
      <c r="F20" s="961"/>
      <c r="G20" s="961"/>
      <c r="H20" s="961"/>
      <c r="I20" s="961"/>
      <c r="J20" s="961"/>
      <c r="K20" s="961"/>
      <c r="L20" s="961"/>
      <c r="M20" s="961"/>
      <c r="N20" s="961"/>
      <c r="O20" s="961"/>
      <c r="P20" s="961"/>
      <c r="Q20" s="961"/>
      <c r="R20" s="961"/>
      <c r="S20" s="961"/>
      <c r="T20" s="961"/>
      <c r="U20" s="965"/>
      <c r="V20" s="966"/>
      <c r="W20" s="966"/>
      <c r="X20" s="966"/>
      <c r="Y20" s="966"/>
      <c r="Z20" s="966"/>
      <c r="AA20" s="966"/>
      <c r="AB20" s="966"/>
      <c r="AC20" s="966"/>
      <c r="AD20" s="966"/>
      <c r="AE20" s="966"/>
      <c r="AF20" s="966"/>
      <c r="AG20" s="966"/>
      <c r="AH20" s="966"/>
      <c r="AI20" s="966"/>
      <c r="AJ20" s="966"/>
      <c r="AK20" s="966"/>
      <c r="AL20" s="966"/>
      <c r="AM20" s="966"/>
      <c r="AN20" s="967"/>
      <c r="AP20" s="249"/>
      <c r="AQ20" s="250" t="s">
        <v>307</v>
      </c>
      <c r="AR20" s="665"/>
      <c r="AT20" s="246"/>
      <c r="AU20" s="246"/>
      <c r="AV20" s="246"/>
      <c r="AX20" s="258" t="s">
        <v>332</v>
      </c>
    </row>
    <row r="21" spans="2:50" s="237" customFormat="1" ht="18" customHeight="1">
      <c r="B21" s="968"/>
      <c r="C21" s="969"/>
      <c r="D21" s="969"/>
      <c r="E21" s="969"/>
      <c r="F21" s="969"/>
      <c r="G21" s="969"/>
      <c r="H21" s="969"/>
      <c r="I21" s="969"/>
      <c r="J21" s="969"/>
      <c r="K21" s="969"/>
      <c r="L21" s="969"/>
      <c r="M21" s="969"/>
      <c r="N21" s="972" t="str">
        <f>IF(B21=0,"",INDEX(AT3:AV10,MATCH(B21,AT3:AT10,0),2))</f>
        <v/>
      </c>
      <c r="O21" s="972"/>
      <c r="P21" s="972"/>
      <c r="Q21" s="972"/>
      <c r="R21" s="972"/>
      <c r="S21" s="972"/>
      <c r="T21" s="972"/>
      <c r="U21" s="974" t="str">
        <f>IF(B21=0,"",INDEX(AT3:AV10,MATCH(B21,AT3:AT10,0),3))</f>
        <v/>
      </c>
      <c r="V21" s="974"/>
      <c r="W21" s="974"/>
      <c r="X21" s="974"/>
      <c r="Y21" s="974"/>
      <c r="Z21" s="974"/>
      <c r="AA21" s="974"/>
      <c r="AB21" s="974"/>
      <c r="AC21" s="974"/>
      <c r="AD21" s="974"/>
      <c r="AE21" s="974"/>
      <c r="AF21" s="974"/>
      <c r="AG21" s="974"/>
      <c r="AH21" s="974"/>
      <c r="AI21" s="974"/>
      <c r="AJ21" s="974"/>
      <c r="AK21" s="974"/>
      <c r="AL21" s="974"/>
      <c r="AM21" s="974"/>
      <c r="AN21" s="975"/>
      <c r="AP21" s="249"/>
      <c r="AQ21" s="250" t="s">
        <v>308</v>
      </c>
      <c r="AR21" s="665"/>
      <c r="AT21" s="246"/>
      <c r="AU21" s="246"/>
      <c r="AV21" s="246"/>
      <c r="AX21" s="258" t="s">
        <v>333</v>
      </c>
    </row>
    <row r="22" spans="2:50" s="237" customFormat="1" ht="18" customHeight="1" thickBot="1">
      <c r="B22" s="970"/>
      <c r="C22" s="971"/>
      <c r="D22" s="971"/>
      <c r="E22" s="971"/>
      <c r="F22" s="971"/>
      <c r="G22" s="971"/>
      <c r="H22" s="971"/>
      <c r="I22" s="971"/>
      <c r="J22" s="971"/>
      <c r="K22" s="971"/>
      <c r="L22" s="971"/>
      <c r="M22" s="971"/>
      <c r="N22" s="973"/>
      <c r="O22" s="973"/>
      <c r="P22" s="973"/>
      <c r="Q22" s="973"/>
      <c r="R22" s="973"/>
      <c r="S22" s="973"/>
      <c r="T22" s="973"/>
      <c r="U22" s="976"/>
      <c r="V22" s="976"/>
      <c r="W22" s="976"/>
      <c r="X22" s="976"/>
      <c r="Y22" s="976"/>
      <c r="Z22" s="976"/>
      <c r="AA22" s="976"/>
      <c r="AB22" s="976"/>
      <c r="AC22" s="976"/>
      <c r="AD22" s="976"/>
      <c r="AE22" s="976"/>
      <c r="AF22" s="976"/>
      <c r="AG22" s="976"/>
      <c r="AH22" s="976"/>
      <c r="AI22" s="976"/>
      <c r="AJ22" s="976"/>
      <c r="AK22" s="976"/>
      <c r="AL22" s="976"/>
      <c r="AM22" s="976"/>
      <c r="AN22" s="977"/>
      <c r="AP22" s="249" t="s">
        <v>493</v>
      </c>
      <c r="AQ22" s="250" t="s">
        <v>494</v>
      </c>
      <c r="AR22" s="665"/>
      <c r="AT22" s="246"/>
      <c r="AU22" s="246"/>
      <c r="AV22" s="246"/>
      <c r="AX22" s="258" t="s">
        <v>334</v>
      </c>
    </row>
    <row r="23" spans="2:50" s="237" customFormat="1" ht="18" customHeight="1" thickBot="1">
      <c r="B23" s="978" t="s">
        <v>447</v>
      </c>
      <c r="C23" s="979"/>
      <c r="D23" s="979"/>
      <c r="E23" s="979"/>
      <c r="F23" s="979"/>
      <c r="G23" s="979"/>
      <c r="H23" s="979"/>
      <c r="I23" s="979"/>
      <c r="J23" s="979"/>
      <c r="K23" s="979"/>
      <c r="L23" s="979"/>
      <c r="M23" s="979"/>
      <c r="N23" s="979"/>
      <c r="O23" s="979"/>
      <c r="P23" s="979"/>
      <c r="Q23" s="979"/>
      <c r="R23" s="979"/>
      <c r="S23" s="979"/>
      <c r="T23" s="979"/>
      <c r="U23" s="979"/>
      <c r="V23" s="979"/>
      <c r="W23" s="979"/>
      <c r="X23" s="979"/>
      <c r="Y23" s="979"/>
      <c r="Z23" s="979"/>
      <c r="AA23" s="979"/>
      <c r="AB23" s="979"/>
      <c r="AC23" s="979"/>
      <c r="AD23" s="979"/>
      <c r="AE23" s="979"/>
      <c r="AF23" s="979"/>
      <c r="AG23" s="979"/>
      <c r="AH23" s="979"/>
      <c r="AI23" s="979"/>
      <c r="AJ23" s="979"/>
      <c r="AK23" s="979"/>
      <c r="AL23" s="979"/>
      <c r="AM23" s="979"/>
      <c r="AN23" s="980"/>
      <c r="AP23" s="249"/>
      <c r="AQ23" s="250" t="s">
        <v>309</v>
      </c>
      <c r="AR23" s="665"/>
      <c r="AT23" s="246"/>
      <c r="AU23" s="246"/>
      <c r="AV23" s="246"/>
      <c r="AX23" s="258" t="s">
        <v>335</v>
      </c>
    </row>
    <row r="24" spans="2:50" s="237" customFormat="1" ht="18" customHeight="1">
      <c r="B24" s="981"/>
      <c r="C24" s="982"/>
      <c r="D24" s="982"/>
      <c r="E24" s="982"/>
      <c r="F24" s="982"/>
      <c r="G24" s="982"/>
      <c r="H24" s="982"/>
      <c r="I24" s="982"/>
      <c r="J24" s="982"/>
      <c r="K24" s="982"/>
      <c r="L24" s="982"/>
      <c r="M24" s="982"/>
      <c r="N24" s="982"/>
      <c r="O24" s="982"/>
      <c r="P24" s="982"/>
      <c r="Q24" s="982"/>
      <c r="R24" s="982"/>
      <c r="S24" s="982"/>
      <c r="T24" s="982"/>
      <c r="U24" s="982"/>
      <c r="V24" s="982"/>
      <c r="W24" s="982"/>
      <c r="X24" s="982"/>
      <c r="Y24" s="982"/>
      <c r="Z24" s="982"/>
      <c r="AA24" s="982"/>
      <c r="AB24" s="982"/>
      <c r="AC24" s="982"/>
      <c r="AD24" s="982"/>
      <c r="AE24" s="982"/>
      <c r="AF24" s="982"/>
      <c r="AG24" s="982"/>
      <c r="AH24" s="982"/>
      <c r="AI24" s="982"/>
      <c r="AJ24" s="982"/>
      <c r="AK24" s="982"/>
      <c r="AL24" s="982"/>
      <c r="AM24" s="982"/>
      <c r="AN24" s="983"/>
      <c r="AP24" s="249" t="s">
        <v>657</v>
      </c>
      <c r="AQ24" s="250" t="s">
        <v>658</v>
      </c>
      <c r="AR24" s="665"/>
      <c r="AT24" s="246"/>
      <c r="AU24" s="246"/>
      <c r="AV24" s="246"/>
      <c r="AX24" s="258" t="s">
        <v>336</v>
      </c>
    </row>
    <row r="25" spans="2:50" s="237" customFormat="1" ht="18" customHeight="1" thickBot="1">
      <c r="B25" s="984" t="s">
        <v>847</v>
      </c>
      <c r="C25" s="985"/>
      <c r="D25" s="985"/>
      <c r="E25" s="985"/>
      <c r="F25" s="985"/>
      <c r="G25" s="985"/>
      <c r="H25" s="985"/>
      <c r="I25" s="985"/>
      <c r="J25" s="985"/>
      <c r="K25" s="985"/>
      <c r="L25" s="985"/>
      <c r="M25" s="985"/>
      <c r="N25" s="985"/>
      <c r="O25" s="985"/>
      <c r="P25" s="985"/>
      <c r="Q25" s="985"/>
      <c r="R25" s="985"/>
      <c r="S25" s="985"/>
      <c r="T25" s="985"/>
      <c r="U25" s="985"/>
      <c r="V25" s="985"/>
      <c r="W25" s="985"/>
      <c r="X25" s="985"/>
      <c r="Y25" s="985"/>
      <c r="Z25" s="985"/>
      <c r="AA25" s="985"/>
      <c r="AB25" s="985"/>
      <c r="AC25" s="985"/>
      <c r="AD25" s="985"/>
      <c r="AE25" s="985"/>
      <c r="AF25" s="985"/>
      <c r="AG25" s="985"/>
      <c r="AH25" s="985"/>
      <c r="AI25" s="985"/>
      <c r="AJ25" s="985"/>
      <c r="AK25" s="985"/>
      <c r="AL25" s="985"/>
      <c r="AM25" s="985"/>
      <c r="AN25" s="986"/>
      <c r="AP25" s="251"/>
      <c r="AQ25" s="252"/>
      <c r="AR25" s="666"/>
      <c r="AT25" s="246"/>
      <c r="AU25" s="246"/>
      <c r="AV25" s="246"/>
      <c r="AX25" s="258" t="s">
        <v>337</v>
      </c>
    </row>
    <row r="26" spans="2:50" s="237" customFormat="1" ht="18" customHeight="1">
      <c r="B26" s="987"/>
      <c r="C26" s="988"/>
      <c r="D26" s="988"/>
      <c r="E26" s="988"/>
      <c r="F26" s="988"/>
      <c r="G26" s="988"/>
      <c r="H26" s="988"/>
      <c r="I26" s="988"/>
      <c r="J26" s="988"/>
      <c r="K26" s="988"/>
      <c r="L26" s="988"/>
      <c r="M26" s="988"/>
      <c r="N26" s="988"/>
      <c r="O26" s="988"/>
      <c r="P26" s="988"/>
      <c r="Q26" s="988"/>
      <c r="R26" s="988"/>
      <c r="S26" s="988"/>
      <c r="T26" s="988"/>
      <c r="U26" s="988"/>
      <c r="V26" s="988"/>
      <c r="W26" s="988"/>
      <c r="X26" s="988"/>
      <c r="Y26" s="988"/>
      <c r="Z26" s="988"/>
      <c r="AA26" s="988"/>
      <c r="AB26" s="988"/>
      <c r="AC26" s="988"/>
      <c r="AD26" s="988"/>
      <c r="AE26" s="988"/>
      <c r="AF26" s="988"/>
      <c r="AG26" s="988"/>
      <c r="AH26" s="988"/>
      <c r="AI26" s="988"/>
      <c r="AJ26" s="988"/>
      <c r="AK26" s="988"/>
      <c r="AL26" s="988"/>
      <c r="AM26" s="988"/>
      <c r="AN26" s="989"/>
      <c r="AT26" s="246"/>
      <c r="AU26" s="246"/>
      <c r="AV26" s="246"/>
      <c r="AX26" s="258" t="s">
        <v>338</v>
      </c>
    </row>
    <row r="27" spans="2:50" s="237" customFormat="1" ht="18" customHeight="1">
      <c r="B27" s="990"/>
      <c r="C27" s="991"/>
      <c r="D27" s="991"/>
      <c r="E27" s="991"/>
      <c r="F27" s="991"/>
      <c r="G27" s="991"/>
      <c r="H27" s="991"/>
      <c r="I27" s="991"/>
      <c r="J27" s="991"/>
      <c r="K27" s="991"/>
      <c r="L27" s="991"/>
      <c r="M27" s="991"/>
      <c r="N27" s="991"/>
      <c r="O27" s="991"/>
      <c r="P27" s="991"/>
      <c r="Q27" s="991"/>
      <c r="R27" s="991"/>
      <c r="S27" s="991"/>
      <c r="T27" s="991"/>
      <c r="U27" s="991"/>
      <c r="V27" s="991"/>
      <c r="W27" s="991"/>
      <c r="X27" s="991"/>
      <c r="Y27" s="991"/>
      <c r="Z27" s="991"/>
      <c r="AA27" s="991"/>
      <c r="AB27" s="991"/>
      <c r="AC27" s="991"/>
      <c r="AD27" s="991"/>
      <c r="AE27" s="991"/>
      <c r="AF27" s="991"/>
      <c r="AG27" s="991"/>
      <c r="AH27" s="991"/>
      <c r="AI27" s="991"/>
      <c r="AJ27" s="991"/>
      <c r="AK27" s="991"/>
      <c r="AL27" s="991"/>
      <c r="AM27" s="991"/>
      <c r="AN27" s="992"/>
      <c r="AT27" s="246"/>
      <c r="AU27" s="246"/>
      <c r="AV27" s="246"/>
      <c r="AX27" s="258" t="s">
        <v>339</v>
      </c>
    </row>
    <row r="28" spans="2:50" s="237" customFormat="1" ht="18" customHeight="1" thickBot="1">
      <c r="B28" s="957"/>
      <c r="C28" s="958"/>
      <c r="D28" s="958"/>
      <c r="E28" s="958"/>
      <c r="F28" s="958"/>
      <c r="G28" s="958"/>
      <c r="H28" s="958"/>
      <c r="I28" s="958"/>
      <c r="J28" s="958"/>
      <c r="K28" s="958"/>
      <c r="L28" s="958"/>
      <c r="M28" s="958"/>
      <c r="N28" s="958"/>
      <c r="O28" s="958"/>
      <c r="P28" s="958"/>
      <c r="Q28" s="958"/>
      <c r="R28" s="958"/>
      <c r="S28" s="958"/>
      <c r="T28" s="958"/>
      <c r="U28" s="958"/>
      <c r="V28" s="958"/>
      <c r="W28" s="958"/>
      <c r="X28" s="958"/>
      <c r="Y28" s="958"/>
      <c r="Z28" s="958"/>
      <c r="AA28" s="958"/>
      <c r="AB28" s="958"/>
      <c r="AC28" s="958"/>
      <c r="AD28" s="958"/>
      <c r="AE28" s="958"/>
      <c r="AF28" s="958"/>
      <c r="AG28" s="958"/>
      <c r="AH28" s="958"/>
      <c r="AI28" s="958"/>
      <c r="AJ28" s="958"/>
      <c r="AK28" s="958"/>
      <c r="AL28" s="958"/>
      <c r="AM28" s="958"/>
      <c r="AN28" s="959"/>
      <c r="AT28" s="246"/>
      <c r="AU28" s="246"/>
      <c r="AV28" s="246"/>
      <c r="AX28" s="258" t="s">
        <v>340</v>
      </c>
    </row>
    <row r="29" spans="2:50" s="237" customFormat="1" ht="18" customHeight="1">
      <c r="B29" s="936" t="s">
        <v>310</v>
      </c>
      <c r="C29" s="937"/>
      <c r="D29" s="937"/>
      <c r="E29" s="937"/>
      <c r="F29" s="937"/>
      <c r="G29" s="937"/>
      <c r="H29" s="937"/>
      <c r="I29" s="937"/>
      <c r="J29" s="937"/>
      <c r="K29" s="937"/>
      <c r="L29" s="937"/>
      <c r="M29" s="937"/>
      <c r="N29" s="937"/>
      <c r="O29" s="938" t="s">
        <v>311</v>
      </c>
      <c r="P29" s="938"/>
      <c r="Q29" s="938"/>
      <c r="R29" s="938"/>
      <c r="S29" s="938"/>
      <c r="T29" s="938"/>
      <c r="U29" s="938"/>
      <c r="V29" s="938"/>
      <c r="W29" s="938"/>
      <c r="X29" s="938"/>
      <c r="Y29" s="938"/>
      <c r="Z29" s="938"/>
      <c r="AA29" s="938"/>
      <c r="AB29" s="939" t="s">
        <v>312</v>
      </c>
      <c r="AC29" s="940"/>
      <c r="AD29" s="940"/>
      <c r="AE29" s="940"/>
      <c r="AF29" s="940"/>
      <c r="AG29" s="940"/>
      <c r="AH29" s="940"/>
      <c r="AI29" s="940"/>
      <c r="AJ29" s="940"/>
      <c r="AK29" s="940"/>
      <c r="AL29" s="940"/>
      <c r="AM29" s="940"/>
      <c r="AN29" s="941"/>
      <c r="AT29" s="246"/>
      <c r="AU29" s="246"/>
      <c r="AV29" s="246"/>
      <c r="AX29" s="258" t="s">
        <v>341</v>
      </c>
    </row>
    <row r="30" spans="2:50" s="237" customFormat="1" ht="18" customHeight="1">
      <c r="B30" s="942"/>
      <c r="C30" s="943"/>
      <c r="D30" s="943"/>
      <c r="E30" s="943"/>
      <c r="F30" s="943"/>
      <c r="G30" s="943"/>
      <c r="H30" s="943"/>
      <c r="I30" s="943"/>
      <c r="J30" s="943"/>
      <c r="K30" s="943"/>
      <c r="L30" s="943"/>
      <c r="M30" s="943"/>
      <c r="N30" s="944"/>
      <c r="O30" s="951"/>
      <c r="P30" s="943"/>
      <c r="Q30" s="943"/>
      <c r="R30" s="943"/>
      <c r="S30" s="943"/>
      <c r="T30" s="943"/>
      <c r="U30" s="943"/>
      <c r="V30" s="943"/>
      <c r="W30" s="943"/>
      <c r="X30" s="943"/>
      <c r="Y30" s="943"/>
      <c r="Z30" s="943"/>
      <c r="AA30" s="944"/>
      <c r="AB30" s="951"/>
      <c r="AC30" s="943"/>
      <c r="AD30" s="943"/>
      <c r="AE30" s="943"/>
      <c r="AF30" s="943"/>
      <c r="AG30" s="943"/>
      <c r="AH30" s="943"/>
      <c r="AI30" s="943"/>
      <c r="AJ30" s="943"/>
      <c r="AK30" s="943"/>
      <c r="AL30" s="943"/>
      <c r="AM30" s="943"/>
      <c r="AN30" s="954"/>
      <c r="AT30" s="246"/>
      <c r="AU30" s="246"/>
      <c r="AV30" s="246"/>
      <c r="AX30" s="258" t="s">
        <v>342</v>
      </c>
    </row>
    <row r="31" spans="2:50" s="237" customFormat="1" ht="18" customHeight="1">
      <c r="B31" s="945"/>
      <c r="C31" s="946"/>
      <c r="D31" s="946"/>
      <c r="E31" s="946"/>
      <c r="F31" s="946"/>
      <c r="G31" s="946"/>
      <c r="H31" s="946"/>
      <c r="I31" s="946"/>
      <c r="J31" s="946"/>
      <c r="K31" s="946"/>
      <c r="L31" s="946"/>
      <c r="M31" s="946"/>
      <c r="N31" s="947"/>
      <c r="O31" s="952"/>
      <c r="P31" s="946"/>
      <c r="Q31" s="946"/>
      <c r="R31" s="946"/>
      <c r="S31" s="946"/>
      <c r="T31" s="946"/>
      <c r="U31" s="946"/>
      <c r="V31" s="946"/>
      <c r="W31" s="946"/>
      <c r="X31" s="946"/>
      <c r="Y31" s="946"/>
      <c r="Z31" s="946"/>
      <c r="AA31" s="947"/>
      <c r="AB31" s="952"/>
      <c r="AC31" s="946"/>
      <c r="AD31" s="946"/>
      <c r="AE31" s="946"/>
      <c r="AF31" s="946"/>
      <c r="AG31" s="946"/>
      <c r="AH31" s="946"/>
      <c r="AI31" s="946"/>
      <c r="AJ31" s="946"/>
      <c r="AK31" s="946"/>
      <c r="AL31" s="946"/>
      <c r="AM31" s="946"/>
      <c r="AN31" s="955"/>
      <c r="AT31" s="246"/>
      <c r="AU31" s="246"/>
      <c r="AV31" s="246"/>
      <c r="AX31" s="258" t="s">
        <v>343</v>
      </c>
    </row>
    <row r="32" spans="2:50" s="237" customFormat="1" ht="18" customHeight="1" thickBot="1">
      <c r="B32" s="948"/>
      <c r="C32" s="949"/>
      <c r="D32" s="949"/>
      <c r="E32" s="949"/>
      <c r="F32" s="949"/>
      <c r="G32" s="949"/>
      <c r="H32" s="949"/>
      <c r="I32" s="949"/>
      <c r="J32" s="949"/>
      <c r="K32" s="949"/>
      <c r="L32" s="949"/>
      <c r="M32" s="949"/>
      <c r="N32" s="950"/>
      <c r="O32" s="953"/>
      <c r="P32" s="949"/>
      <c r="Q32" s="949"/>
      <c r="R32" s="949"/>
      <c r="S32" s="949"/>
      <c r="T32" s="949"/>
      <c r="U32" s="949"/>
      <c r="V32" s="949"/>
      <c r="W32" s="949"/>
      <c r="X32" s="949"/>
      <c r="Y32" s="949"/>
      <c r="Z32" s="949"/>
      <c r="AA32" s="950"/>
      <c r="AB32" s="953"/>
      <c r="AC32" s="949"/>
      <c r="AD32" s="949"/>
      <c r="AE32" s="949"/>
      <c r="AF32" s="949"/>
      <c r="AG32" s="949"/>
      <c r="AH32" s="949"/>
      <c r="AI32" s="949"/>
      <c r="AJ32" s="949"/>
      <c r="AK32" s="949"/>
      <c r="AL32" s="949"/>
      <c r="AM32" s="949"/>
      <c r="AN32" s="956"/>
      <c r="AT32" s="246"/>
      <c r="AU32" s="246"/>
      <c r="AV32" s="246"/>
      <c r="AX32" s="258" t="s">
        <v>344</v>
      </c>
    </row>
    <row r="33" spans="2:50" s="237" customFormat="1" ht="18" customHeight="1">
      <c r="C33" s="253"/>
      <c r="D33" s="253"/>
      <c r="E33" s="254"/>
      <c r="F33" s="254"/>
      <c r="G33" s="254"/>
      <c r="H33" s="254"/>
      <c r="I33" s="254"/>
      <c r="J33" s="254"/>
      <c r="K33" s="254"/>
      <c r="L33" s="254"/>
      <c r="M33" s="254"/>
      <c r="N33" s="254"/>
      <c r="O33" s="254"/>
      <c r="P33" s="254"/>
      <c r="Q33" s="236"/>
      <c r="R33" s="236"/>
      <c r="S33" s="236"/>
      <c r="T33" s="236"/>
      <c r="U33" s="236"/>
      <c r="V33" s="236"/>
      <c r="W33" s="236"/>
      <c r="X33" s="255"/>
      <c r="Y33" s="255"/>
      <c r="Z33" s="255"/>
      <c r="AA33" s="255"/>
      <c r="AB33" s="255"/>
      <c r="AC33" s="255"/>
      <c r="AD33" s="255"/>
      <c r="AE33" s="255"/>
      <c r="AF33" s="255"/>
      <c r="AG33" s="255"/>
      <c r="AH33" s="255"/>
      <c r="AI33" s="255"/>
      <c r="AJ33" s="255"/>
      <c r="AK33" s="255"/>
      <c r="AL33" s="256"/>
      <c r="AM33" s="256"/>
      <c r="AN33" s="256"/>
      <c r="AT33" s="246"/>
      <c r="AU33" s="246"/>
      <c r="AV33" s="246"/>
      <c r="AX33" s="258" t="s">
        <v>345</v>
      </c>
    </row>
    <row r="34" spans="2:50" ht="18" customHeight="1">
      <c r="B34" s="935" t="s">
        <v>313</v>
      </c>
      <c r="C34" s="935"/>
      <c r="D34" s="935"/>
      <c r="E34" s="935"/>
      <c r="F34" s="935"/>
      <c r="G34" s="935"/>
      <c r="H34" s="935"/>
      <c r="I34" s="935"/>
      <c r="J34" s="935"/>
      <c r="K34" s="935"/>
      <c r="L34" s="935"/>
      <c r="M34" s="935"/>
      <c r="N34" s="935"/>
      <c r="O34" s="935"/>
      <c r="P34" s="935"/>
      <c r="Q34" s="935"/>
      <c r="R34" s="935"/>
      <c r="S34" s="935"/>
      <c r="T34" s="935"/>
      <c r="U34" s="935"/>
      <c r="V34" s="935"/>
      <c r="W34" s="935"/>
      <c r="X34" s="935"/>
      <c r="Y34" s="935"/>
      <c r="Z34" s="935"/>
      <c r="AA34" s="935"/>
      <c r="AB34" s="935"/>
      <c r="AC34" s="935"/>
      <c r="AD34" s="935"/>
      <c r="AE34" s="935"/>
      <c r="AF34" s="935"/>
      <c r="AG34" s="935"/>
      <c r="AH34" s="935"/>
      <c r="AI34" s="935"/>
      <c r="AJ34" s="935"/>
      <c r="AK34" s="935"/>
      <c r="AL34" s="935"/>
      <c r="AM34" s="935"/>
      <c r="AN34" s="935"/>
      <c r="AT34" s="246"/>
      <c r="AU34" s="246"/>
      <c r="AV34" s="246"/>
      <c r="AX34" s="258" t="s">
        <v>346</v>
      </c>
    </row>
    <row r="35" spans="2:50" ht="18" customHeight="1">
      <c r="B35" s="935"/>
      <c r="C35" s="935"/>
      <c r="D35" s="935"/>
      <c r="E35" s="935"/>
      <c r="F35" s="935"/>
      <c r="G35" s="935"/>
      <c r="H35" s="935"/>
      <c r="I35" s="935"/>
      <c r="J35" s="935"/>
      <c r="K35" s="935"/>
      <c r="L35" s="935"/>
      <c r="M35" s="935"/>
      <c r="N35" s="935"/>
      <c r="O35" s="935"/>
      <c r="P35" s="935"/>
      <c r="Q35" s="935"/>
      <c r="R35" s="935"/>
      <c r="S35" s="935"/>
      <c r="T35" s="935"/>
      <c r="U35" s="935"/>
      <c r="V35" s="935"/>
      <c r="W35" s="935"/>
      <c r="X35" s="935"/>
      <c r="Y35" s="935"/>
      <c r="Z35" s="935"/>
      <c r="AA35" s="935"/>
      <c r="AB35" s="935"/>
      <c r="AC35" s="935"/>
      <c r="AD35" s="935"/>
      <c r="AE35" s="935"/>
      <c r="AF35" s="935"/>
      <c r="AG35" s="935"/>
      <c r="AH35" s="935"/>
      <c r="AI35" s="935"/>
      <c r="AJ35" s="935"/>
      <c r="AK35" s="935"/>
      <c r="AL35" s="935"/>
      <c r="AM35" s="935"/>
      <c r="AN35" s="935"/>
      <c r="AT35" s="246"/>
      <c r="AU35" s="246"/>
      <c r="AV35" s="246"/>
      <c r="AX35" s="258" t="s">
        <v>347</v>
      </c>
    </row>
    <row r="36" spans="2:50" ht="18" customHeight="1">
      <c r="AT36" s="246"/>
      <c r="AU36" s="246"/>
      <c r="AV36" s="246"/>
      <c r="AX36" s="258" t="s">
        <v>348</v>
      </c>
    </row>
    <row r="37" spans="2:50" ht="18" customHeight="1">
      <c r="AT37" s="246"/>
      <c r="AU37" s="246"/>
      <c r="AV37" s="246"/>
      <c r="AX37" s="258" t="s">
        <v>349</v>
      </c>
    </row>
    <row r="38" spans="2:50" ht="18" customHeight="1">
      <c r="AT38" s="246"/>
      <c r="AU38" s="246"/>
      <c r="AV38" s="246"/>
      <c r="AX38" s="258" t="s">
        <v>350</v>
      </c>
    </row>
    <row r="39" spans="2:50" ht="18" customHeight="1">
      <c r="AT39" s="246"/>
      <c r="AU39" s="246"/>
      <c r="AV39" s="246"/>
      <c r="AX39" s="258" t="s">
        <v>351</v>
      </c>
    </row>
    <row r="40" spans="2:50" ht="18" customHeight="1">
      <c r="AT40" s="246"/>
      <c r="AU40" s="246"/>
      <c r="AV40" s="246"/>
      <c r="AX40" s="258" t="s">
        <v>352</v>
      </c>
    </row>
    <row r="41" spans="2:50" ht="18" customHeight="1">
      <c r="AT41" s="246"/>
      <c r="AU41" s="246"/>
      <c r="AV41" s="246"/>
      <c r="AX41" s="258" t="s">
        <v>353</v>
      </c>
    </row>
    <row r="42" spans="2:50" ht="18" customHeight="1">
      <c r="AT42" s="246"/>
      <c r="AU42" s="246"/>
      <c r="AV42" s="246"/>
      <c r="AX42" s="258" t="s">
        <v>354</v>
      </c>
    </row>
    <row r="43" spans="2:50" ht="18" hidden="1" customHeight="1">
      <c r="AT43" s="246"/>
      <c r="AU43" s="246"/>
      <c r="AV43" s="246"/>
      <c r="AX43" s="258" t="s">
        <v>355</v>
      </c>
    </row>
    <row r="44" spans="2:50" ht="18" hidden="1" customHeight="1">
      <c r="AT44" s="246"/>
      <c r="AU44" s="246"/>
      <c r="AV44" s="246"/>
      <c r="AX44" s="258" t="s">
        <v>356</v>
      </c>
    </row>
    <row r="45" spans="2:50" ht="18" hidden="1" customHeight="1">
      <c r="AT45" s="246"/>
      <c r="AU45" s="246"/>
      <c r="AV45" s="246"/>
      <c r="AX45" s="258" t="s">
        <v>357</v>
      </c>
    </row>
    <row r="46" spans="2:50" ht="18" hidden="1" customHeight="1">
      <c r="AT46" s="246"/>
      <c r="AU46" s="246"/>
      <c r="AV46" s="246"/>
      <c r="AX46" s="258" t="s">
        <v>358</v>
      </c>
    </row>
    <row r="47" spans="2:50" ht="18" hidden="1" customHeight="1">
      <c r="AT47" s="246"/>
      <c r="AU47" s="246"/>
      <c r="AV47" s="246"/>
      <c r="AX47" s="258" t="s">
        <v>359</v>
      </c>
    </row>
    <row r="48" spans="2:50" ht="18" hidden="1" customHeight="1">
      <c r="AT48" s="246"/>
      <c r="AU48" s="246"/>
      <c r="AV48" s="246"/>
      <c r="AX48" s="258" t="s">
        <v>360</v>
      </c>
    </row>
    <row r="49" spans="46:50" ht="18" hidden="1" customHeight="1">
      <c r="AT49" s="246"/>
      <c r="AU49" s="246"/>
      <c r="AV49" s="246"/>
      <c r="AX49" s="258" t="s">
        <v>361</v>
      </c>
    </row>
    <row r="50" spans="46:50" ht="18" hidden="1" customHeight="1">
      <c r="AT50" s="246"/>
      <c r="AU50" s="246"/>
      <c r="AV50" s="246"/>
      <c r="AX50" s="258" t="s">
        <v>362</v>
      </c>
    </row>
    <row r="51" spans="46:50" ht="18" hidden="1" customHeight="1">
      <c r="AT51" s="246"/>
      <c r="AU51" s="246"/>
      <c r="AV51" s="246"/>
      <c r="AX51" s="258" t="s">
        <v>363</v>
      </c>
    </row>
    <row r="52" spans="46:50" ht="18" hidden="1" customHeight="1">
      <c r="AT52" s="246"/>
      <c r="AU52" s="246"/>
      <c r="AV52" s="246"/>
      <c r="AX52" s="258" t="s">
        <v>364</v>
      </c>
    </row>
    <row r="53" spans="46:50" ht="18" hidden="1" customHeight="1">
      <c r="AT53" s="246"/>
      <c r="AU53" s="246"/>
      <c r="AV53" s="246"/>
      <c r="AX53" s="258" t="s">
        <v>365</v>
      </c>
    </row>
    <row r="54" spans="46:50" ht="18" hidden="1" customHeight="1">
      <c r="AT54" s="246"/>
      <c r="AU54" s="246"/>
      <c r="AV54" s="246"/>
      <c r="AX54" s="258" t="s">
        <v>366</v>
      </c>
    </row>
    <row r="55" spans="46:50" ht="18" hidden="1" customHeight="1">
      <c r="AT55" s="246"/>
      <c r="AU55" s="246"/>
      <c r="AV55" s="246"/>
      <c r="AX55" s="258" t="s">
        <v>367</v>
      </c>
    </row>
    <row r="56" spans="46:50" ht="18" hidden="1" customHeight="1">
      <c r="AT56" s="246"/>
      <c r="AU56" s="246"/>
      <c r="AV56" s="246"/>
      <c r="AX56" s="258" t="s">
        <v>368</v>
      </c>
    </row>
    <row r="57" spans="46:50" ht="18" hidden="1" customHeight="1">
      <c r="AT57" s="246"/>
      <c r="AU57" s="246"/>
      <c r="AV57" s="246"/>
      <c r="AX57" s="258" t="s">
        <v>369</v>
      </c>
    </row>
    <row r="58" spans="46:50" ht="18" hidden="1" customHeight="1">
      <c r="AT58" s="246"/>
      <c r="AU58" s="246"/>
      <c r="AV58" s="246"/>
      <c r="AX58" s="258" t="s">
        <v>370</v>
      </c>
    </row>
    <row r="59" spans="46:50" ht="18" hidden="1" customHeight="1">
      <c r="AT59" s="246"/>
      <c r="AU59" s="246"/>
      <c r="AV59" s="246"/>
      <c r="AX59" s="258" t="s">
        <v>371</v>
      </c>
    </row>
    <row r="60" spans="46:50" ht="18" hidden="1" customHeight="1">
      <c r="AT60" s="246"/>
      <c r="AU60" s="246"/>
      <c r="AV60" s="246"/>
      <c r="AX60" s="258" t="s">
        <v>372</v>
      </c>
    </row>
    <row r="61" spans="46:50" ht="18" hidden="1" customHeight="1">
      <c r="AT61" s="246"/>
      <c r="AU61" s="246"/>
      <c r="AV61" s="246"/>
      <c r="AX61" s="258" t="s">
        <v>373</v>
      </c>
    </row>
    <row r="62" spans="46:50" ht="18" hidden="1" customHeight="1">
      <c r="AT62" s="246"/>
      <c r="AU62" s="246"/>
      <c r="AV62" s="246"/>
      <c r="AX62" s="258" t="s">
        <v>374</v>
      </c>
    </row>
    <row r="63" spans="46:50" ht="18" hidden="1" customHeight="1">
      <c r="AT63" s="246"/>
      <c r="AU63" s="246"/>
      <c r="AV63" s="246"/>
      <c r="AX63" s="258" t="s">
        <v>375</v>
      </c>
    </row>
    <row r="64" spans="46:50" ht="18" hidden="1" customHeight="1">
      <c r="AT64" s="246"/>
      <c r="AU64" s="246"/>
      <c r="AV64" s="246"/>
      <c r="AX64" s="258" t="s">
        <v>376</v>
      </c>
    </row>
    <row r="65" spans="46:50" ht="18" hidden="1" customHeight="1">
      <c r="AT65" s="246"/>
      <c r="AU65" s="246"/>
      <c r="AV65" s="246"/>
      <c r="AX65" s="258" t="s">
        <v>377</v>
      </c>
    </row>
    <row r="66" spans="46:50" ht="18" hidden="1" customHeight="1">
      <c r="AT66" s="246"/>
      <c r="AU66" s="246"/>
      <c r="AV66" s="246"/>
      <c r="AX66" s="258" t="s">
        <v>378</v>
      </c>
    </row>
    <row r="67" spans="46:50" ht="18" hidden="1" customHeight="1">
      <c r="AT67" s="246"/>
      <c r="AU67" s="246"/>
      <c r="AV67" s="246"/>
      <c r="AX67" s="258" t="s">
        <v>379</v>
      </c>
    </row>
    <row r="68" spans="46:50" ht="18" hidden="1" customHeight="1">
      <c r="AT68" s="246"/>
      <c r="AU68" s="246"/>
      <c r="AV68" s="246"/>
      <c r="AX68" s="258" t="s">
        <v>380</v>
      </c>
    </row>
    <row r="69" spans="46:50" ht="18" hidden="1" customHeight="1">
      <c r="AT69" s="246"/>
      <c r="AU69" s="246"/>
      <c r="AV69" s="246"/>
      <c r="AX69" s="258" t="s">
        <v>381</v>
      </c>
    </row>
    <row r="70" spans="46:50" ht="18" hidden="1" customHeight="1">
      <c r="AT70" s="246"/>
      <c r="AU70" s="246"/>
      <c r="AV70" s="246"/>
      <c r="AX70" s="258" t="s">
        <v>382</v>
      </c>
    </row>
    <row r="71" spans="46:50" ht="18" hidden="1" customHeight="1">
      <c r="AT71" s="246"/>
      <c r="AU71" s="246"/>
      <c r="AV71" s="246"/>
      <c r="AX71" s="258" t="s">
        <v>383</v>
      </c>
    </row>
    <row r="72" spans="46:50" ht="18" hidden="1" customHeight="1">
      <c r="AT72" s="246"/>
      <c r="AU72" s="246"/>
      <c r="AV72" s="246"/>
      <c r="AX72" s="258" t="s">
        <v>384</v>
      </c>
    </row>
    <row r="73" spans="46:50" ht="18" hidden="1" customHeight="1">
      <c r="AT73" s="246"/>
      <c r="AU73" s="246"/>
      <c r="AV73" s="246"/>
      <c r="AX73" s="258" t="s">
        <v>385</v>
      </c>
    </row>
    <row r="74" spans="46:50" ht="18" hidden="1" customHeight="1">
      <c r="AT74" s="246"/>
      <c r="AU74" s="246"/>
      <c r="AV74" s="246"/>
      <c r="AX74" s="258" t="s">
        <v>386</v>
      </c>
    </row>
    <row r="75" spans="46:50" ht="18" hidden="1" customHeight="1">
      <c r="AT75" s="246"/>
      <c r="AU75" s="246"/>
      <c r="AV75" s="246"/>
      <c r="AX75" s="258" t="s">
        <v>387</v>
      </c>
    </row>
    <row r="76" spans="46:50" ht="18" hidden="1" customHeight="1">
      <c r="AT76" s="246"/>
      <c r="AU76" s="246"/>
      <c r="AV76" s="246"/>
      <c r="AX76" s="258" t="s">
        <v>388</v>
      </c>
    </row>
    <row r="77" spans="46:50" ht="18" hidden="1" customHeight="1">
      <c r="AT77" s="246"/>
      <c r="AU77" s="246"/>
      <c r="AV77" s="246"/>
      <c r="AX77" s="258" t="s">
        <v>389</v>
      </c>
    </row>
    <row r="78" spans="46:50" ht="18" hidden="1" customHeight="1">
      <c r="AT78" s="246"/>
      <c r="AU78" s="246"/>
      <c r="AV78" s="246"/>
      <c r="AX78" s="258" t="s">
        <v>390</v>
      </c>
    </row>
    <row r="79" spans="46:50" ht="18" hidden="1" customHeight="1">
      <c r="AT79" s="246"/>
      <c r="AU79" s="246"/>
      <c r="AV79" s="246"/>
    </row>
    <row r="80" spans="46:50" ht="18" hidden="1" customHeight="1">
      <c r="AT80" s="246"/>
      <c r="AU80" s="246"/>
      <c r="AV80" s="246"/>
    </row>
    <row r="81" spans="46:48" ht="18" hidden="1" customHeight="1">
      <c r="AT81" s="246"/>
      <c r="AU81" s="246"/>
      <c r="AV81" s="246"/>
    </row>
    <row r="82" spans="46:48" ht="18" hidden="1" customHeight="1">
      <c r="AT82" s="246"/>
      <c r="AU82" s="246"/>
      <c r="AV82" s="246"/>
    </row>
    <row r="83" spans="46:48" ht="18" hidden="1" customHeight="1">
      <c r="AT83" s="246"/>
      <c r="AU83" s="246"/>
      <c r="AV83" s="246"/>
    </row>
    <row r="84" spans="46:48" ht="18" hidden="1" customHeight="1">
      <c r="AT84" s="246"/>
      <c r="AU84" s="246"/>
      <c r="AV84" s="246"/>
    </row>
    <row r="85" spans="46:48" ht="18" hidden="1" customHeight="1">
      <c r="AT85" s="246"/>
      <c r="AU85" s="246"/>
      <c r="AV85" s="246"/>
    </row>
    <row r="86" spans="46:48" ht="18" hidden="1" customHeight="1">
      <c r="AT86" s="246"/>
      <c r="AU86" s="246"/>
      <c r="AV86" s="246"/>
    </row>
    <row r="87" spans="46:48" ht="18" hidden="1" customHeight="1">
      <c r="AT87" s="246"/>
      <c r="AU87" s="246"/>
      <c r="AV87" s="246"/>
    </row>
    <row r="88" spans="46:48" ht="18" hidden="1" customHeight="1">
      <c r="AT88" s="246"/>
      <c r="AU88" s="246"/>
      <c r="AV88" s="246"/>
    </row>
    <row r="89" spans="46:48" ht="18" hidden="1" customHeight="1">
      <c r="AT89" s="246"/>
      <c r="AU89" s="246"/>
      <c r="AV89" s="246"/>
    </row>
    <row r="90" spans="46:48" ht="18" hidden="1" customHeight="1">
      <c r="AT90" s="246"/>
      <c r="AU90" s="246"/>
      <c r="AV90" s="246"/>
    </row>
    <row r="91" spans="46:48" ht="18" hidden="1" customHeight="1">
      <c r="AT91" s="246"/>
      <c r="AU91" s="246"/>
      <c r="AV91" s="246"/>
    </row>
    <row r="92" spans="46:48" ht="18" hidden="1" customHeight="1">
      <c r="AT92" s="246"/>
      <c r="AU92" s="246"/>
      <c r="AV92" s="246"/>
    </row>
    <row r="93" spans="46:48" ht="18" hidden="1" customHeight="1">
      <c r="AT93" s="246"/>
      <c r="AU93" s="246"/>
      <c r="AV93" s="246"/>
    </row>
    <row r="94" spans="46:48" ht="18" hidden="1" customHeight="1">
      <c r="AT94" s="246"/>
      <c r="AU94" s="246"/>
      <c r="AV94" s="246"/>
    </row>
    <row r="95" spans="46:48" ht="18" hidden="1" customHeight="1">
      <c r="AT95" s="246"/>
      <c r="AU95" s="246"/>
      <c r="AV95" s="246"/>
    </row>
    <row r="96" spans="46:48" ht="18" hidden="1" customHeight="1">
      <c r="AT96" s="246"/>
      <c r="AU96" s="246"/>
      <c r="AV96" s="246"/>
    </row>
    <row r="97" spans="46:48" ht="18" hidden="1" customHeight="1">
      <c r="AT97" s="246"/>
      <c r="AU97" s="246"/>
      <c r="AV97" s="246"/>
    </row>
    <row r="98" spans="46:48" ht="18" hidden="1" customHeight="1">
      <c r="AT98" s="246"/>
      <c r="AU98" s="246"/>
      <c r="AV98" s="246"/>
    </row>
    <row r="99" spans="46:48" ht="18" hidden="1" customHeight="1">
      <c r="AT99" s="246"/>
      <c r="AU99" s="246"/>
      <c r="AV99" s="246"/>
    </row>
    <row r="100" spans="46:48" ht="18" hidden="1" customHeight="1">
      <c r="AT100" s="246"/>
      <c r="AU100" s="246"/>
      <c r="AV100" s="246"/>
    </row>
    <row r="101" spans="46:48" ht="18" hidden="1" customHeight="1">
      <c r="AT101" s="246"/>
      <c r="AU101" s="246"/>
      <c r="AV101" s="246"/>
    </row>
    <row r="102" spans="46:48" ht="18" hidden="1" customHeight="1">
      <c r="AT102" s="246"/>
      <c r="AU102" s="246"/>
      <c r="AV102" s="246"/>
    </row>
    <row r="103" spans="46:48" ht="18" hidden="1" customHeight="1">
      <c r="AT103" s="246"/>
      <c r="AU103" s="246"/>
      <c r="AV103" s="246"/>
    </row>
    <row r="104" spans="46:48" ht="18" hidden="1" customHeight="1">
      <c r="AT104" s="246"/>
      <c r="AU104" s="246"/>
      <c r="AV104" s="246"/>
    </row>
    <row r="105" spans="46:48" ht="18" hidden="1" customHeight="1">
      <c r="AT105" s="246"/>
      <c r="AU105" s="246"/>
      <c r="AV105" s="246"/>
    </row>
    <row r="106" spans="46:48" ht="18" hidden="1" customHeight="1">
      <c r="AT106" s="246"/>
      <c r="AU106" s="246"/>
      <c r="AV106" s="246"/>
    </row>
    <row r="107" spans="46:48" ht="18" hidden="1" customHeight="1">
      <c r="AT107" s="246"/>
      <c r="AU107" s="246"/>
      <c r="AV107" s="246"/>
    </row>
    <row r="108" spans="46:48" ht="18" hidden="1" customHeight="1">
      <c r="AT108" s="246"/>
      <c r="AU108" s="246"/>
      <c r="AV108" s="246"/>
    </row>
    <row r="109" spans="46:48" ht="18" hidden="1" customHeight="1">
      <c r="AT109" s="246"/>
      <c r="AU109" s="246"/>
      <c r="AV109" s="246"/>
    </row>
    <row r="110" spans="46:48" ht="18" hidden="1" customHeight="1">
      <c r="AT110" s="246"/>
      <c r="AU110" s="246"/>
      <c r="AV110" s="246"/>
    </row>
    <row r="111" spans="46:48" ht="18" hidden="1" customHeight="1">
      <c r="AT111" s="246"/>
      <c r="AU111" s="246"/>
      <c r="AV111" s="246"/>
    </row>
    <row r="112" spans="46:48" ht="18" hidden="1" customHeight="1">
      <c r="AT112" s="246"/>
      <c r="AU112" s="246"/>
      <c r="AV112" s="246"/>
    </row>
    <row r="113" spans="46:48" ht="18" hidden="1" customHeight="1">
      <c r="AT113" s="246"/>
      <c r="AU113" s="246"/>
      <c r="AV113" s="246"/>
    </row>
    <row r="114" spans="46:48" ht="18" hidden="1" customHeight="1">
      <c r="AT114" s="246"/>
      <c r="AU114" s="246"/>
      <c r="AV114" s="246"/>
    </row>
    <row r="115" spans="46:48" ht="18" hidden="1" customHeight="1">
      <c r="AT115" s="246"/>
      <c r="AU115" s="246"/>
      <c r="AV115" s="246"/>
    </row>
    <row r="116" spans="46:48" ht="18" hidden="1" customHeight="1">
      <c r="AT116" s="246"/>
      <c r="AU116" s="246"/>
      <c r="AV116" s="246"/>
    </row>
    <row r="117" spans="46:48" ht="18" hidden="1" customHeight="1">
      <c r="AT117" s="246"/>
      <c r="AU117" s="246"/>
      <c r="AV117" s="246"/>
    </row>
    <row r="118" spans="46:48" ht="18" hidden="1" customHeight="1">
      <c r="AT118" s="246"/>
      <c r="AU118" s="246"/>
      <c r="AV118" s="246"/>
    </row>
    <row r="119" spans="46:48" ht="18" hidden="1" customHeight="1">
      <c r="AT119" s="246"/>
      <c r="AU119" s="246"/>
      <c r="AV119" s="246"/>
    </row>
    <row r="120" spans="46:48" ht="18" hidden="1" customHeight="1">
      <c r="AT120" s="246"/>
      <c r="AU120" s="246"/>
      <c r="AV120" s="246"/>
    </row>
    <row r="121" spans="46:48" ht="18" hidden="1" customHeight="1">
      <c r="AT121" s="246"/>
      <c r="AU121" s="246"/>
      <c r="AV121" s="246"/>
    </row>
    <row r="122" spans="46:48" ht="18" hidden="1" customHeight="1">
      <c r="AT122" s="246"/>
      <c r="AU122" s="246"/>
      <c r="AV122" s="246"/>
    </row>
    <row r="123" spans="46:48" ht="18" hidden="1" customHeight="1">
      <c r="AT123" s="246"/>
      <c r="AU123" s="246"/>
      <c r="AV123" s="246"/>
    </row>
    <row r="124" spans="46:48" ht="18" hidden="1" customHeight="1">
      <c r="AT124" s="246"/>
      <c r="AU124" s="246"/>
      <c r="AV124" s="246"/>
    </row>
    <row r="125" spans="46:48" ht="18" hidden="1" customHeight="1">
      <c r="AT125" s="246"/>
      <c r="AU125" s="246"/>
      <c r="AV125" s="246"/>
    </row>
    <row r="126" spans="46:48" ht="18" hidden="1" customHeight="1">
      <c r="AT126" s="246"/>
      <c r="AU126" s="246"/>
      <c r="AV126" s="246"/>
    </row>
    <row r="127" spans="46:48" ht="18" hidden="1" customHeight="1">
      <c r="AT127" s="246"/>
      <c r="AU127" s="246"/>
      <c r="AV127" s="246"/>
    </row>
    <row r="128" spans="46:48" ht="18" hidden="1" customHeight="1">
      <c r="AT128" s="246"/>
      <c r="AU128" s="246"/>
      <c r="AV128" s="246"/>
    </row>
    <row r="129" spans="46:48" ht="18" hidden="1" customHeight="1">
      <c r="AT129" s="246"/>
      <c r="AU129" s="246"/>
      <c r="AV129" s="246"/>
    </row>
    <row r="130" spans="46:48" ht="18" hidden="1" customHeight="1">
      <c r="AT130" s="246"/>
      <c r="AU130" s="246"/>
      <c r="AV130" s="246"/>
    </row>
    <row r="131" spans="46:48" ht="18" hidden="1" customHeight="1">
      <c r="AT131" s="246"/>
      <c r="AU131" s="246"/>
      <c r="AV131" s="246"/>
    </row>
    <row r="132" spans="46:48" ht="18" hidden="1" customHeight="1">
      <c r="AT132" s="246"/>
      <c r="AU132" s="246"/>
      <c r="AV132" s="246"/>
    </row>
    <row r="133" spans="46:48" ht="18" hidden="1" customHeight="1">
      <c r="AT133" s="246"/>
      <c r="AU133" s="246"/>
      <c r="AV133" s="246"/>
    </row>
    <row r="134" spans="46:48" ht="18" hidden="1" customHeight="1">
      <c r="AT134" s="246"/>
      <c r="AU134" s="246"/>
      <c r="AV134" s="246"/>
    </row>
    <row r="135" spans="46:48" ht="18" hidden="1" customHeight="1">
      <c r="AT135" s="246"/>
      <c r="AU135" s="246"/>
      <c r="AV135" s="246"/>
    </row>
    <row r="136" spans="46:48" ht="18" hidden="1" customHeight="1">
      <c r="AT136" s="246"/>
      <c r="AU136" s="246"/>
      <c r="AV136" s="246"/>
    </row>
    <row r="137" spans="46:48" ht="18" hidden="1" customHeight="1">
      <c r="AT137" s="246"/>
      <c r="AU137" s="246"/>
      <c r="AV137" s="246"/>
    </row>
    <row r="138" spans="46:48" ht="18" hidden="1" customHeight="1">
      <c r="AT138" s="246"/>
      <c r="AU138" s="246"/>
      <c r="AV138" s="246"/>
    </row>
    <row r="139" spans="46:48" ht="18" hidden="1" customHeight="1">
      <c r="AT139" s="246"/>
      <c r="AU139" s="246"/>
      <c r="AV139" s="246"/>
    </row>
    <row r="140" spans="46:48" ht="18" hidden="1" customHeight="1">
      <c r="AT140" s="246"/>
      <c r="AU140" s="246"/>
      <c r="AV140" s="246"/>
    </row>
    <row r="141" spans="46:48" ht="18" hidden="1" customHeight="1">
      <c r="AT141" s="246"/>
      <c r="AU141" s="246"/>
      <c r="AV141" s="246"/>
    </row>
    <row r="142" spans="46:48" ht="15.9" hidden="1" customHeight="1">
      <c r="AT142" s="246"/>
      <c r="AU142" s="246"/>
      <c r="AV142" s="246"/>
    </row>
    <row r="143" spans="46:48" ht="15.9" hidden="1" customHeight="1">
      <c r="AT143" s="246"/>
      <c r="AU143" s="246"/>
      <c r="AV143" s="246"/>
    </row>
    <row r="144" spans="46:48" ht="15.9" hidden="1" customHeight="1">
      <c r="AT144" s="246"/>
      <c r="AU144" s="246"/>
      <c r="AV144" s="246"/>
    </row>
    <row r="145" spans="46:48" ht="15.9" hidden="1" customHeight="1">
      <c r="AT145" s="246"/>
      <c r="AU145" s="246"/>
      <c r="AV145" s="246"/>
    </row>
    <row r="146" spans="46:48" ht="15.9" hidden="1" customHeight="1">
      <c r="AT146" s="246"/>
      <c r="AU146" s="246"/>
      <c r="AV146" s="246"/>
    </row>
    <row r="147" spans="46:48" ht="15.9" hidden="1" customHeight="1">
      <c r="AT147" s="246"/>
      <c r="AU147" s="246"/>
      <c r="AV147" s="246"/>
    </row>
    <row r="148" spans="46:48" ht="15.9" hidden="1" customHeight="1">
      <c r="AT148" s="246"/>
      <c r="AU148" s="246"/>
      <c r="AV148" s="246"/>
    </row>
    <row r="149" spans="46:48" ht="15.9" hidden="1" customHeight="1">
      <c r="AT149" s="246"/>
      <c r="AU149" s="246"/>
      <c r="AV149" s="246"/>
    </row>
    <row r="150" spans="46:48" ht="15.9" hidden="1" customHeight="1">
      <c r="AT150" s="246"/>
      <c r="AU150" s="246"/>
      <c r="AV150" s="246"/>
    </row>
    <row r="151" spans="46:48" ht="15.9" hidden="1" customHeight="1">
      <c r="AT151" s="246"/>
      <c r="AU151" s="246"/>
      <c r="AV151" s="246"/>
    </row>
    <row r="152" spans="46:48" ht="15.9" hidden="1" customHeight="1">
      <c r="AT152" s="246"/>
      <c r="AU152" s="246"/>
      <c r="AV152" s="246"/>
    </row>
    <row r="153" spans="46:48" ht="15.9" hidden="1" customHeight="1">
      <c r="AT153" s="246"/>
      <c r="AU153" s="246"/>
      <c r="AV153" s="246"/>
    </row>
    <row r="154" spans="46:48" ht="15.9" hidden="1" customHeight="1">
      <c r="AT154" s="246"/>
      <c r="AU154" s="246"/>
      <c r="AV154" s="246"/>
    </row>
    <row r="155" spans="46:48" ht="15.9" hidden="1" customHeight="1">
      <c r="AT155" s="246"/>
      <c r="AU155" s="246"/>
      <c r="AV155" s="246"/>
    </row>
    <row r="156" spans="46:48" ht="15.9" hidden="1" customHeight="1">
      <c r="AT156" s="246"/>
      <c r="AU156" s="246"/>
      <c r="AV156" s="246"/>
    </row>
    <row r="157" spans="46:48" ht="15.9" hidden="1" customHeight="1">
      <c r="AT157" s="246"/>
      <c r="AU157" s="246"/>
      <c r="AV157" s="246"/>
    </row>
    <row r="158" spans="46:48" ht="15.9" hidden="1" customHeight="1">
      <c r="AT158" s="246"/>
      <c r="AU158" s="246"/>
      <c r="AV158" s="246"/>
    </row>
    <row r="159" spans="46:48" ht="15.9" hidden="1" customHeight="1">
      <c r="AT159" s="246"/>
      <c r="AU159" s="246"/>
      <c r="AV159" s="246"/>
    </row>
    <row r="160" spans="46:48" ht="15.9" hidden="1" customHeight="1">
      <c r="AT160" s="246"/>
      <c r="AU160" s="246"/>
      <c r="AV160" s="246"/>
    </row>
    <row r="161" spans="46:48" ht="15.9" hidden="1" customHeight="1">
      <c r="AT161" s="246"/>
      <c r="AU161" s="246"/>
      <c r="AV161" s="246"/>
    </row>
    <row r="162" spans="46:48" ht="15.9" hidden="1" customHeight="1">
      <c r="AT162" s="246"/>
      <c r="AU162" s="246"/>
      <c r="AV162" s="246"/>
    </row>
    <row r="163" spans="46:48" ht="15.9" hidden="1" customHeight="1">
      <c r="AT163" s="246"/>
      <c r="AU163" s="246"/>
      <c r="AV163" s="246"/>
    </row>
    <row r="164" spans="46:48" ht="15.9" hidden="1" customHeight="1">
      <c r="AT164" s="246"/>
      <c r="AU164" s="246"/>
      <c r="AV164" s="246"/>
    </row>
    <row r="165" spans="46:48" ht="15.9" hidden="1" customHeight="1">
      <c r="AT165" s="246"/>
      <c r="AU165" s="246"/>
      <c r="AV165" s="246"/>
    </row>
    <row r="166" spans="46:48" ht="15.9" hidden="1" customHeight="1">
      <c r="AT166" s="246"/>
      <c r="AU166" s="246"/>
      <c r="AV166" s="246"/>
    </row>
    <row r="167" spans="46:48" ht="15.9" hidden="1" customHeight="1">
      <c r="AT167" s="246"/>
      <c r="AU167" s="246"/>
      <c r="AV167" s="246"/>
    </row>
    <row r="168" spans="46:48" ht="15.9" hidden="1" customHeight="1">
      <c r="AT168" s="246"/>
      <c r="AU168" s="246"/>
      <c r="AV168" s="246"/>
    </row>
    <row r="169" spans="46:48" ht="15.9" hidden="1" customHeight="1">
      <c r="AT169" s="246"/>
      <c r="AU169" s="246"/>
      <c r="AV169" s="246"/>
    </row>
    <row r="170" spans="46:48" ht="15.9" hidden="1" customHeight="1">
      <c r="AT170" s="246"/>
      <c r="AU170" s="246"/>
      <c r="AV170" s="246"/>
    </row>
    <row r="171" spans="46:48" ht="15.9" hidden="1" customHeight="1">
      <c r="AT171" s="246"/>
      <c r="AU171" s="246"/>
      <c r="AV171" s="246"/>
    </row>
    <row r="172" spans="46:48" ht="15.9" hidden="1" customHeight="1">
      <c r="AT172" s="246"/>
      <c r="AU172" s="246"/>
      <c r="AV172" s="246"/>
    </row>
    <row r="173" spans="46:48" ht="15.9" hidden="1" customHeight="1">
      <c r="AT173" s="246"/>
      <c r="AU173" s="246"/>
      <c r="AV173" s="246"/>
    </row>
    <row r="174" spans="46:48" ht="15.9" hidden="1" customHeight="1">
      <c r="AT174" s="246"/>
      <c r="AU174" s="246"/>
      <c r="AV174" s="246"/>
    </row>
    <row r="175" spans="46:48" ht="15.9" hidden="1" customHeight="1">
      <c r="AT175" s="246"/>
      <c r="AU175" s="246"/>
      <c r="AV175" s="246"/>
    </row>
    <row r="176" spans="46:48" ht="15.9" hidden="1" customHeight="1">
      <c r="AT176" s="246"/>
      <c r="AU176" s="246"/>
      <c r="AV176" s="246"/>
    </row>
    <row r="177" spans="46:48" ht="15.9" hidden="1" customHeight="1">
      <c r="AT177" s="246"/>
      <c r="AU177" s="246"/>
      <c r="AV177" s="246"/>
    </row>
    <row r="178" spans="46:48" ht="15.9" hidden="1" customHeight="1">
      <c r="AT178" s="246"/>
      <c r="AU178" s="246"/>
      <c r="AV178" s="246"/>
    </row>
    <row r="179" spans="46:48" ht="15.9" hidden="1" customHeight="1">
      <c r="AT179" s="246"/>
      <c r="AU179" s="246"/>
      <c r="AV179" s="246"/>
    </row>
    <row r="180" spans="46:48" ht="15.9" hidden="1" customHeight="1">
      <c r="AT180" s="246"/>
      <c r="AU180" s="246"/>
      <c r="AV180" s="246"/>
    </row>
    <row r="181" spans="46:48" ht="15.9" hidden="1" customHeight="1">
      <c r="AT181" s="246"/>
      <c r="AU181" s="246"/>
      <c r="AV181" s="246"/>
    </row>
    <row r="182" spans="46:48" ht="15.9" hidden="1" customHeight="1">
      <c r="AT182" s="246"/>
      <c r="AU182" s="246"/>
      <c r="AV182" s="246"/>
    </row>
    <row r="183" spans="46:48" ht="15.9" hidden="1" customHeight="1">
      <c r="AT183" s="246"/>
      <c r="AU183" s="246"/>
      <c r="AV183" s="246"/>
    </row>
    <row r="184" spans="46:48" ht="15.9" hidden="1" customHeight="1">
      <c r="AT184" s="246"/>
      <c r="AU184" s="246"/>
      <c r="AV184" s="246"/>
    </row>
    <row r="185" spans="46:48" ht="15.9" hidden="1" customHeight="1">
      <c r="AT185" s="246"/>
      <c r="AU185" s="246"/>
      <c r="AV185" s="246"/>
    </row>
    <row r="186" spans="46:48" ht="15.9" hidden="1" customHeight="1">
      <c r="AT186" s="246"/>
      <c r="AU186" s="246"/>
      <c r="AV186" s="246"/>
    </row>
    <row r="187" spans="46:48" ht="15.9" hidden="1" customHeight="1">
      <c r="AT187" s="246"/>
      <c r="AU187" s="246"/>
      <c r="AV187" s="246"/>
    </row>
    <row r="188" spans="46:48" ht="15.9" hidden="1" customHeight="1">
      <c r="AT188" s="246"/>
      <c r="AU188" s="246"/>
      <c r="AV188" s="246"/>
    </row>
    <row r="189" spans="46:48" ht="15.9" hidden="1" customHeight="1">
      <c r="AT189" s="246"/>
      <c r="AU189" s="246"/>
      <c r="AV189" s="246"/>
    </row>
    <row r="190" spans="46:48" ht="15.9" hidden="1" customHeight="1">
      <c r="AT190" s="246"/>
      <c r="AU190" s="246"/>
      <c r="AV190" s="246"/>
    </row>
    <row r="191" spans="46:48" ht="15.9" hidden="1" customHeight="1">
      <c r="AT191" s="246"/>
      <c r="AU191" s="246"/>
      <c r="AV191" s="246"/>
    </row>
    <row r="192" spans="46:48" ht="15.9" hidden="1" customHeight="1">
      <c r="AT192" s="246"/>
      <c r="AU192" s="246"/>
      <c r="AV192" s="246"/>
    </row>
    <row r="193" spans="46:48" ht="15.9" hidden="1" customHeight="1">
      <c r="AT193" s="246"/>
      <c r="AU193" s="246"/>
      <c r="AV193" s="246"/>
    </row>
    <row r="194" spans="46:48" ht="15.9" hidden="1" customHeight="1">
      <c r="AT194" s="246"/>
      <c r="AU194" s="246"/>
      <c r="AV194" s="246"/>
    </row>
    <row r="195" spans="46:48" ht="15.9" hidden="1" customHeight="1">
      <c r="AT195" s="246"/>
      <c r="AU195" s="246"/>
      <c r="AV195" s="246"/>
    </row>
    <row r="196" spans="46:48" ht="15.9" hidden="1" customHeight="1">
      <c r="AT196" s="246"/>
      <c r="AU196" s="246"/>
      <c r="AV196" s="246"/>
    </row>
    <row r="197" spans="46:48" ht="15.9" hidden="1" customHeight="1">
      <c r="AT197" s="246"/>
      <c r="AU197" s="246"/>
      <c r="AV197" s="246"/>
    </row>
    <row r="198" spans="46:48" ht="15.9" hidden="1" customHeight="1">
      <c r="AT198" s="246"/>
      <c r="AU198" s="246"/>
      <c r="AV198" s="246"/>
    </row>
    <row r="199" spans="46:48" ht="15.9" hidden="1" customHeight="1">
      <c r="AT199" s="246"/>
      <c r="AU199" s="246"/>
      <c r="AV199" s="246"/>
    </row>
    <row r="200" spans="46:48" ht="15.9" hidden="1" customHeight="1">
      <c r="AT200" s="246"/>
      <c r="AU200" s="246"/>
      <c r="AV200" s="246"/>
    </row>
    <row r="201" spans="46:48" ht="15.9" hidden="1" customHeight="1">
      <c r="AT201" s="246"/>
      <c r="AU201" s="246"/>
      <c r="AV201" s="246"/>
    </row>
    <row r="202" spans="46:48" ht="15.9" hidden="1" customHeight="1">
      <c r="AT202" s="246"/>
      <c r="AU202" s="246"/>
      <c r="AV202" s="246"/>
    </row>
    <row r="203" spans="46:48" ht="15.9" hidden="1" customHeight="1">
      <c r="AT203" s="246"/>
      <c r="AU203" s="246"/>
      <c r="AV203" s="246"/>
    </row>
    <row r="204" spans="46:48" ht="15.9" hidden="1" customHeight="1">
      <c r="AT204" s="246"/>
      <c r="AU204" s="246"/>
      <c r="AV204" s="246"/>
    </row>
    <row r="205" spans="46:48" ht="15.9" hidden="1" customHeight="1">
      <c r="AT205" s="246"/>
      <c r="AU205" s="246"/>
      <c r="AV205" s="246"/>
    </row>
    <row r="206" spans="46:48" ht="15.9" hidden="1" customHeight="1">
      <c r="AT206" s="246"/>
      <c r="AU206" s="246"/>
      <c r="AV206" s="246"/>
    </row>
    <row r="207" spans="46:48" ht="15.9" hidden="1" customHeight="1">
      <c r="AT207" s="246"/>
      <c r="AU207" s="246"/>
      <c r="AV207" s="246"/>
    </row>
    <row r="208" spans="46:48" ht="15.9" hidden="1" customHeight="1">
      <c r="AT208" s="246"/>
      <c r="AU208" s="246"/>
      <c r="AV208" s="246"/>
    </row>
    <row r="209" spans="46:48" ht="15.9" hidden="1" customHeight="1">
      <c r="AT209" s="246"/>
      <c r="AU209" s="246"/>
      <c r="AV209" s="246"/>
    </row>
    <row r="210" spans="46:48" ht="15.9" hidden="1" customHeight="1">
      <c r="AT210" s="246"/>
      <c r="AU210" s="246"/>
      <c r="AV210" s="246"/>
    </row>
    <row r="211" spans="46:48" ht="15.9" hidden="1" customHeight="1">
      <c r="AT211" s="246"/>
      <c r="AU211" s="246"/>
      <c r="AV211" s="246"/>
    </row>
    <row r="212" spans="46:48" ht="15.9" hidden="1" customHeight="1">
      <c r="AT212" s="246"/>
      <c r="AU212" s="246"/>
      <c r="AV212" s="246"/>
    </row>
    <row r="213" spans="46:48" ht="15.9" hidden="1" customHeight="1">
      <c r="AT213" s="246"/>
      <c r="AU213" s="246"/>
      <c r="AV213" s="246"/>
    </row>
    <row r="214" spans="46:48" ht="15.9" hidden="1" customHeight="1">
      <c r="AT214" s="246"/>
      <c r="AU214" s="246"/>
      <c r="AV214" s="246"/>
    </row>
    <row r="215" spans="46:48" ht="15.9" hidden="1" customHeight="1">
      <c r="AT215" s="246"/>
      <c r="AU215" s="246"/>
      <c r="AV215" s="246"/>
    </row>
    <row r="216" spans="46:48" ht="15.9" hidden="1" customHeight="1">
      <c r="AT216" s="246"/>
      <c r="AU216" s="246"/>
      <c r="AV216" s="246"/>
    </row>
    <row r="217" spans="46:48" ht="15.9" hidden="1" customHeight="1">
      <c r="AT217" s="246"/>
      <c r="AU217" s="246"/>
      <c r="AV217" s="246"/>
    </row>
    <row r="218" spans="46:48" ht="15.9" hidden="1" customHeight="1">
      <c r="AT218" s="246"/>
      <c r="AU218" s="246"/>
      <c r="AV218" s="246"/>
    </row>
    <row r="219" spans="46:48" ht="15.9" hidden="1" customHeight="1">
      <c r="AT219" s="246"/>
      <c r="AU219" s="246"/>
      <c r="AV219" s="246"/>
    </row>
    <row r="220" spans="46:48" ht="15.9" hidden="1" customHeight="1">
      <c r="AT220" s="246"/>
      <c r="AU220" s="246"/>
      <c r="AV220" s="246"/>
    </row>
    <row r="221" spans="46:48" ht="15.9" hidden="1" customHeight="1">
      <c r="AT221" s="246"/>
      <c r="AU221" s="246"/>
      <c r="AV221" s="246"/>
    </row>
    <row r="222" spans="46:48" ht="15.9" hidden="1" customHeight="1">
      <c r="AT222" s="246"/>
      <c r="AU222" s="246"/>
      <c r="AV222" s="246"/>
    </row>
    <row r="223" spans="46:48" ht="15.9" hidden="1" customHeight="1">
      <c r="AT223" s="246"/>
      <c r="AU223" s="246"/>
      <c r="AV223" s="246"/>
    </row>
    <row r="224" spans="46:48" ht="15.9" hidden="1" customHeight="1">
      <c r="AT224" s="246"/>
      <c r="AU224" s="246"/>
      <c r="AV224" s="246"/>
    </row>
    <row r="225" spans="46:48" ht="15.9" hidden="1" customHeight="1">
      <c r="AT225" s="246"/>
      <c r="AU225" s="246"/>
      <c r="AV225" s="246"/>
    </row>
    <row r="226" spans="46:48" ht="15.9" hidden="1" customHeight="1">
      <c r="AT226" s="246"/>
      <c r="AU226" s="246"/>
      <c r="AV226" s="246"/>
    </row>
    <row r="227" spans="46:48" ht="15.9" hidden="1" customHeight="1">
      <c r="AT227" s="246"/>
      <c r="AU227" s="246"/>
      <c r="AV227" s="246"/>
    </row>
    <row r="228" spans="46:48" ht="15.9" hidden="1" customHeight="1">
      <c r="AT228" s="246"/>
      <c r="AU228" s="246"/>
      <c r="AV228" s="246"/>
    </row>
    <row r="229" spans="46:48" ht="15.9" hidden="1" customHeight="1">
      <c r="AT229" s="246"/>
      <c r="AU229" s="246"/>
      <c r="AV229" s="246"/>
    </row>
    <row r="230" spans="46:48" ht="15.9" hidden="1" customHeight="1">
      <c r="AT230" s="246"/>
      <c r="AU230" s="246"/>
      <c r="AV230" s="246"/>
    </row>
    <row r="231" spans="46:48" ht="15.9" hidden="1" customHeight="1">
      <c r="AT231" s="246"/>
      <c r="AU231" s="246"/>
      <c r="AV231" s="246"/>
    </row>
    <row r="232" spans="46:48" ht="15.9" hidden="1" customHeight="1">
      <c r="AT232" s="246"/>
      <c r="AU232" s="246"/>
      <c r="AV232" s="246"/>
    </row>
    <row r="233" spans="46:48" ht="15.9" hidden="1" customHeight="1">
      <c r="AT233" s="246"/>
      <c r="AU233" s="246"/>
      <c r="AV233" s="246"/>
    </row>
    <row r="234" spans="46:48" ht="15.9" hidden="1" customHeight="1">
      <c r="AT234" s="246"/>
      <c r="AU234" s="246"/>
      <c r="AV234" s="246"/>
    </row>
    <row r="235" spans="46:48" ht="15.9" hidden="1" customHeight="1">
      <c r="AT235" s="246"/>
      <c r="AU235" s="246"/>
      <c r="AV235" s="246"/>
    </row>
    <row r="236" spans="46:48" ht="15.9" hidden="1" customHeight="1">
      <c r="AT236" s="246"/>
      <c r="AU236" s="246"/>
      <c r="AV236" s="246"/>
    </row>
    <row r="237" spans="46:48" ht="15.9" hidden="1" customHeight="1">
      <c r="AT237" s="246"/>
      <c r="AU237" s="246"/>
      <c r="AV237" s="246"/>
    </row>
    <row r="238" spans="46:48" ht="15.9" hidden="1" customHeight="1">
      <c r="AT238" s="246"/>
      <c r="AU238" s="246"/>
      <c r="AV238" s="246"/>
    </row>
    <row r="239" spans="46:48" ht="15.9" hidden="1" customHeight="1"/>
    <row r="240" spans="46:48" ht="15.9" hidden="1" customHeight="1"/>
    <row r="241" ht="15.9" hidden="1" customHeight="1"/>
    <row r="242" ht="15.9" hidden="1" customHeight="1"/>
    <row r="243" ht="15.9" hidden="1" customHeight="1"/>
    <row r="244" ht="15.9" hidden="1" customHeight="1"/>
    <row r="245" ht="15.9" hidden="1" customHeight="1"/>
    <row r="246" ht="15.9" hidden="1" customHeight="1"/>
    <row r="247" ht="15.9" hidden="1" customHeight="1"/>
    <row r="248" ht="15.9" hidden="1" customHeight="1"/>
    <row r="249" ht="15.9" hidden="1" customHeight="1"/>
    <row r="250" ht="15.9" hidden="1" customHeight="1"/>
    <row r="251" ht="15.9" hidden="1" customHeight="1"/>
    <row r="252" ht="15.9" hidden="1" customHeight="1"/>
    <row r="253" ht="15.9" hidden="1" customHeight="1"/>
    <row r="254" ht="15.9" hidden="1" customHeight="1"/>
    <row r="255" ht="15.9" hidden="1" customHeight="1"/>
    <row r="256" ht="15.9" hidden="1" customHeight="1"/>
    <row r="257" ht="15.9" hidden="1" customHeight="1"/>
    <row r="258" ht="15.9" hidden="1" customHeight="1"/>
    <row r="259" ht="15.9" hidden="1" customHeight="1"/>
    <row r="260" ht="15.9" hidden="1" customHeight="1"/>
    <row r="261" ht="15.9" hidden="1" customHeight="1"/>
    <row r="262" ht="15.9" hidden="1" customHeight="1"/>
    <row r="263" ht="15.9" hidden="1" customHeight="1"/>
    <row r="264" ht="15.9" hidden="1" customHeight="1"/>
    <row r="265" ht="15.9" hidden="1" customHeight="1"/>
    <row r="266" ht="15.9" hidden="1" customHeight="1"/>
    <row r="267" ht="15.9" hidden="1" customHeight="1"/>
    <row r="268" ht="15.9" hidden="1" customHeight="1"/>
    <row r="269" ht="15.9" hidden="1" customHeight="1"/>
    <row r="270" ht="15.9" hidden="1" customHeight="1"/>
    <row r="271" ht="15.9" hidden="1" customHeight="1"/>
    <row r="272" ht="15.9" hidden="1" customHeight="1"/>
    <row r="273" ht="15.9" hidden="1" customHeight="1"/>
    <row r="274" ht="15.9" hidden="1" customHeight="1"/>
    <row r="275" ht="15.9" hidden="1" customHeight="1"/>
    <row r="276" ht="15.9" hidden="1" customHeight="1"/>
    <row r="277" ht="15.9" hidden="1" customHeight="1"/>
    <row r="278" ht="15.9" hidden="1" customHeight="1"/>
    <row r="279" ht="15.9" hidden="1" customHeight="1"/>
    <row r="280" ht="15.9" hidden="1" customHeight="1"/>
    <row r="281" ht="15.9" hidden="1" customHeight="1"/>
    <row r="282" ht="15.9" hidden="1" customHeight="1"/>
    <row r="283" ht="15.9" hidden="1" customHeight="1"/>
    <row r="284" ht="15.9" hidden="1" customHeight="1"/>
    <row r="285" ht="15.9" hidden="1" customHeight="1"/>
    <row r="286" ht="15.9" hidden="1" customHeight="1"/>
    <row r="287" ht="15.9" hidden="1" customHeight="1"/>
    <row r="288" ht="15.9" hidden="1" customHeight="1"/>
    <row r="289" ht="15.9" hidden="1" customHeight="1"/>
    <row r="290" ht="15.9" hidden="1" customHeight="1"/>
    <row r="291" ht="15.9" hidden="1" customHeight="1"/>
    <row r="292" ht="15.9" hidden="1" customHeight="1"/>
    <row r="293" ht="15.9" hidden="1" customHeight="1"/>
    <row r="294" ht="15.9" hidden="1" customHeight="1"/>
    <row r="295" ht="15.9" hidden="1" customHeight="1"/>
    <row r="296" ht="15.9" hidden="1" customHeight="1"/>
    <row r="297" ht="15.9" hidden="1" customHeight="1"/>
    <row r="298" ht="15.9" hidden="1" customHeight="1"/>
    <row r="299" ht="15.9" hidden="1" customHeight="1"/>
    <row r="300" ht="15.9" hidden="1" customHeight="1"/>
    <row r="301" ht="15.9" hidden="1" customHeight="1"/>
    <row r="302" ht="15.9" hidden="1" customHeight="1"/>
    <row r="303" ht="15.9" hidden="1" customHeight="1"/>
  </sheetData>
  <sheetProtection selectLockedCells="1" selectUnlockedCells="1"/>
  <mergeCells count="62">
    <mergeCell ref="AC1:AJ1"/>
    <mergeCell ref="AK1:AM1"/>
    <mergeCell ref="B5:AN5"/>
    <mergeCell ref="B6:AN6"/>
    <mergeCell ref="AD7:AI7"/>
    <mergeCell ref="AJ7:AN7"/>
    <mergeCell ref="B2:O4"/>
    <mergeCell ref="AD8:AI8"/>
    <mergeCell ref="AJ8:AN8"/>
    <mergeCell ref="B7:F7"/>
    <mergeCell ref="G7:L7"/>
    <mergeCell ref="M7:R7"/>
    <mergeCell ref="S7:X7"/>
    <mergeCell ref="Y7:AC7"/>
    <mergeCell ref="B8:F8"/>
    <mergeCell ref="G8:L8"/>
    <mergeCell ref="M8:R8"/>
    <mergeCell ref="S8:X8"/>
    <mergeCell ref="Y8:AC8"/>
    <mergeCell ref="B15:AN15"/>
    <mergeCell ref="B9:AN9"/>
    <mergeCell ref="B10:T10"/>
    <mergeCell ref="U10:AB10"/>
    <mergeCell ref="AC10:AN10"/>
    <mergeCell ref="B11:T11"/>
    <mergeCell ref="U11:AB11"/>
    <mergeCell ref="AC11:AN11"/>
    <mergeCell ref="B12:AN12"/>
    <mergeCell ref="B13:U13"/>
    <mergeCell ref="V13:AN13"/>
    <mergeCell ref="B14:U14"/>
    <mergeCell ref="V14:AN14"/>
    <mergeCell ref="B24:AN24"/>
    <mergeCell ref="B25:AN25"/>
    <mergeCell ref="B26:AN26"/>
    <mergeCell ref="B27:AN27"/>
    <mergeCell ref="B16:J16"/>
    <mergeCell ref="K16:P16"/>
    <mergeCell ref="Q16:W16"/>
    <mergeCell ref="X16:AG16"/>
    <mergeCell ref="AH16:AN16"/>
    <mergeCell ref="B17:J18"/>
    <mergeCell ref="K17:P18"/>
    <mergeCell ref="Q17:W18"/>
    <mergeCell ref="X17:AG18"/>
    <mergeCell ref="AH17:AN18"/>
    <mergeCell ref="AT2:AV2"/>
    <mergeCell ref="B34:AN35"/>
    <mergeCell ref="B29:N29"/>
    <mergeCell ref="O29:AA29"/>
    <mergeCell ref="AB29:AN29"/>
    <mergeCell ref="B30:N32"/>
    <mergeCell ref="O30:AA32"/>
    <mergeCell ref="AB30:AN32"/>
    <mergeCell ref="B28:AN28"/>
    <mergeCell ref="B19:M20"/>
    <mergeCell ref="N19:T20"/>
    <mergeCell ref="U19:AN20"/>
    <mergeCell ref="B21:M22"/>
    <mergeCell ref="N21:T22"/>
    <mergeCell ref="U21:AN22"/>
    <mergeCell ref="B23:AN23"/>
  </mergeCells>
  <dataValidations count="7">
    <dataValidation type="list" allowBlank="1" showInputMessage="1" showErrorMessage="1" sqref="HX11 RT11 ABP11 ALL11 AVH11 BFD11 BOZ11 BYV11 CIR11 CSN11 DCJ11 DMF11 DWB11 EFX11 EPT11 EZP11 FJL11 FTH11 GDD11 GMZ11 GWV11 HGR11 HQN11 IAJ11 IKF11 IUB11 JDX11 JNT11 JXP11 KHL11 KRH11 LBD11 LKZ11 LUV11 MER11 MON11 MYJ11 NIF11 NSB11 OBX11 OLT11 OVP11 PFL11 PPH11 PZD11 QIZ11 QSV11 RCR11 RMN11 RWJ11 SGF11 SQB11 SZX11 TJT11 TTP11 UDL11 UNH11 UXD11 VGZ11 VQV11 WAR11 WKN11 WUJ11 HX65548 RT65548 ABP65548 ALL65548 AVH65548 BFD65548 BOZ65548 BYV65548 CIR65548 CSN65548 DCJ65548 DMF65548 DWB65548 EFX65548 EPT65548 EZP65548 FJL65548 FTH65548 GDD65548 GMZ65548 GWV65548 HGR65548 HQN65548 IAJ65548 IKF65548 IUB65548 JDX65548 JNT65548 JXP65548 KHL65548 KRH65548 LBD65548 LKZ65548 LUV65548 MER65548 MON65548 MYJ65548 NIF65548 NSB65548 OBX65548 OLT65548 OVP65548 PFL65548 PPH65548 PZD65548 QIZ65548 QSV65548 RCR65548 RMN65548 RWJ65548 SGF65548 SQB65548 SZX65548 TJT65548 TTP65548 UDL65548 UNH65548 UXD65548 VGZ65548 VQV65548 WAR65548 WKN65548 WUJ65548 HX131084 RT131084 ABP131084 ALL131084 AVH131084 BFD131084 BOZ131084 BYV131084 CIR131084 CSN131084 DCJ131084 DMF131084 DWB131084 EFX131084 EPT131084 EZP131084 FJL131084 FTH131084 GDD131084 GMZ131084 GWV131084 HGR131084 HQN131084 IAJ131084 IKF131084 IUB131084 JDX131084 JNT131084 JXP131084 KHL131084 KRH131084 LBD131084 LKZ131084 LUV131084 MER131084 MON131084 MYJ131084 NIF131084 NSB131084 OBX131084 OLT131084 OVP131084 PFL131084 PPH131084 PZD131084 QIZ131084 QSV131084 RCR131084 RMN131084 RWJ131084 SGF131084 SQB131084 SZX131084 TJT131084 TTP131084 UDL131084 UNH131084 UXD131084 VGZ131084 VQV131084 WAR131084 WKN131084 WUJ131084 HX196620 RT196620 ABP196620 ALL196620 AVH196620 BFD196620 BOZ196620 BYV196620 CIR196620 CSN196620 DCJ196620 DMF196620 DWB196620 EFX196620 EPT196620 EZP196620 FJL196620 FTH196620 GDD196620 GMZ196620 GWV196620 HGR196620 HQN196620 IAJ196620 IKF196620 IUB196620 JDX196620 JNT196620 JXP196620 KHL196620 KRH196620 LBD196620 LKZ196620 LUV196620 MER196620 MON196620 MYJ196620 NIF196620 NSB196620 OBX196620 OLT196620 OVP196620 PFL196620 PPH196620 PZD196620 QIZ196620 QSV196620 RCR196620 RMN196620 RWJ196620 SGF196620 SQB196620 SZX196620 TJT196620 TTP196620 UDL196620 UNH196620 UXD196620 VGZ196620 VQV196620 WAR196620 WKN196620 WUJ196620 HX262156 RT262156 ABP262156 ALL262156 AVH262156 BFD262156 BOZ262156 BYV262156 CIR262156 CSN262156 DCJ262156 DMF262156 DWB262156 EFX262156 EPT262156 EZP262156 FJL262156 FTH262156 GDD262156 GMZ262156 GWV262156 HGR262156 HQN262156 IAJ262156 IKF262156 IUB262156 JDX262156 JNT262156 JXP262156 KHL262156 KRH262156 LBD262156 LKZ262156 LUV262156 MER262156 MON262156 MYJ262156 NIF262156 NSB262156 OBX262156 OLT262156 OVP262156 PFL262156 PPH262156 PZD262156 QIZ262156 QSV262156 RCR262156 RMN262156 RWJ262156 SGF262156 SQB262156 SZX262156 TJT262156 TTP262156 UDL262156 UNH262156 UXD262156 VGZ262156 VQV262156 WAR262156 WKN262156 WUJ262156 HX327692 RT327692 ABP327692 ALL327692 AVH327692 BFD327692 BOZ327692 BYV327692 CIR327692 CSN327692 DCJ327692 DMF327692 DWB327692 EFX327692 EPT327692 EZP327692 FJL327692 FTH327692 GDD327692 GMZ327692 GWV327692 HGR327692 HQN327692 IAJ327692 IKF327692 IUB327692 JDX327692 JNT327692 JXP327692 KHL327692 KRH327692 LBD327692 LKZ327692 LUV327692 MER327692 MON327692 MYJ327692 NIF327692 NSB327692 OBX327692 OLT327692 OVP327692 PFL327692 PPH327692 PZD327692 QIZ327692 QSV327692 RCR327692 RMN327692 RWJ327692 SGF327692 SQB327692 SZX327692 TJT327692 TTP327692 UDL327692 UNH327692 UXD327692 VGZ327692 VQV327692 WAR327692 WKN327692 WUJ327692 HX393228 RT393228 ABP393228 ALL393228 AVH393228 BFD393228 BOZ393228 BYV393228 CIR393228 CSN393228 DCJ393228 DMF393228 DWB393228 EFX393228 EPT393228 EZP393228 FJL393228 FTH393228 GDD393228 GMZ393228 GWV393228 HGR393228 HQN393228 IAJ393228 IKF393228 IUB393228 JDX393228 JNT393228 JXP393228 KHL393228 KRH393228 LBD393228 LKZ393228 LUV393228 MER393228 MON393228 MYJ393228 NIF393228 NSB393228 OBX393228 OLT393228 OVP393228 PFL393228 PPH393228 PZD393228 QIZ393228 QSV393228 RCR393228 RMN393228 RWJ393228 SGF393228 SQB393228 SZX393228 TJT393228 TTP393228 UDL393228 UNH393228 UXD393228 VGZ393228 VQV393228 WAR393228 WKN393228 WUJ393228 HX458764 RT458764 ABP458764 ALL458764 AVH458764 BFD458764 BOZ458764 BYV458764 CIR458764 CSN458764 DCJ458764 DMF458764 DWB458764 EFX458764 EPT458764 EZP458764 FJL458764 FTH458764 GDD458764 GMZ458764 GWV458764 HGR458764 HQN458764 IAJ458764 IKF458764 IUB458764 JDX458764 JNT458764 JXP458764 KHL458764 KRH458764 LBD458764 LKZ458764 LUV458764 MER458764 MON458764 MYJ458764 NIF458764 NSB458764 OBX458764 OLT458764 OVP458764 PFL458764 PPH458764 PZD458764 QIZ458764 QSV458764 RCR458764 RMN458764 RWJ458764 SGF458764 SQB458764 SZX458764 TJT458764 TTP458764 UDL458764 UNH458764 UXD458764 VGZ458764 VQV458764 WAR458764 WKN458764 WUJ458764 HX524300 RT524300 ABP524300 ALL524300 AVH524300 BFD524300 BOZ524300 BYV524300 CIR524300 CSN524300 DCJ524300 DMF524300 DWB524300 EFX524300 EPT524300 EZP524300 FJL524300 FTH524300 GDD524300 GMZ524300 GWV524300 HGR524300 HQN524300 IAJ524300 IKF524300 IUB524300 JDX524300 JNT524300 JXP524300 KHL524300 KRH524300 LBD524300 LKZ524300 LUV524300 MER524300 MON524300 MYJ524300 NIF524300 NSB524300 OBX524300 OLT524300 OVP524300 PFL524300 PPH524300 PZD524300 QIZ524300 QSV524300 RCR524300 RMN524300 RWJ524300 SGF524300 SQB524300 SZX524300 TJT524300 TTP524300 UDL524300 UNH524300 UXD524300 VGZ524300 VQV524300 WAR524300 WKN524300 WUJ524300 HX589836 RT589836 ABP589836 ALL589836 AVH589836 BFD589836 BOZ589836 BYV589836 CIR589836 CSN589836 DCJ589836 DMF589836 DWB589836 EFX589836 EPT589836 EZP589836 FJL589836 FTH589836 GDD589836 GMZ589836 GWV589836 HGR589836 HQN589836 IAJ589836 IKF589836 IUB589836 JDX589836 JNT589836 JXP589836 KHL589836 KRH589836 LBD589836 LKZ589836 LUV589836 MER589836 MON589836 MYJ589836 NIF589836 NSB589836 OBX589836 OLT589836 OVP589836 PFL589836 PPH589836 PZD589836 QIZ589836 QSV589836 RCR589836 RMN589836 RWJ589836 SGF589836 SQB589836 SZX589836 TJT589836 TTP589836 UDL589836 UNH589836 UXD589836 VGZ589836 VQV589836 WAR589836 WKN589836 WUJ589836 HX655372 RT655372 ABP655372 ALL655372 AVH655372 BFD655372 BOZ655372 BYV655372 CIR655372 CSN655372 DCJ655372 DMF655372 DWB655372 EFX655372 EPT655372 EZP655372 FJL655372 FTH655372 GDD655372 GMZ655372 GWV655372 HGR655372 HQN655372 IAJ655372 IKF655372 IUB655372 JDX655372 JNT655372 JXP655372 KHL655372 KRH655372 LBD655372 LKZ655372 LUV655372 MER655372 MON655372 MYJ655372 NIF655372 NSB655372 OBX655372 OLT655372 OVP655372 PFL655372 PPH655372 PZD655372 QIZ655372 QSV655372 RCR655372 RMN655372 RWJ655372 SGF655372 SQB655372 SZX655372 TJT655372 TTP655372 UDL655372 UNH655372 UXD655372 VGZ655372 VQV655372 WAR655372 WKN655372 WUJ655372 HX720908 RT720908 ABP720908 ALL720908 AVH720908 BFD720908 BOZ720908 BYV720908 CIR720908 CSN720908 DCJ720908 DMF720908 DWB720908 EFX720908 EPT720908 EZP720908 FJL720908 FTH720908 GDD720908 GMZ720908 GWV720908 HGR720908 HQN720908 IAJ720908 IKF720908 IUB720908 JDX720908 JNT720908 JXP720908 KHL720908 KRH720908 LBD720908 LKZ720908 LUV720908 MER720908 MON720908 MYJ720908 NIF720908 NSB720908 OBX720908 OLT720908 OVP720908 PFL720908 PPH720908 PZD720908 QIZ720908 QSV720908 RCR720908 RMN720908 RWJ720908 SGF720908 SQB720908 SZX720908 TJT720908 TTP720908 UDL720908 UNH720908 UXD720908 VGZ720908 VQV720908 WAR720908 WKN720908 WUJ720908 HX786444 RT786444 ABP786444 ALL786444 AVH786444 BFD786444 BOZ786444 BYV786444 CIR786444 CSN786444 DCJ786444 DMF786444 DWB786444 EFX786444 EPT786444 EZP786444 FJL786444 FTH786444 GDD786444 GMZ786444 GWV786444 HGR786444 HQN786444 IAJ786444 IKF786444 IUB786444 JDX786444 JNT786444 JXP786444 KHL786444 KRH786444 LBD786444 LKZ786444 LUV786444 MER786444 MON786444 MYJ786444 NIF786444 NSB786444 OBX786444 OLT786444 OVP786444 PFL786444 PPH786444 PZD786444 QIZ786444 QSV786444 RCR786444 RMN786444 RWJ786444 SGF786444 SQB786444 SZX786444 TJT786444 TTP786444 UDL786444 UNH786444 UXD786444 VGZ786444 VQV786444 WAR786444 WKN786444 WUJ786444 HX851980 RT851980 ABP851980 ALL851980 AVH851980 BFD851980 BOZ851980 BYV851980 CIR851980 CSN851980 DCJ851980 DMF851980 DWB851980 EFX851980 EPT851980 EZP851980 FJL851980 FTH851980 GDD851980 GMZ851980 GWV851980 HGR851980 HQN851980 IAJ851980 IKF851980 IUB851980 JDX851980 JNT851980 JXP851980 KHL851980 KRH851980 LBD851980 LKZ851980 LUV851980 MER851980 MON851980 MYJ851980 NIF851980 NSB851980 OBX851980 OLT851980 OVP851980 PFL851980 PPH851980 PZD851980 QIZ851980 QSV851980 RCR851980 RMN851980 RWJ851980 SGF851980 SQB851980 SZX851980 TJT851980 TTP851980 UDL851980 UNH851980 UXD851980 VGZ851980 VQV851980 WAR851980 WKN851980 WUJ851980 HX917516 RT917516 ABP917516 ALL917516 AVH917516 BFD917516 BOZ917516 BYV917516 CIR917516 CSN917516 DCJ917516 DMF917516 DWB917516 EFX917516 EPT917516 EZP917516 FJL917516 FTH917516 GDD917516 GMZ917516 GWV917516 HGR917516 HQN917516 IAJ917516 IKF917516 IUB917516 JDX917516 JNT917516 JXP917516 KHL917516 KRH917516 LBD917516 LKZ917516 LUV917516 MER917516 MON917516 MYJ917516 NIF917516 NSB917516 OBX917516 OLT917516 OVP917516 PFL917516 PPH917516 PZD917516 QIZ917516 QSV917516 RCR917516 RMN917516 RWJ917516 SGF917516 SQB917516 SZX917516 TJT917516 TTP917516 UDL917516 UNH917516 UXD917516 VGZ917516 VQV917516 WAR917516 WKN917516 WUJ917516 HX983052 RT983052 ABP983052 ALL983052 AVH983052 BFD983052 BOZ983052 BYV983052 CIR983052 CSN983052 DCJ983052 DMF983052 DWB983052 EFX983052 EPT983052 EZP983052 FJL983052 FTH983052 GDD983052 GMZ983052 GWV983052 HGR983052 HQN983052 IAJ983052 IKF983052 IUB983052 JDX983052 JNT983052 JXP983052 KHL983052 KRH983052 LBD983052 LKZ983052 LUV983052 MER983052 MON983052 MYJ983052 NIF983052 NSB983052 OBX983052 OLT983052 OVP983052 PFL983052 PPH983052 PZD983052 QIZ983052 QSV983052 RCR983052 RMN983052 RWJ983052 SGF983052 SQB983052 SZX983052 TJT983052 TTP983052 UDL983052 UNH983052 UXD983052 VGZ983052 VQV983052 WAR983052 WKN983052 WUJ983052 B983052 B917516 B851980 B786444 B720908 B655372 B589836 B524300 B458764 B393228 B327692 B262156 B196620 B131084 B65548 B11" xr:uid="{00000000-0002-0000-0100-000000000000}">
      <formula1>$AP$3:$AP$8</formula1>
    </dataValidation>
    <dataValidation type="list" allowBlank="1" showInputMessage="1" showErrorMessage="1" sqref="IQ11 SM11 ACI11 AME11 AWA11 BFW11 BPS11 BZO11 CJK11 CTG11 DDC11 DMY11 DWU11 EGQ11 EQM11 FAI11 FKE11 FUA11 GDW11 GNS11 GXO11 HHK11 HRG11 IBC11 IKY11 IUU11 JEQ11 JOM11 JYI11 KIE11 KSA11 LBW11 LLS11 LVO11 MFK11 MPG11 MZC11 NIY11 NSU11 OCQ11 OMM11 OWI11 PGE11 PQA11 PZW11 QJS11 QTO11 RDK11 RNG11 RXC11 SGY11 SQU11 TAQ11 TKM11 TUI11 UEE11 UOA11 UXW11 VHS11 VRO11 WBK11 WLG11 WVC11 IQ65548 SM65548 ACI65548 AME65548 AWA65548 BFW65548 BPS65548 BZO65548 CJK65548 CTG65548 DDC65548 DMY65548 DWU65548 EGQ65548 EQM65548 FAI65548 FKE65548 FUA65548 GDW65548 GNS65548 GXO65548 HHK65548 HRG65548 IBC65548 IKY65548 IUU65548 JEQ65548 JOM65548 JYI65548 KIE65548 KSA65548 LBW65548 LLS65548 LVO65548 MFK65548 MPG65548 MZC65548 NIY65548 NSU65548 OCQ65548 OMM65548 OWI65548 PGE65548 PQA65548 PZW65548 QJS65548 QTO65548 RDK65548 RNG65548 RXC65548 SGY65548 SQU65548 TAQ65548 TKM65548 TUI65548 UEE65548 UOA65548 UXW65548 VHS65548 VRO65548 WBK65548 WLG65548 WVC65548 IQ131084 SM131084 ACI131084 AME131084 AWA131084 BFW131084 BPS131084 BZO131084 CJK131084 CTG131084 DDC131084 DMY131084 DWU131084 EGQ131084 EQM131084 FAI131084 FKE131084 FUA131084 GDW131084 GNS131084 GXO131084 HHK131084 HRG131084 IBC131084 IKY131084 IUU131084 JEQ131084 JOM131084 JYI131084 KIE131084 KSA131084 LBW131084 LLS131084 LVO131084 MFK131084 MPG131084 MZC131084 NIY131084 NSU131084 OCQ131084 OMM131084 OWI131084 PGE131084 PQA131084 PZW131084 QJS131084 QTO131084 RDK131084 RNG131084 RXC131084 SGY131084 SQU131084 TAQ131084 TKM131084 TUI131084 UEE131084 UOA131084 UXW131084 VHS131084 VRO131084 WBK131084 WLG131084 WVC131084 IQ196620 SM196620 ACI196620 AME196620 AWA196620 BFW196620 BPS196620 BZO196620 CJK196620 CTG196620 DDC196620 DMY196620 DWU196620 EGQ196620 EQM196620 FAI196620 FKE196620 FUA196620 GDW196620 GNS196620 GXO196620 HHK196620 HRG196620 IBC196620 IKY196620 IUU196620 JEQ196620 JOM196620 JYI196620 KIE196620 KSA196620 LBW196620 LLS196620 LVO196620 MFK196620 MPG196620 MZC196620 NIY196620 NSU196620 OCQ196620 OMM196620 OWI196620 PGE196620 PQA196620 PZW196620 QJS196620 QTO196620 RDK196620 RNG196620 RXC196620 SGY196620 SQU196620 TAQ196620 TKM196620 TUI196620 UEE196620 UOA196620 UXW196620 VHS196620 VRO196620 WBK196620 WLG196620 WVC196620 IQ262156 SM262156 ACI262156 AME262156 AWA262156 BFW262156 BPS262156 BZO262156 CJK262156 CTG262156 DDC262156 DMY262156 DWU262156 EGQ262156 EQM262156 FAI262156 FKE262156 FUA262156 GDW262156 GNS262156 GXO262156 HHK262156 HRG262156 IBC262156 IKY262156 IUU262156 JEQ262156 JOM262156 JYI262156 KIE262156 KSA262156 LBW262156 LLS262156 LVO262156 MFK262156 MPG262156 MZC262156 NIY262156 NSU262156 OCQ262156 OMM262156 OWI262156 PGE262156 PQA262156 PZW262156 QJS262156 QTO262156 RDK262156 RNG262156 RXC262156 SGY262156 SQU262156 TAQ262156 TKM262156 TUI262156 UEE262156 UOA262156 UXW262156 VHS262156 VRO262156 WBK262156 WLG262156 WVC262156 IQ327692 SM327692 ACI327692 AME327692 AWA327692 BFW327692 BPS327692 BZO327692 CJK327692 CTG327692 DDC327692 DMY327692 DWU327692 EGQ327692 EQM327692 FAI327692 FKE327692 FUA327692 GDW327692 GNS327692 GXO327692 HHK327692 HRG327692 IBC327692 IKY327692 IUU327692 JEQ327692 JOM327692 JYI327692 KIE327692 KSA327692 LBW327692 LLS327692 LVO327692 MFK327692 MPG327692 MZC327692 NIY327692 NSU327692 OCQ327692 OMM327692 OWI327692 PGE327692 PQA327692 PZW327692 QJS327692 QTO327692 RDK327692 RNG327692 RXC327692 SGY327692 SQU327692 TAQ327692 TKM327692 TUI327692 UEE327692 UOA327692 UXW327692 VHS327692 VRO327692 WBK327692 WLG327692 WVC327692 IQ393228 SM393228 ACI393228 AME393228 AWA393228 BFW393228 BPS393228 BZO393228 CJK393228 CTG393228 DDC393228 DMY393228 DWU393228 EGQ393228 EQM393228 FAI393228 FKE393228 FUA393228 GDW393228 GNS393228 GXO393228 HHK393228 HRG393228 IBC393228 IKY393228 IUU393228 JEQ393228 JOM393228 JYI393228 KIE393228 KSA393228 LBW393228 LLS393228 LVO393228 MFK393228 MPG393228 MZC393228 NIY393228 NSU393228 OCQ393228 OMM393228 OWI393228 PGE393228 PQA393228 PZW393228 QJS393228 QTO393228 RDK393228 RNG393228 RXC393228 SGY393228 SQU393228 TAQ393228 TKM393228 TUI393228 UEE393228 UOA393228 UXW393228 VHS393228 VRO393228 WBK393228 WLG393228 WVC393228 IQ458764 SM458764 ACI458764 AME458764 AWA458764 BFW458764 BPS458764 BZO458764 CJK458764 CTG458764 DDC458764 DMY458764 DWU458764 EGQ458764 EQM458764 FAI458764 FKE458764 FUA458764 GDW458764 GNS458764 GXO458764 HHK458764 HRG458764 IBC458764 IKY458764 IUU458764 JEQ458764 JOM458764 JYI458764 KIE458764 KSA458764 LBW458764 LLS458764 LVO458764 MFK458764 MPG458764 MZC458764 NIY458764 NSU458764 OCQ458764 OMM458764 OWI458764 PGE458764 PQA458764 PZW458764 QJS458764 QTO458764 RDK458764 RNG458764 RXC458764 SGY458764 SQU458764 TAQ458764 TKM458764 TUI458764 UEE458764 UOA458764 UXW458764 VHS458764 VRO458764 WBK458764 WLG458764 WVC458764 IQ524300 SM524300 ACI524300 AME524300 AWA524300 BFW524300 BPS524300 BZO524300 CJK524300 CTG524300 DDC524300 DMY524300 DWU524300 EGQ524300 EQM524300 FAI524300 FKE524300 FUA524300 GDW524300 GNS524300 GXO524300 HHK524300 HRG524300 IBC524300 IKY524300 IUU524300 JEQ524300 JOM524300 JYI524300 KIE524300 KSA524300 LBW524300 LLS524300 LVO524300 MFK524300 MPG524300 MZC524300 NIY524300 NSU524300 OCQ524300 OMM524300 OWI524300 PGE524300 PQA524300 PZW524300 QJS524300 QTO524300 RDK524300 RNG524300 RXC524300 SGY524300 SQU524300 TAQ524300 TKM524300 TUI524300 UEE524300 UOA524300 UXW524300 VHS524300 VRO524300 WBK524300 WLG524300 WVC524300 IQ589836 SM589836 ACI589836 AME589836 AWA589836 BFW589836 BPS589836 BZO589836 CJK589836 CTG589836 DDC589836 DMY589836 DWU589836 EGQ589836 EQM589836 FAI589836 FKE589836 FUA589836 GDW589836 GNS589836 GXO589836 HHK589836 HRG589836 IBC589836 IKY589836 IUU589836 JEQ589836 JOM589836 JYI589836 KIE589836 KSA589836 LBW589836 LLS589836 LVO589836 MFK589836 MPG589836 MZC589836 NIY589836 NSU589836 OCQ589836 OMM589836 OWI589836 PGE589836 PQA589836 PZW589836 QJS589836 QTO589836 RDK589836 RNG589836 RXC589836 SGY589836 SQU589836 TAQ589836 TKM589836 TUI589836 UEE589836 UOA589836 UXW589836 VHS589836 VRO589836 WBK589836 WLG589836 WVC589836 IQ655372 SM655372 ACI655372 AME655372 AWA655372 BFW655372 BPS655372 BZO655372 CJK655372 CTG655372 DDC655372 DMY655372 DWU655372 EGQ655372 EQM655372 FAI655372 FKE655372 FUA655372 GDW655372 GNS655372 GXO655372 HHK655372 HRG655372 IBC655372 IKY655372 IUU655372 JEQ655372 JOM655372 JYI655372 KIE655372 KSA655372 LBW655372 LLS655372 LVO655372 MFK655372 MPG655372 MZC655372 NIY655372 NSU655372 OCQ655372 OMM655372 OWI655372 PGE655372 PQA655372 PZW655372 QJS655372 QTO655372 RDK655372 RNG655372 RXC655372 SGY655372 SQU655372 TAQ655372 TKM655372 TUI655372 UEE655372 UOA655372 UXW655372 VHS655372 VRO655372 WBK655372 WLG655372 WVC655372 IQ720908 SM720908 ACI720908 AME720908 AWA720908 BFW720908 BPS720908 BZO720908 CJK720908 CTG720908 DDC720908 DMY720908 DWU720908 EGQ720908 EQM720908 FAI720908 FKE720908 FUA720908 GDW720908 GNS720908 GXO720908 HHK720908 HRG720908 IBC720908 IKY720908 IUU720908 JEQ720908 JOM720908 JYI720908 KIE720908 KSA720908 LBW720908 LLS720908 LVO720908 MFK720908 MPG720908 MZC720908 NIY720908 NSU720908 OCQ720908 OMM720908 OWI720908 PGE720908 PQA720908 PZW720908 QJS720908 QTO720908 RDK720908 RNG720908 RXC720908 SGY720908 SQU720908 TAQ720908 TKM720908 TUI720908 UEE720908 UOA720908 UXW720908 VHS720908 VRO720908 WBK720908 WLG720908 WVC720908 IQ786444 SM786444 ACI786444 AME786444 AWA786444 BFW786444 BPS786444 BZO786444 CJK786444 CTG786444 DDC786444 DMY786444 DWU786444 EGQ786444 EQM786444 FAI786444 FKE786444 FUA786444 GDW786444 GNS786444 GXO786444 HHK786444 HRG786444 IBC786444 IKY786444 IUU786444 JEQ786444 JOM786444 JYI786444 KIE786444 KSA786444 LBW786444 LLS786444 LVO786444 MFK786444 MPG786444 MZC786444 NIY786444 NSU786444 OCQ786444 OMM786444 OWI786444 PGE786444 PQA786444 PZW786444 QJS786444 QTO786444 RDK786444 RNG786444 RXC786444 SGY786444 SQU786444 TAQ786444 TKM786444 TUI786444 UEE786444 UOA786444 UXW786444 VHS786444 VRO786444 WBK786444 WLG786444 WVC786444 IQ851980 SM851980 ACI851980 AME851980 AWA851980 BFW851980 BPS851980 BZO851980 CJK851980 CTG851980 DDC851980 DMY851980 DWU851980 EGQ851980 EQM851980 FAI851980 FKE851980 FUA851980 GDW851980 GNS851980 GXO851980 HHK851980 HRG851980 IBC851980 IKY851980 IUU851980 JEQ851980 JOM851980 JYI851980 KIE851980 KSA851980 LBW851980 LLS851980 LVO851980 MFK851980 MPG851980 MZC851980 NIY851980 NSU851980 OCQ851980 OMM851980 OWI851980 PGE851980 PQA851980 PZW851980 QJS851980 QTO851980 RDK851980 RNG851980 RXC851980 SGY851980 SQU851980 TAQ851980 TKM851980 TUI851980 UEE851980 UOA851980 UXW851980 VHS851980 VRO851980 WBK851980 WLG851980 WVC851980 IQ917516 SM917516 ACI917516 AME917516 AWA917516 BFW917516 BPS917516 BZO917516 CJK917516 CTG917516 DDC917516 DMY917516 DWU917516 EGQ917516 EQM917516 FAI917516 FKE917516 FUA917516 GDW917516 GNS917516 GXO917516 HHK917516 HRG917516 IBC917516 IKY917516 IUU917516 JEQ917516 JOM917516 JYI917516 KIE917516 KSA917516 LBW917516 LLS917516 LVO917516 MFK917516 MPG917516 MZC917516 NIY917516 NSU917516 OCQ917516 OMM917516 OWI917516 PGE917516 PQA917516 PZW917516 QJS917516 QTO917516 RDK917516 RNG917516 RXC917516 SGY917516 SQU917516 TAQ917516 TKM917516 TUI917516 UEE917516 UOA917516 UXW917516 VHS917516 VRO917516 WBK917516 WLG917516 WVC917516 IQ983052 SM983052 ACI983052 AME983052 AWA983052 BFW983052 BPS983052 BZO983052 CJK983052 CTG983052 DDC983052 DMY983052 DWU983052 EGQ983052 EQM983052 FAI983052 FKE983052 FUA983052 GDW983052 GNS983052 GXO983052 HHK983052 HRG983052 IBC983052 IKY983052 IUU983052 JEQ983052 JOM983052 JYI983052 KIE983052 KSA983052 LBW983052 LLS983052 LVO983052 MFK983052 MPG983052 MZC983052 NIY983052 NSU983052 OCQ983052 OMM983052 OWI983052 PGE983052 PQA983052 PZW983052 QJS983052 QTO983052 RDK983052 RNG983052 RXC983052 SGY983052 SQU983052 TAQ983052 TKM983052 TUI983052 UEE983052 UOA983052 UXW983052 VHS983052 VRO983052 WBK983052 WLG983052 WVC983052 U983052 U917516 U851980 U786444 U720908 U655372 U589836 U524300 U458764 U393228 U327692 U262156 U196620 U131084 U65548" xr:uid="{00000000-0002-0000-0100-000001000000}">
      <formula1>$AQ$3:$AQ$8</formula1>
    </dataValidation>
    <dataValidation type="list" allowBlank="1" showInputMessage="1" showErrorMessage="1" sqref="HX14:IQ14 B14:U14 B65551:U65551 B131087:U131087 B196623:U196623 B262159:U262159 B327695:U327695 B393231:U393231 B458767:U458767 B524303:U524303 B589839:U589839 B655375:U655375 B720911:U720911 B786447:U786447 B851983:U851983 B917519:U917519 B983055:U983055 WUJ983055:WVC983055 WKN983055:WLG983055 WAR983055:WBK983055 VQV983055:VRO983055 VGZ983055:VHS983055 UXD983055:UXW983055 UNH983055:UOA983055 UDL983055:UEE983055 TTP983055:TUI983055 TJT983055:TKM983055 SZX983055:TAQ983055 SQB983055:SQU983055 SGF983055:SGY983055 RWJ983055:RXC983055 RMN983055:RNG983055 RCR983055:RDK983055 QSV983055:QTO983055 QIZ983055:QJS983055 PZD983055:PZW983055 PPH983055:PQA983055 PFL983055:PGE983055 OVP983055:OWI983055 OLT983055:OMM983055 OBX983055:OCQ983055 NSB983055:NSU983055 NIF983055:NIY983055 MYJ983055:MZC983055 MON983055:MPG983055 MER983055:MFK983055 LUV983055:LVO983055 LKZ983055:LLS983055 LBD983055:LBW983055 KRH983055:KSA983055 KHL983055:KIE983055 JXP983055:JYI983055 JNT983055:JOM983055 JDX983055:JEQ983055 IUB983055:IUU983055 IKF983055:IKY983055 IAJ983055:IBC983055 HQN983055:HRG983055 HGR983055:HHK983055 GWV983055:GXO983055 GMZ983055:GNS983055 GDD983055:GDW983055 FTH983055:FUA983055 FJL983055:FKE983055 EZP983055:FAI983055 EPT983055:EQM983055 EFX983055:EGQ983055 DWB983055:DWU983055 DMF983055:DMY983055 DCJ983055:DDC983055 CSN983055:CTG983055 CIR983055:CJK983055 BYV983055:BZO983055 BOZ983055:BPS983055 BFD983055:BFW983055 AVH983055:AWA983055 ALL983055:AME983055 ABP983055:ACI983055 RT983055:SM983055 HX983055:IQ983055 WUJ917519:WVC917519 WKN917519:WLG917519 WAR917519:WBK917519 VQV917519:VRO917519 VGZ917519:VHS917519 UXD917519:UXW917519 UNH917519:UOA917519 UDL917519:UEE917519 TTP917519:TUI917519 TJT917519:TKM917519 SZX917519:TAQ917519 SQB917519:SQU917519 SGF917519:SGY917519 RWJ917519:RXC917519 RMN917519:RNG917519 RCR917519:RDK917519 QSV917519:QTO917519 QIZ917519:QJS917519 PZD917519:PZW917519 PPH917519:PQA917519 PFL917519:PGE917519 OVP917519:OWI917519 OLT917519:OMM917519 OBX917519:OCQ917519 NSB917519:NSU917519 NIF917519:NIY917519 MYJ917519:MZC917519 MON917519:MPG917519 MER917519:MFK917519 LUV917519:LVO917519 LKZ917519:LLS917519 LBD917519:LBW917519 KRH917519:KSA917519 KHL917519:KIE917519 JXP917519:JYI917519 JNT917519:JOM917519 JDX917519:JEQ917519 IUB917519:IUU917519 IKF917519:IKY917519 IAJ917519:IBC917519 HQN917519:HRG917519 HGR917519:HHK917519 GWV917519:GXO917519 GMZ917519:GNS917519 GDD917519:GDW917519 FTH917519:FUA917519 FJL917519:FKE917519 EZP917519:FAI917519 EPT917519:EQM917519 EFX917519:EGQ917519 DWB917519:DWU917519 DMF917519:DMY917519 DCJ917519:DDC917519 CSN917519:CTG917519 CIR917519:CJK917519 BYV917519:BZO917519 BOZ917519:BPS917519 BFD917519:BFW917519 AVH917519:AWA917519 ALL917519:AME917519 ABP917519:ACI917519 RT917519:SM917519 HX917519:IQ917519 WUJ851983:WVC851983 WKN851983:WLG851983 WAR851983:WBK851983 VQV851983:VRO851983 VGZ851983:VHS851983 UXD851983:UXW851983 UNH851983:UOA851983 UDL851983:UEE851983 TTP851983:TUI851983 TJT851983:TKM851983 SZX851983:TAQ851983 SQB851983:SQU851983 SGF851983:SGY851983 RWJ851983:RXC851983 RMN851983:RNG851983 RCR851983:RDK851983 QSV851983:QTO851983 QIZ851983:QJS851983 PZD851983:PZW851983 PPH851983:PQA851983 PFL851983:PGE851983 OVP851983:OWI851983 OLT851983:OMM851983 OBX851983:OCQ851983 NSB851983:NSU851983 NIF851983:NIY851983 MYJ851983:MZC851983 MON851983:MPG851983 MER851983:MFK851983 LUV851983:LVO851983 LKZ851983:LLS851983 LBD851983:LBW851983 KRH851983:KSA851983 KHL851983:KIE851983 JXP851983:JYI851983 JNT851983:JOM851983 JDX851983:JEQ851983 IUB851983:IUU851983 IKF851983:IKY851983 IAJ851983:IBC851983 HQN851983:HRG851983 HGR851983:HHK851983 GWV851983:GXO851983 GMZ851983:GNS851983 GDD851983:GDW851983 FTH851983:FUA851983 FJL851983:FKE851983 EZP851983:FAI851983 EPT851983:EQM851983 EFX851983:EGQ851983 DWB851983:DWU851983 DMF851983:DMY851983 DCJ851983:DDC851983 CSN851983:CTG851983 CIR851983:CJK851983 BYV851983:BZO851983 BOZ851983:BPS851983 BFD851983:BFW851983 AVH851983:AWA851983 ALL851983:AME851983 ABP851983:ACI851983 RT851983:SM851983 HX851983:IQ851983 WUJ786447:WVC786447 WKN786447:WLG786447 WAR786447:WBK786447 VQV786447:VRO786447 VGZ786447:VHS786447 UXD786447:UXW786447 UNH786447:UOA786447 UDL786447:UEE786447 TTP786447:TUI786447 TJT786447:TKM786447 SZX786447:TAQ786447 SQB786447:SQU786447 SGF786447:SGY786447 RWJ786447:RXC786447 RMN786447:RNG786447 RCR786447:RDK786447 QSV786447:QTO786447 QIZ786447:QJS786447 PZD786447:PZW786447 PPH786447:PQA786447 PFL786447:PGE786447 OVP786447:OWI786447 OLT786447:OMM786447 OBX786447:OCQ786447 NSB786447:NSU786447 NIF786447:NIY786447 MYJ786447:MZC786447 MON786447:MPG786447 MER786447:MFK786447 LUV786447:LVO786447 LKZ786447:LLS786447 LBD786447:LBW786447 KRH786447:KSA786447 KHL786447:KIE786447 JXP786447:JYI786447 JNT786447:JOM786447 JDX786447:JEQ786447 IUB786447:IUU786447 IKF786447:IKY786447 IAJ786447:IBC786447 HQN786447:HRG786447 HGR786447:HHK786447 GWV786447:GXO786447 GMZ786447:GNS786447 GDD786447:GDW786447 FTH786447:FUA786447 FJL786447:FKE786447 EZP786447:FAI786447 EPT786447:EQM786447 EFX786447:EGQ786447 DWB786447:DWU786447 DMF786447:DMY786447 DCJ786447:DDC786447 CSN786447:CTG786447 CIR786447:CJK786447 BYV786447:BZO786447 BOZ786447:BPS786447 BFD786447:BFW786447 AVH786447:AWA786447 ALL786447:AME786447 ABP786447:ACI786447 RT786447:SM786447 HX786447:IQ786447 WUJ720911:WVC720911 WKN720911:WLG720911 WAR720911:WBK720911 VQV720911:VRO720911 VGZ720911:VHS720911 UXD720911:UXW720911 UNH720911:UOA720911 UDL720911:UEE720911 TTP720911:TUI720911 TJT720911:TKM720911 SZX720911:TAQ720911 SQB720911:SQU720911 SGF720911:SGY720911 RWJ720911:RXC720911 RMN720911:RNG720911 RCR720911:RDK720911 QSV720911:QTO720911 QIZ720911:QJS720911 PZD720911:PZW720911 PPH720911:PQA720911 PFL720911:PGE720911 OVP720911:OWI720911 OLT720911:OMM720911 OBX720911:OCQ720911 NSB720911:NSU720911 NIF720911:NIY720911 MYJ720911:MZC720911 MON720911:MPG720911 MER720911:MFK720911 LUV720911:LVO720911 LKZ720911:LLS720911 LBD720911:LBW720911 KRH720911:KSA720911 KHL720911:KIE720911 JXP720911:JYI720911 JNT720911:JOM720911 JDX720911:JEQ720911 IUB720911:IUU720911 IKF720911:IKY720911 IAJ720911:IBC720911 HQN720911:HRG720911 HGR720911:HHK720911 GWV720911:GXO720911 GMZ720911:GNS720911 GDD720911:GDW720911 FTH720911:FUA720911 FJL720911:FKE720911 EZP720911:FAI720911 EPT720911:EQM720911 EFX720911:EGQ720911 DWB720911:DWU720911 DMF720911:DMY720911 DCJ720911:DDC720911 CSN720911:CTG720911 CIR720911:CJK720911 BYV720911:BZO720911 BOZ720911:BPS720911 BFD720911:BFW720911 AVH720911:AWA720911 ALL720911:AME720911 ABP720911:ACI720911 RT720911:SM720911 HX720911:IQ720911 WUJ655375:WVC655375 WKN655375:WLG655375 WAR655375:WBK655375 VQV655375:VRO655375 VGZ655375:VHS655375 UXD655375:UXW655375 UNH655375:UOA655375 UDL655375:UEE655375 TTP655375:TUI655375 TJT655375:TKM655375 SZX655375:TAQ655375 SQB655375:SQU655375 SGF655375:SGY655375 RWJ655375:RXC655375 RMN655375:RNG655375 RCR655375:RDK655375 QSV655375:QTO655375 QIZ655375:QJS655375 PZD655375:PZW655375 PPH655375:PQA655375 PFL655375:PGE655375 OVP655375:OWI655375 OLT655375:OMM655375 OBX655375:OCQ655375 NSB655375:NSU655375 NIF655375:NIY655375 MYJ655375:MZC655375 MON655375:MPG655375 MER655375:MFK655375 LUV655375:LVO655375 LKZ655375:LLS655375 LBD655375:LBW655375 KRH655375:KSA655375 KHL655375:KIE655375 JXP655375:JYI655375 JNT655375:JOM655375 JDX655375:JEQ655375 IUB655375:IUU655375 IKF655375:IKY655375 IAJ655375:IBC655375 HQN655375:HRG655375 HGR655375:HHK655375 GWV655375:GXO655375 GMZ655375:GNS655375 GDD655375:GDW655375 FTH655375:FUA655375 FJL655375:FKE655375 EZP655375:FAI655375 EPT655375:EQM655375 EFX655375:EGQ655375 DWB655375:DWU655375 DMF655375:DMY655375 DCJ655375:DDC655375 CSN655375:CTG655375 CIR655375:CJK655375 BYV655375:BZO655375 BOZ655375:BPS655375 BFD655375:BFW655375 AVH655375:AWA655375 ALL655375:AME655375 ABP655375:ACI655375 RT655375:SM655375 HX655375:IQ655375 WUJ589839:WVC589839 WKN589839:WLG589839 WAR589839:WBK589839 VQV589839:VRO589839 VGZ589839:VHS589839 UXD589839:UXW589839 UNH589839:UOA589839 UDL589839:UEE589839 TTP589839:TUI589839 TJT589839:TKM589839 SZX589839:TAQ589839 SQB589839:SQU589839 SGF589839:SGY589839 RWJ589839:RXC589839 RMN589839:RNG589839 RCR589839:RDK589839 QSV589839:QTO589839 QIZ589839:QJS589839 PZD589839:PZW589839 PPH589839:PQA589839 PFL589839:PGE589839 OVP589839:OWI589839 OLT589839:OMM589839 OBX589839:OCQ589839 NSB589839:NSU589839 NIF589839:NIY589839 MYJ589839:MZC589839 MON589839:MPG589839 MER589839:MFK589839 LUV589839:LVO589839 LKZ589839:LLS589839 LBD589839:LBW589839 KRH589839:KSA589839 KHL589839:KIE589839 JXP589839:JYI589839 JNT589839:JOM589839 JDX589839:JEQ589839 IUB589839:IUU589839 IKF589839:IKY589839 IAJ589839:IBC589839 HQN589839:HRG589839 HGR589839:HHK589839 GWV589839:GXO589839 GMZ589839:GNS589839 GDD589839:GDW589839 FTH589839:FUA589839 FJL589839:FKE589839 EZP589839:FAI589839 EPT589839:EQM589839 EFX589839:EGQ589839 DWB589839:DWU589839 DMF589839:DMY589839 DCJ589839:DDC589839 CSN589839:CTG589839 CIR589839:CJK589839 BYV589839:BZO589839 BOZ589839:BPS589839 BFD589839:BFW589839 AVH589839:AWA589839 ALL589839:AME589839 ABP589839:ACI589839 RT589839:SM589839 HX589839:IQ589839 WUJ524303:WVC524303 WKN524303:WLG524303 WAR524303:WBK524303 VQV524303:VRO524303 VGZ524303:VHS524303 UXD524303:UXW524303 UNH524303:UOA524303 UDL524303:UEE524303 TTP524303:TUI524303 TJT524303:TKM524303 SZX524303:TAQ524303 SQB524303:SQU524303 SGF524303:SGY524303 RWJ524303:RXC524303 RMN524303:RNG524303 RCR524303:RDK524303 QSV524303:QTO524303 QIZ524303:QJS524303 PZD524303:PZW524303 PPH524303:PQA524303 PFL524303:PGE524303 OVP524303:OWI524303 OLT524303:OMM524303 OBX524303:OCQ524303 NSB524303:NSU524303 NIF524303:NIY524303 MYJ524303:MZC524303 MON524303:MPG524303 MER524303:MFK524303 LUV524303:LVO524303 LKZ524303:LLS524303 LBD524303:LBW524303 KRH524303:KSA524303 KHL524303:KIE524303 JXP524303:JYI524303 JNT524303:JOM524303 JDX524303:JEQ524303 IUB524303:IUU524303 IKF524303:IKY524303 IAJ524303:IBC524303 HQN524303:HRG524303 HGR524303:HHK524303 GWV524303:GXO524303 GMZ524303:GNS524303 GDD524303:GDW524303 FTH524303:FUA524303 FJL524303:FKE524303 EZP524303:FAI524303 EPT524303:EQM524303 EFX524303:EGQ524303 DWB524303:DWU524303 DMF524303:DMY524303 DCJ524303:DDC524303 CSN524303:CTG524303 CIR524303:CJK524303 BYV524303:BZO524303 BOZ524303:BPS524303 BFD524303:BFW524303 AVH524303:AWA524303 ALL524303:AME524303 ABP524303:ACI524303 RT524303:SM524303 HX524303:IQ524303 WUJ458767:WVC458767 WKN458767:WLG458767 WAR458767:WBK458767 VQV458767:VRO458767 VGZ458767:VHS458767 UXD458767:UXW458767 UNH458767:UOA458767 UDL458767:UEE458767 TTP458767:TUI458767 TJT458767:TKM458767 SZX458767:TAQ458767 SQB458767:SQU458767 SGF458767:SGY458767 RWJ458767:RXC458767 RMN458767:RNG458767 RCR458767:RDK458767 QSV458767:QTO458767 QIZ458767:QJS458767 PZD458767:PZW458767 PPH458767:PQA458767 PFL458767:PGE458767 OVP458767:OWI458767 OLT458767:OMM458767 OBX458767:OCQ458767 NSB458767:NSU458767 NIF458767:NIY458767 MYJ458767:MZC458767 MON458767:MPG458767 MER458767:MFK458767 LUV458767:LVO458767 LKZ458767:LLS458767 LBD458767:LBW458767 KRH458767:KSA458767 KHL458767:KIE458767 JXP458767:JYI458767 JNT458767:JOM458767 JDX458767:JEQ458767 IUB458767:IUU458767 IKF458767:IKY458767 IAJ458767:IBC458767 HQN458767:HRG458767 HGR458767:HHK458767 GWV458767:GXO458767 GMZ458767:GNS458767 GDD458767:GDW458767 FTH458767:FUA458767 FJL458767:FKE458767 EZP458767:FAI458767 EPT458767:EQM458767 EFX458767:EGQ458767 DWB458767:DWU458767 DMF458767:DMY458767 DCJ458767:DDC458767 CSN458767:CTG458767 CIR458767:CJK458767 BYV458767:BZO458767 BOZ458767:BPS458767 BFD458767:BFW458767 AVH458767:AWA458767 ALL458767:AME458767 ABP458767:ACI458767 RT458767:SM458767 HX458767:IQ458767 WUJ393231:WVC393231 WKN393231:WLG393231 WAR393231:WBK393231 VQV393231:VRO393231 VGZ393231:VHS393231 UXD393231:UXW393231 UNH393231:UOA393231 UDL393231:UEE393231 TTP393231:TUI393231 TJT393231:TKM393231 SZX393231:TAQ393231 SQB393231:SQU393231 SGF393231:SGY393231 RWJ393231:RXC393231 RMN393231:RNG393231 RCR393231:RDK393231 QSV393231:QTO393231 QIZ393231:QJS393231 PZD393231:PZW393231 PPH393231:PQA393231 PFL393231:PGE393231 OVP393231:OWI393231 OLT393231:OMM393231 OBX393231:OCQ393231 NSB393231:NSU393231 NIF393231:NIY393231 MYJ393231:MZC393231 MON393231:MPG393231 MER393231:MFK393231 LUV393231:LVO393231 LKZ393231:LLS393231 LBD393231:LBW393231 KRH393231:KSA393231 KHL393231:KIE393231 JXP393231:JYI393231 JNT393231:JOM393231 JDX393231:JEQ393231 IUB393231:IUU393231 IKF393231:IKY393231 IAJ393231:IBC393231 HQN393231:HRG393231 HGR393231:HHK393231 GWV393231:GXO393231 GMZ393231:GNS393231 GDD393231:GDW393231 FTH393231:FUA393231 FJL393231:FKE393231 EZP393231:FAI393231 EPT393231:EQM393231 EFX393231:EGQ393231 DWB393231:DWU393231 DMF393231:DMY393231 DCJ393231:DDC393231 CSN393231:CTG393231 CIR393231:CJK393231 BYV393231:BZO393231 BOZ393231:BPS393231 BFD393231:BFW393231 AVH393231:AWA393231 ALL393231:AME393231 ABP393231:ACI393231 RT393231:SM393231 HX393231:IQ393231 WUJ327695:WVC327695 WKN327695:WLG327695 WAR327695:WBK327695 VQV327695:VRO327695 VGZ327695:VHS327695 UXD327695:UXW327695 UNH327695:UOA327695 UDL327695:UEE327695 TTP327695:TUI327695 TJT327695:TKM327695 SZX327695:TAQ327695 SQB327695:SQU327695 SGF327695:SGY327695 RWJ327695:RXC327695 RMN327695:RNG327695 RCR327695:RDK327695 QSV327695:QTO327695 QIZ327695:QJS327695 PZD327695:PZW327695 PPH327695:PQA327695 PFL327695:PGE327695 OVP327695:OWI327695 OLT327695:OMM327695 OBX327695:OCQ327695 NSB327695:NSU327695 NIF327695:NIY327695 MYJ327695:MZC327695 MON327695:MPG327695 MER327695:MFK327695 LUV327695:LVO327695 LKZ327695:LLS327695 LBD327695:LBW327695 KRH327695:KSA327695 KHL327695:KIE327695 JXP327695:JYI327695 JNT327695:JOM327695 JDX327695:JEQ327695 IUB327695:IUU327695 IKF327695:IKY327695 IAJ327695:IBC327695 HQN327695:HRG327695 HGR327695:HHK327695 GWV327695:GXO327695 GMZ327695:GNS327695 GDD327695:GDW327695 FTH327695:FUA327695 FJL327695:FKE327695 EZP327695:FAI327695 EPT327695:EQM327695 EFX327695:EGQ327695 DWB327695:DWU327695 DMF327695:DMY327695 DCJ327695:DDC327695 CSN327695:CTG327695 CIR327695:CJK327695 BYV327695:BZO327695 BOZ327695:BPS327695 BFD327695:BFW327695 AVH327695:AWA327695 ALL327695:AME327695 ABP327695:ACI327695 RT327695:SM327695 HX327695:IQ327695 WUJ262159:WVC262159 WKN262159:WLG262159 WAR262159:WBK262159 VQV262159:VRO262159 VGZ262159:VHS262159 UXD262159:UXW262159 UNH262159:UOA262159 UDL262159:UEE262159 TTP262159:TUI262159 TJT262159:TKM262159 SZX262159:TAQ262159 SQB262159:SQU262159 SGF262159:SGY262159 RWJ262159:RXC262159 RMN262159:RNG262159 RCR262159:RDK262159 QSV262159:QTO262159 QIZ262159:QJS262159 PZD262159:PZW262159 PPH262159:PQA262159 PFL262159:PGE262159 OVP262159:OWI262159 OLT262159:OMM262159 OBX262159:OCQ262159 NSB262159:NSU262159 NIF262159:NIY262159 MYJ262159:MZC262159 MON262159:MPG262159 MER262159:MFK262159 LUV262159:LVO262159 LKZ262159:LLS262159 LBD262159:LBW262159 KRH262159:KSA262159 KHL262159:KIE262159 JXP262159:JYI262159 JNT262159:JOM262159 JDX262159:JEQ262159 IUB262159:IUU262159 IKF262159:IKY262159 IAJ262159:IBC262159 HQN262159:HRG262159 HGR262159:HHK262159 GWV262159:GXO262159 GMZ262159:GNS262159 GDD262159:GDW262159 FTH262159:FUA262159 FJL262159:FKE262159 EZP262159:FAI262159 EPT262159:EQM262159 EFX262159:EGQ262159 DWB262159:DWU262159 DMF262159:DMY262159 DCJ262159:DDC262159 CSN262159:CTG262159 CIR262159:CJK262159 BYV262159:BZO262159 BOZ262159:BPS262159 BFD262159:BFW262159 AVH262159:AWA262159 ALL262159:AME262159 ABP262159:ACI262159 RT262159:SM262159 HX262159:IQ262159 WUJ196623:WVC196623 WKN196623:WLG196623 WAR196623:WBK196623 VQV196623:VRO196623 VGZ196623:VHS196623 UXD196623:UXW196623 UNH196623:UOA196623 UDL196623:UEE196623 TTP196623:TUI196623 TJT196623:TKM196623 SZX196623:TAQ196623 SQB196623:SQU196623 SGF196623:SGY196623 RWJ196623:RXC196623 RMN196623:RNG196623 RCR196623:RDK196623 QSV196623:QTO196623 QIZ196623:QJS196623 PZD196623:PZW196623 PPH196623:PQA196623 PFL196623:PGE196623 OVP196623:OWI196623 OLT196623:OMM196623 OBX196623:OCQ196623 NSB196623:NSU196623 NIF196623:NIY196623 MYJ196623:MZC196623 MON196623:MPG196623 MER196623:MFK196623 LUV196623:LVO196623 LKZ196623:LLS196623 LBD196623:LBW196623 KRH196623:KSA196623 KHL196623:KIE196623 JXP196623:JYI196623 JNT196623:JOM196623 JDX196623:JEQ196623 IUB196623:IUU196623 IKF196623:IKY196623 IAJ196623:IBC196623 HQN196623:HRG196623 HGR196623:HHK196623 GWV196623:GXO196623 GMZ196623:GNS196623 GDD196623:GDW196623 FTH196623:FUA196623 FJL196623:FKE196623 EZP196623:FAI196623 EPT196623:EQM196623 EFX196623:EGQ196623 DWB196623:DWU196623 DMF196623:DMY196623 DCJ196623:DDC196623 CSN196623:CTG196623 CIR196623:CJK196623 BYV196623:BZO196623 BOZ196623:BPS196623 BFD196623:BFW196623 AVH196623:AWA196623 ALL196623:AME196623 ABP196623:ACI196623 RT196623:SM196623 HX196623:IQ196623 WUJ131087:WVC131087 WKN131087:WLG131087 WAR131087:WBK131087 VQV131087:VRO131087 VGZ131087:VHS131087 UXD131087:UXW131087 UNH131087:UOA131087 UDL131087:UEE131087 TTP131087:TUI131087 TJT131087:TKM131087 SZX131087:TAQ131087 SQB131087:SQU131087 SGF131087:SGY131087 RWJ131087:RXC131087 RMN131087:RNG131087 RCR131087:RDK131087 QSV131087:QTO131087 QIZ131087:QJS131087 PZD131087:PZW131087 PPH131087:PQA131087 PFL131087:PGE131087 OVP131087:OWI131087 OLT131087:OMM131087 OBX131087:OCQ131087 NSB131087:NSU131087 NIF131087:NIY131087 MYJ131087:MZC131087 MON131087:MPG131087 MER131087:MFK131087 LUV131087:LVO131087 LKZ131087:LLS131087 LBD131087:LBW131087 KRH131087:KSA131087 KHL131087:KIE131087 JXP131087:JYI131087 JNT131087:JOM131087 JDX131087:JEQ131087 IUB131087:IUU131087 IKF131087:IKY131087 IAJ131087:IBC131087 HQN131087:HRG131087 HGR131087:HHK131087 GWV131087:GXO131087 GMZ131087:GNS131087 GDD131087:GDW131087 FTH131087:FUA131087 FJL131087:FKE131087 EZP131087:FAI131087 EPT131087:EQM131087 EFX131087:EGQ131087 DWB131087:DWU131087 DMF131087:DMY131087 DCJ131087:DDC131087 CSN131087:CTG131087 CIR131087:CJK131087 BYV131087:BZO131087 BOZ131087:BPS131087 BFD131087:BFW131087 AVH131087:AWA131087 ALL131087:AME131087 ABP131087:ACI131087 RT131087:SM131087 HX131087:IQ131087 WUJ65551:WVC65551 WKN65551:WLG65551 WAR65551:WBK65551 VQV65551:VRO65551 VGZ65551:VHS65551 UXD65551:UXW65551 UNH65551:UOA65551 UDL65551:UEE65551 TTP65551:TUI65551 TJT65551:TKM65551 SZX65551:TAQ65551 SQB65551:SQU65551 SGF65551:SGY65551 RWJ65551:RXC65551 RMN65551:RNG65551 RCR65551:RDK65551 QSV65551:QTO65551 QIZ65551:QJS65551 PZD65551:PZW65551 PPH65551:PQA65551 PFL65551:PGE65551 OVP65551:OWI65551 OLT65551:OMM65551 OBX65551:OCQ65551 NSB65551:NSU65551 NIF65551:NIY65551 MYJ65551:MZC65551 MON65551:MPG65551 MER65551:MFK65551 LUV65551:LVO65551 LKZ65551:LLS65551 LBD65551:LBW65551 KRH65551:KSA65551 KHL65551:KIE65551 JXP65551:JYI65551 JNT65551:JOM65551 JDX65551:JEQ65551 IUB65551:IUU65551 IKF65551:IKY65551 IAJ65551:IBC65551 HQN65551:HRG65551 HGR65551:HHK65551 GWV65551:GXO65551 GMZ65551:GNS65551 GDD65551:GDW65551 FTH65551:FUA65551 FJL65551:FKE65551 EZP65551:FAI65551 EPT65551:EQM65551 EFX65551:EGQ65551 DWB65551:DWU65551 DMF65551:DMY65551 DCJ65551:DDC65551 CSN65551:CTG65551 CIR65551:CJK65551 BYV65551:BZO65551 BOZ65551:BPS65551 BFD65551:BFW65551 AVH65551:AWA65551 ALL65551:AME65551 ABP65551:ACI65551 RT65551:SM65551 HX65551:IQ65551 WUJ14:WVC14 WKN14:WLG14 WAR14:WBK14 VQV14:VRO14 VGZ14:VHS14 UXD14:UXW14 UNH14:UOA14 UDL14:UEE14 TTP14:TUI14 TJT14:TKM14 SZX14:TAQ14 SQB14:SQU14 SGF14:SGY14 RWJ14:RXC14 RMN14:RNG14 RCR14:RDK14 QSV14:QTO14 QIZ14:QJS14 PZD14:PZW14 PPH14:PQA14 PFL14:PGE14 OVP14:OWI14 OLT14:OMM14 OBX14:OCQ14 NSB14:NSU14 NIF14:NIY14 MYJ14:MZC14 MON14:MPG14 MER14:MFK14 LUV14:LVO14 LKZ14:LLS14 LBD14:LBW14 KRH14:KSA14 KHL14:KIE14 JXP14:JYI14 JNT14:JOM14 JDX14:JEQ14 IUB14:IUU14 IKF14:IKY14 IAJ14:IBC14 HQN14:HRG14 HGR14:HHK14 GWV14:GXO14 GMZ14:GNS14 GDD14:GDW14 FTH14:FUA14 FJL14:FKE14 EZP14:FAI14 EPT14:EQM14 EFX14:EGQ14 DWB14:DWU14 DMF14:DMY14 DCJ14:DDC14 CSN14:CTG14 CIR14:CJK14 BYV14:BZO14 BOZ14:BPS14 BFD14:BFW14 AVH14:AWA14 ALL14:AME14 ABP14:ACI14 RT14:SM14" xr:uid="{00000000-0002-0000-0100-000002000000}">
      <formula1>$AP$17:$AP$25</formula1>
    </dataValidation>
    <dataValidation type="list" allowBlank="1" showInputMessage="1" showErrorMessage="1" sqref="IR14:JJ14 SN14:TF14 V65551:AN65551 V131087:AN131087 V196623:AN196623 V262159:AN262159 V327695:AN327695 V393231:AN393231 V458767:AN458767 V524303:AN524303 V589839:AN589839 V655375:AN655375 V720911:AN720911 V786447:AN786447 V851983:AN851983 V917519:AN917519 V983055:AN983055 WVD983055:WVV983055 WLH983055:WLZ983055 WBL983055:WCD983055 VRP983055:VSH983055 VHT983055:VIL983055 UXX983055:UYP983055 UOB983055:UOT983055 UEF983055:UEX983055 TUJ983055:TVB983055 TKN983055:TLF983055 TAR983055:TBJ983055 SQV983055:SRN983055 SGZ983055:SHR983055 RXD983055:RXV983055 RNH983055:RNZ983055 RDL983055:RED983055 QTP983055:QUH983055 QJT983055:QKL983055 PZX983055:QAP983055 PQB983055:PQT983055 PGF983055:PGX983055 OWJ983055:OXB983055 OMN983055:ONF983055 OCR983055:ODJ983055 NSV983055:NTN983055 NIZ983055:NJR983055 MZD983055:MZV983055 MPH983055:MPZ983055 MFL983055:MGD983055 LVP983055:LWH983055 LLT983055:LML983055 LBX983055:LCP983055 KSB983055:KST983055 KIF983055:KIX983055 JYJ983055:JZB983055 JON983055:JPF983055 JER983055:JFJ983055 IUV983055:IVN983055 IKZ983055:ILR983055 IBD983055:IBV983055 HRH983055:HRZ983055 HHL983055:HID983055 GXP983055:GYH983055 GNT983055:GOL983055 GDX983055:GEP983055 FUB983055:FUT983055 FKF983055:FKX983055 FAJ983055:FBB983055 EQN983055:ERF983055 EGR983055:EHJ983055 DWV983055:DXN983055 DMZ983055:DNR983055 DDD983055:DDV983055 CTH983055:CTZ983055 CJL983055:CKD983055 BZP983055:CAH983055 BPT983055:BQL983055 BFX983055:BGP983055 AWB983055:AWT983055 AMF983055:AMX983055 ACJ983055:ADB983055 SN983055:TF983055 IR983055:JJ983055 WVD917519:WVV917519 WLH917519:WLZ917519 WBL917519:WCD917519 VRP917519:VSH917519 VHT917519:VIL917519 UXX917519:UYP917519 UOB917519:UOT917519 UEF917519:UEX917519 TUJ917519:TVB917519 TKN917519:TLF917519 TAR917519:TBJ917519 SQV917519:SRN917519 SGZ917519:SHR917519 RXD917519:RXV917519 RNH917519:RNZ917519 RDL917519:RED917519 QTP917519:QUH917519 QJT917519:QKL917519 PZX917519:QAP917519 PQB917519:PQT917519 PGF917519:PGX917519 OWJ917519:OXB917519 OMN917519:ONF917519 OCR917519:ODJ917519 NSV917519:NTN917519 NIZ917519:NJR917519 MZD917519:MZV917519 MPH917519:MPZ917519 MFL917519:MGD917519 LVP917519:LWH917519 LLT917519:LML917519 LBX917519:LCP917519 KSB917519:KST917519 KIF917519:KIX917519 JYJ917519:JZB917519 JON917519:JPF917519 JER917519:JFJ917519 IUV917519:IVN917519 IKZ917519:ILR917519 IBD917519:IBV917519 HRH917519:HRZ917519 HHL917519:HID917519 GXP917519:GYH917519 GNT917519:GOL917519 GDX917519:GEP917519 FUB917519:FUT917519 FKF917519:FKX917519 FAJ917519:FBB917519 EQN917519:ERF917519 EGR917519:EHJ917519 DWV917519:DXN917519 DMZ917519:DNR917519 DDD917519:DDV917519 CTH917519:CTZ917519 CJL917519:CKD917519 BZP917519:CAH917519 BPT917519:BQL917519 BFX917519:BGP917519 AWB917519:AWT917519 AMF917519:AMX917519 ACJ917519:ADB917519 SN917519:TF917519 IR917519:JJ917519 WVD851983:WVV851983 WLH851983:WLZ851983 WBL851983:WCD851983 VRP851983:VSH851983 VHT851983:VIL851983 UXX851983:UYP851983 UOB851983:UOT851983 UEF851983:UEX851983 TUJ851983:TVB851983 TKN851983:TLF851983 TAR851983:TBJ851983 SQV851983:SRN851983 SGZ851983:SHR851983 RXD851983:RXV851983 RNH851983:RNZ851983 RDL851983:RED851983 QTP851983:QUH851983 QJT851983:QKL851983 PZX851983:QAP851983 PQB851983:PQT851983 PGF851983:PGX851983 OWJ851983:OXB851983 OMN851983:ONF851983 OCR851983:ODJ851983 NSV851983:NTN851983 NIZ851983:NJR851983 MZD851983:MZV851983 MPH851983:MPZ851983 MFL851983:MGD851983 LVP851983:LWH851983 LLT851983:LML851983 LBX851983:LCP851983 KSB851983:KST851983 KIF851983:KIX851983 JYJ851983:JZB851983 JON851983:JPF851983 JER851983:JFJ851983 IUV851983:IVN851983 IKZ851983:ILR851983 IBD851983:IBV851983 HRH851983:HRZ851983 HHL851983:HID851983 GXP851983:GYH851983 GNT851983:GOL851983 GDX851983:GEP851983 FUB851983:FUT851983 FKF851983:FKX851983 FAJ851983:FBB851983 EQN851983:ERF851983 EGR851983:EHJ851983 DWV851983:DXN851983 DMZ851983:DNR851983 DDD851983:DDV851983 CTH851983:CTZ851983 CJL851983:CKD851983 BZP851983:CAH851983 BPT851983:BQL851983 BFX851983:BGP851983 AWB851983:AWT851983 AMF851983:AMX851983 ACJ851983:ADB851983 SN851983:TF851983 IR851983:JJ851983 WVD786447:WVV786447 WLH786447:WLZ786447 WBL786447:WCD786447 VRP786447:VSH786447 VHT786447:VIL786447 UXX786447:UYP786447 UOB786447:UOT786447 UEF786447:UEX786447 TUJ786447:TVB786447 TKN786447:TLF786447 TAR786447:TBJ786447 SQV786447:SRN786447 SGZ786447:SHR786447 RXD786447:RXV786447 RNH786447:RNZ786447 RDL786447:RED786447 QTP786447:QUH786447 QJT786447:QKL786447 PZX786447:QAP786447 PQB786447:PQT786447 PGF786447:PGX786447 OWJ786447:OXB786447 OMN786447:ONF786447 OCR786447:ODJ786447 NSV786447:NTN786447 NIZ786447:NJR786447 MZD786447:MZV786447 MPH786447:MPZ786447 MFL786447:MGD786447 LVP786447:LWH786447 LLT786447:LML786447 LBX786447:LCP786447 KSB786447:KST786447 KIF786447:KIX786447 JYJ786447:JZB786447 JON786447:JPF786447 JER786447:JFJ786447 IUV786447:IVN786447 IKZ786447:ILR786447 IBD786447:IBV786447 HRH786447:HRZ786447 HHL786447:HID786447 GXP786447:GYH786447 GNT786447:GOL786447 GDX786447:GEP786447 FUB786447:FUT786447 FKF786447:FKX786447 FAJ786447:FBB786447 EQN786447:ERF786447 EGR786447:EHJ786447 DWV786447:DXN786447 DMZ786447:DNR786447 DDD786447:DDV786447 CTH786447:CTZ786447 CJL786447:CKD786447 BZP786447:CAH786447 BPT786447:BQL786447 BFX786447:BGP786447 AWB786447:AWT786447 AMF786447:AMX786447 ACJ786447:ADB786447 SN786447:TF786447 IR786447:JJ786447 WVD720911:WVV720911 WLH720911:WLZ720911 WBL720911:WCD720911 VRP720911:VSH720911 VHT720911:VIL720911 UXX720911:UYP720911 UOB720911:UOT720911 UEF720911:UEX720911 TUJ720911:TVB720911 TKN720911:TLF720911 TAR720911:TBJ720911 SQV720911:SRN720911 SGZ720911:SHR720911 RXD720911:RXV720911 RNH720911:RNZ720911 RDL720911:RED720911 QTP720911:QUH720911 QJT720911:QKL720911 PZX720911:QAP720911 PQB720911:PQT720911 PGF720911:PGX720911 OWJ720911:OXB720911 OMN720911:ONF720911 OCR720911:ODJ720911 NSV720911:NTN720911 NIZ720911:NJR720911 MZD720911:MZV720911 MPH720911:MPZ720911 MFL720911:MGD720911 LVP720911:LWH720911 LLT720911:LML720911 LBX720911:LCP720911 KSB720911:KST720911 KIF720911:KIX720911 JYJ720911:JZB720911 JON720911:JPF720911 JER720911:JFJ720911 IUV720911:IVN720911 IKZ720911:ILR720911 IBD720911:IBV720911 HRH720911:HRZ720911 HHL720911:HID720911 GXP720911:GYH720911 GNT720911:GOL720911 GDX720911:GEP720911 FUB720911:FUT720911 FKF720911:FKX720911 FAJ720911:FBB720911 EQN720911:ERF720911 EGR720911:EHJ720911 DWV720911:DXN720911 DMZ720911:DNR720911 DDD720911:DDV720911 CTH720911:CTZ720911 CJL720911:CKD720911 BZP720911:CAH720911 BPT720911:BQL720911 BFX720911:BGP720911 AWB720911:AWT720911 AMF720911:AMX720911 ACJ720911:ADB720911 SN720911:TF720911 IR720911:JJ720911 WVD655375:WVV655375 WLH655375:WLZ655375 WBL655375:WCD655375 VRP655375:VSH655375 VHT655375:VIL655375 UXX655375:UYP655375 UOB655375:UOT655375 UEF655375:UEX655375 TUJ655375:TVB655375 TKN655375:TLF655375 TAR655375:TBJ655375 SQV655375:SRN655375 SGZ655375:SHR655375 RXD655375:RXV655375 RNH655375:RNZ655375 RDL655375:RED655375 QTP655375:QUH655375 QJT655375:QKL655375 PZX655375:QAP655375 PQB655375:PQT655375 PGF655375:PGX655375 OWJ655375:OXB655375 OMN655375:ONF655375 OCR655375:ODJ655375 NSV655375:NTN655375 NIZ655375:NJR655375 MZD655375:MZV655375 MPH655375:MPZ655375 MFL655375:MGD655375 LVP655375:LWH655375 LLT655375:LML655375 LBX655375:LCP655375 KSB655375:KST655375 KIF655375:KIX655375 JYJ655375:JZB655375 JON655375:JPF655375 JER655375:JFJ655375 IUV655375:IVN655375 IKZ655375:ILR655375 IBD655375:IBV655375 HRH655375:HRZ655375 HHL655375:HID655375 GXP655375:GYH655375 GNT655375:GOL655375 GDX655375:GEP655375 FUB655375:FUT655375 FKF655375:FKX655375 FAJ655375:FBB655375 EQN655375:ERF655375 EGR655375:EHJ655375 DWV655375:DXN655375 DMZ655375:DNR655375 DDD655375:DDV655375 CTH655375:CTZ655375 CJL655375:CKD655375 BZP655375:CAH655375 BPT655375:BQL655375 BFX655375:BGP655375 AWB655375:AWT655375 AMF655375:AMX655375 ACJ655375:ADB655375 SN655375:TF655375 IR655375:JJ655375 WVD589839:WVV589839 WLH589839:WLZ589839 WBL589839:WCD589839 VRP589839:VSH589839 VHT589839:VIL589839 UXX589839:UYP589839 UOB589839:UOT589839 UEF589839:UEX589839 TUJ589839:TVB589839 TKN589839:TLF589839 TAR589839:TBJ589839 SQV589839:SRN589839 SGZ589839:SHR589839 RXD589839:RXV589839 RNH589839:RNZ589839 RDL589839:RED589839 QTP589839:QUH589839 QJT589839:QKL589839 PZX589839:QAP589839 PQB589839:PQT589839 PGF589839:PGX589839 OWJ589839:OXB589839 OMN589839:ONF589839 OCR589839:ODJ589839 NSV589839:NTN589839 NIZ589839:NJR589839 MZD589839:MZV589839 MPH589839:MPZ589839 MFL589839:MGD589839 LVP589839:LWH589839 LLT589839:LML589839 LBX589839:LCP589839 KSB589839:KST589839 KIF589839:KIX589839 JYJ589839:JZB589839 JON589839:JPF589839 JER589839:JFJ589839 IUV589839:IVN589839 IKZ589839:ILR589839 IBD589839:IBV589839 HRH589839:HRZ589839 HHL589839:HID589839 GXP589839:GYH589839 GNT589839:GOL589839 GDX589839:GEP589839 FUB589839:FUT589839 FKF589839:FKX589839 FAJ589839:FBB589839 EQN589839:ERF589839 EGR589839:EHJ589839 DWV589839:DXN589839 DMZ589839:DNR589839 DDD589839:DDV589839 CTH589839:CTZ589839 CJL589839:CKD589839 BZP589839:CAH589839 BPT589839:BQL589839 BFX589839:BGP589839 AWB589839:AWT589839 AMF589839:AMX589839 ACJ589839:ADB589839 SN589839:TF589839 IR589839:JJ589839 WVD524303:WVV524303 WLH524303:WLZ524303 WBL524303:WCD524303 VRP524303:VSH524303 VHT524303:VIL524303 UXX524303:UYP524303 UOB524303:UOT524303 UEF524303:UEX524303 TUJ524303:TVB524303 TKN524303:TLF524303 TAR524303:TBJ524303 SQV524303:SRN524303 SGZ524303:SHR524303 RXD524303:RXV524303 RNH524303:RNZ524303 RDL524303:RED524303 QTP524303:QUH524303 QJT524303:QKL524303 PZX524303:QAP524303 PQB524303:PQT524303 PGF524303:PGX524303 OWJ524303:OXB524303 OMN524303:ONF524303 OCR524303:ODJ524303 NSV524303:NTN524303 NIZ524303:NJR524303 MZD524303:MZV524303 MPH524303:MPZ524303 MFL524303:MGD524303 LVP524303:LWH524303 LLT524303:LML524303 LBX524303:LCP524303 KSB524303:KST524303 KIF524303:KIX524303 JYJ524303:JZB524303 JON524303:JPF524303 JER524303:JFJ524303 IUV524303:IVN524303 IKZ524303:ILR524303 IBD524303:IBV524303 HRH524303:HRZ524303 HHL524303:HID524303 GXP524303:GYH524303 GNT524303:GOL524303 GDX524303:GEP524303 FUB524303:FUT524303 FKF524303:FKX524303 FAJ524303:FBB524303 EQN524303:ERF524303 EGR524303:EHJ524303 DWV524303:DXN524303 DMZ524303:DNR524303 DDD524303:DDV524303 CTH524303:CTZ524303 CJL524303:CKD524303 BZP524303:CAH524303 BPT524303:BQL524303 BFX524303:BGP524303 AWB524303:AWT524303 AMF524303:AMX524303 ACJ524303:ADB524303 SN524303:TF524303 IR524303:JJ524303 WVD458767:WVV458767 WLH458767:WLZ458767 WBL458767:WCD458767 VRP458767:VSH458767 VHT458767:VIL458767 UXX458767:UYP458767 UOB458767:UOT458767 UEF458767:UEX458767 TUJ458767:TVB458767 TKN458767:TLF458767 TAR458767:TBJ458767 SQV458767:SRN458767 SGZ458767:SHR458767 RXD458767:RXV458767 RNH458767:RNZ458767 RDL458767:RED458767 QTP458767:QUH458767 QJT458767:QKL458767 PZX458767:QAP458767 PQB458767:PQT458767 PGF458767:PGX458767 OWJ458767:OXB458767 OMN458767:ONF458767 OCR458767:ODJ458767 NSV458767:NTN458767 NIZ458767:NJR458767 MZD458767:MZV458767 MPH458767:MPZ458767 MFL458767:MGD458767 LVP458767:LWH458767 LLT458767:LML458767 LBX458767:LCP458767 KSB458767:KST458767 KIF458767:KIX458767 JYJ458767:JZB458767 JON458767:JPF458767 JER458767:JFJ458767 IUV458767:IVN458767 IKZ458767:ILR458767 IBD458767:IBV458767 HRH458767:HRZ458767 HHL458767:HID458767 GXP458767:GYH458767 GNT458767:GOL458767 GDX458767:GEP458767 FUB458767:FUT458767 FKF458767:FKX458767 FAJ458767:FBB458767 EQN458767:ERF458767 EGR458767:EHJ458767 DWV458767:DXN458767 DMZ458767:DNR458767 DDD458767:DDV458767 CTH458767:CTZ458767 CJL458767:CKD458767 BZP458767:CAH458767 BPT458767:BQL458767 BFX458767:BGP458767 AWB458767:AWT458767 AMF458767:AMX458767 ACJ458767:ADB458767 SN458767:TF458767 IR458767:JJ458767 WVD393231:WVV393231 WLH393231:WLZ393231 WBL393231:WCD393231 VRP393231:VSH393231 VHT393231:VIL393231 UXX393231:UYP393231 UOB393231:UOT393231 UEF393231:UEX393231 TUJ393231:TVB393231 TKN393231:TLF393231 TAR393231:TBJ393231 SQV393231:SRN393231 SGZ393231:SHR393231 RXD393231:RXV393231 RNH393231:RNZ393231 RDL393231:RED393231 QTP393231:QUH393231 QJT393231:QKL393231 PZX393231:QAP393231 PQB393231:PQT393231 PGF393231:PGX393231 OWJ393231:OXB393231 OMN393231:ONF393231 OCR393231:ODJ393231 NSV393231:NTN393231 NIZ393231:NJR393231 MZD393231:MZV393231 MPH393231:MPZ393231 MFL393231:MGD393231 LVP393231:LWH393231 LLT393231:LML393231 LBX393231:LCP393231 KSB393231:KST393231 KIF393231:KIX393231 JYJ393231:JZB393231 JON393231:JPF393231 JER393231:JFJ393231 IUV393231:IVN393231 IKZ393231:ILR393231 IBD393231:IBV393231 HRH393231:HRZ393231 HHL393231:HID393231 GXP393231:GYH393231 GNT393231:GOL393231 GDX393231:GEP393231 FUB393231:FUT393231 FKF393231:FKX393231 FAJ393231:FBB393231 EQN393231:ERF393231 EGR393231:EHJ393231 DWV393231:DXN393231 DMZ393231:DNR393231 DDD393231:DDV393231 CTH393231:CTZ393231 CJL393231:CKD393231 BZP393231:CAH393231 BPT393231:BQL393231 BFX393231:BGP393231 AWB393231:AWT393231 AMF393231:AMX393231 ACJ393231:ADB393231 SN393231:TF393231 IR393231:JJ393231 WVD327695:WVV327695 WLH327695:WLZ327695 WBL327695:WCD327695 VRP327695:VSH327695 VHT327695:VIL327695 UXX327695:UYP327695 UOB327695:UOT327695 UEF327695:UEX327695 TUJ327695:TVB327695 TKN327695:TLF327695 TAR327695:TBJ327695 SQV327695:SRN327695 SGZ327695:SHR327695 RXD327695:RXV327695 RNH327695:RNZ327695 RDL327695:RED327695 QTP327695:QUH327695 QJT327695:QKL327695 PZX327695:QAP327695 PQB327695:PQT327695 PGF327695:PGX327695 OWJ327695:OXB327695 OMN327695:ONF327695 OCR327695:ODJ327695 NSV327695:NTN327695 NIZ327695:NJR327695 MZD327695:MZV327695 MPH327695:MPZ327695 MFL327695:MGD327695 LVP327695:LWH327695 LLT327695:LML327695 LBX327695:LCP327695 KSB327695:KST327695 KIF327695:KIX327695 JYJ327695:JZB327695 JON327695:JPF327695 JER327695:JFJ327695 IUV327695:IVN327695 IKZ327695:ILR327695 IBD327695:IBV327695 HRH327695:HRZ327695 HHL327695:HID327695 GXP327695:GYH327695 GNT327695:GOL327695 GDX327695:GEP327695 FUB327695:FUT327695 FKF327695:FKX327695 FAJ327695:FBB327695 EQN327695:ERF327695 EGR327695:EHJ327695 DWV327695:DXN327695 DMZ327695:DNR327695 DDD327695:DDV327695 CTH327695:CTZ327695 CJL327695:CKD327695 BZP327695:CAH327695 BPT327695:BQL327695 BFX327695:BGP327695 AWB327695:AWT327695 AMF327695:AMX327695 ACJ327695:ADB327695 SN327695:TF327695 IR327695:JJ327695 WVD262159:WVV262159 WLH262159:WLZ262159 WBL262159:WCD262159 VRP262159:VSH262159 VHT262159:VIL262159 UXX262159:UYP262159 UOB262159:UOT262159 UEF262159:UEX262159 TUJ262159:TVB262159 TKN262159:TLF262159 TAR262159:TBJ262159 SQV262159:SRN262159 SGZ262159:SHR262159 RXD262159:RXV262159 RNH262159:RNZ262159 RDL262159:RED262159 QTP262159:QUH262159 QJT262159:QKL262159 PZX262159:QAP262159 PQB262159:PQT262159 PGF262159:PGX262159 OWJ262159:OXB262159 OMN262159:ONF262159 OCR262159:ODJ262159 NSV262159:NTN262159 NIZ262159:NJR262159 MZD262159:MZV262159 MPH262159:MPZ262159 MFL262159:MGD262159 LVP262159:LWH262159 LLT262159:LML262159 LBX262159:LCP262159 KSB262159:KST262159 KIF262159:KIX262159 JYJ262159:JZB262159 JON262159:JPF262159 JER262159:JFJ262159 IUV262159:IVN262159 IKZ262159:ILR262159 IBD262159:IBV262159 HRH262159:HRZ262159 HHL262159:HID262159 GXP262159:GYH262159 GNT262159:GOL262159 GDX262159:GEP262159 FUB262159:FUT262159 FKF262159:FKX262159 FAJ262159:FBB262159 EQN262159:ERF262159 EGR262159:EHJ262159 DWV262159:DXN262159 DMZ262159:DNR262159 DDD262159:DDV262159 CTH262159:CTZ262159 CJL262159:CKD262159 BZP262159:CAH262159 BPT262159:BQL262159 BFX262159:BGP262159 AWB262159:AWT262159 AMF262159:AMX262159 ACJ262159:ADB262159 SN262159:TF262159 IR262159:JJ262159 WVD196623:WVV196623 WLH196623:WLZ196623 WBL196623:WCD196623 VRP196623:VSH196623 VHT196623:VIL196623 UXX196623:UYP196623 UOB196623:UOT196623 UEF196623:UEX196623 TUJ196623:TVB196623 TKN196623:TLF196623 TAR196623:TBJ196623 SQV196623:SRN196623 SGZ196623:SHR196623 RXD196623:RXV196623 RNH196623:RNZ196623 RDL196623:RED196623 QTP196623:QUH196623 QJT196623:QKL196623 PZX196623:QAP196623 PQB196623:PQT196623 PGF196623:PGX196623 OWJ196623:OXB196623 OMN196623:ONF196623 OCR196623:ODJ196623 NSV196623:NTN196623 NIZ196623:NJR196623 MZD196623:MZV196623 MPH196623:MPZ196623 MFL196623:MGD196623 LVP196623:LWH196623 LLT196623:LML196623 LBX196623:LCP196623 KSB196623:KST196623 KIF196623:KIX196623 JYJ196623:JZB196623 JON196623:JPF196623 JER196623:JFJ196623 IUV196623:IVN196623 IKZ196623:ILR196623 IBD196623:IBV196623 HRH196623:HRZ196623 HHL196623:HID196623 GXP196623:GYH196623 GNT196623:GOL196623 GDX196623:GEP196623 FUB196623:FUT196623 FKF196623:FKX196623 FAJ196623:FBB196623 EQN196623:ERF196623 EGR196623:EHJ196623 DWV196623:DXN196623 DMZ196623:DNR196623 DDD196623:DDV196623 CTH196623:CTZ196623 CJL196623:CKD196623 BZP196623:CAH196623 BPT196623:BQL196623 BFX196623:BGP196623 AWB196623:AWT196623 AMF196623:AMX196623 ACJ196623:ADB196623 SN196623:TF196623 IR196623:JJ196623 WVD131087:WVV131087 WLH131087:WLZ131087 WBL131087:WCD131087 VRP131087:VSH131087 VHT131087:VIL131087 UXX131087:UYP131087 UOB131087:UOT131087 UEF131087:UEX131087 TUJ131087:TVB131087 TKN131087:TLF131087 TAR131087:TBJ131087 SQV131087:SRN131087 SGZ131087:SHR131087 RXD131087:RXV131087 RNH131087:RNZ131087 RDL131087:RED131087 QTP131087:QUH131087 QJT131087:QKL131087 PZX131087:QAP131087 PQB131087:PQT131087 PGF131087:PGX131087 OWJ131087:OXB131087 OMN131087:ONF131087 OCR131087:ODJ131087 NSV131087:NTN131087 NIZ131087:NJR131087 MZD131087:MZV131087 MPH131087:MPZ131087 MFL131087:MGD131087 LVP131087:LWH131087 LLT131087:LML131087 LBX131087:LCP131087 KSB131087:KST131087 KIF131087:KIX131087 JYJ131087:JZB131087 JON131087:JPF131087 JER131087:JFJ131087 IUV131087:IVN131087 IKZ131087:ILR131087 IBD131087:IBV131087 HRH131087:HRZ131087 HHL131087:HID131087 GXP131087:GYH131087 GNT131087:GOL131087 GDX131087:GEP131087 FUB131087:FUT131087 FKF131087:FKX131087 FAJ131087:FBB131087 EQN131087:ERF131087 EGR131087:EHJ131087 DWV131087:DXN131087 DMZ131087:DNR131087 DDD131087:DDV131087 CTH131087:CTZ131087 CJL131087:CKD131087 BZP131087:CAH131087 BPT131087:BQL131087 BFX131087:BGP131087 AWB131087:AWT131087 AMF131087:AMX131087 ACJ131087:ADB131087 SN131087:TF131087 IR131087:JJ131087 WVD65551:WVV65551 WLH65551:WLZ65551 WBL65551:WCD65551 VRP65551:VSH65551 VHT65551:VIL65551 UXX65551:UYP65551 UOB65551:UOT65551 UEF65551:UEX65551 TUJ65551:TVB65551 TKN65551:TLF65551 TAR65551:TBJ65551 SQV65551:SRN65551 SGZ65551:SHR65551 RXD65551:RXV65551 RNH65551:RNZ65551 RDL65551:RED65551 QTP65551:QUH65551 QJT65551:QKL65551 PZX65551:QAP65551 PQB65551:PQT65551 PGF65551:PGX65551 OWJ65551:OXB65551 OMN65551:ONF65551 OCR65551:ODJ65551 NSV65551:NTN65551 NIZ65551:NJR65551 MZD65551:MZV65551 MPH65551:MPZ65551 MFL65551:MGD65551 LVP65551:LWH65551 LLT65551:LML65551 LBX65551:LCP65551 KSB65551:KST65551 KIF65551:KIX65551 JYJ65551:JZB65551 JON65551:JPF65551 JER65551:JFJ65551 IUV65551:IVN65551 IKZ65551:ILR65551 IBD65551:IBV65551 HRH65551:HRZ65551 HHL65551:HID65551 GXP65551:GYH65551 GNT65551:GOL65551 GDX65551:GEP65551 FUB65551:FUT65551 FKF65551:FKX65551 FAJ65551:FBB65551 EQN65551:ERF65551 EGR65551:EHJ65551 DWV65551:DXN65551 DMZ65551:DNR65551 DDD65551:DDV65551 CTH65551:CTZ65551 CJL65551:CKD65551 BZP65551:CAH65551 BPT65551:BQL65551 BFX65551:BGP65551 AWB65551:AWT65551 AMF65551:AMX65551 ACJ65551:ADB65551 SN65551:TF65551 IR65551:JJ65551 WVD14:WVV14 WLH14:WLZ14 WBL14:WCD14 VRP14:VSH14 VHT14:VIL14 UXX14:UYP14 UOB14:UOT14 UEF14:UEX14 TUJ14:TVB14 TKN14:TLF14 TAR14:TBJ14 SQV14:SRN14 SGZ14:SHR14 RXD14:RXV14 RNH14:RNZ14 RDL14:RED14 QTP14:QUH14 QJT14:QKL14 PZX14:QAP14 PQB14:PQT14 PGF14:PGX14 OWJ14:OXB14 OMN14:ONF14 OCR14:ODJ14 NSV14:NTN14 NIZ14:NJR14 MZD14:MZV14 MPH14:MPZ14 MFL14:MGD14 LVP14:LWH14 LLT14:LML14 LBX14:LCP14 KSB14:KST14 KIF14:KIX14 JYJ14:JZB14 JON14:JPF14 JER14:JFJ14 IUV14:IVN14 IKZ14:ILR14 IBD14:IBV14 HRH14:HRZ14 HHL14:HID14 GXP14:GYH14 GNT14:GOL14 GDX14:GEP14 FUB14:FUT14 FKF14:FKX14 FAJ14:FBB14 EQN14:ERF14 EGR14:EHJ14 DWV14:DXN14 DMZ14:DNR14 DDD14:DDV14 CTH14:CTZ14 CJL14:CKD14 BZP14:CAH14 BPT14:BQL14 BFX14:BGP14 AWB14:AWT14 AMF14:AMX14 ACJ14:ADB14" xr:uid="{00000000-0002-0000-0100-000003000000}">
      <formula1>$AQ$17:$AQ$25</formula1>
    </dataValidation>
    <dataValidation type="list" allowBlank="1" showInputMessage="1" showErrorMessage="1" sqref="HX21:II22 RT21:SE22 ABP21:ACA22 ALL21:ALW22 AVH21:AVS22 BFD21:BFO22 BOZ21:BPK22 BYV21:BZG22 CIR21:CJC22 CSN21:CSY22 DCJ21:DCU22 DMF21:DMQ22 DWB21:DWM22 EFX21:EGI22 EPT21:EQE22 EZP21:FAA22 FJL21:FJW22 FTH21:FTS22 GDD21:GDO22 GMZ21:GNK22 GWV21:GXG22 HGR21:HHC22 HQN21:HQY22 IAJ21:IAU22 IKF21:IKQ22 IUB21:IUM22 JDX21:JEI22 JNT21:JOE22 JXP21:JYA22 KHL21:KHW22 KRH21:KRS22 LBD21:LBO22 LKZ21:LLK22 LUV21:LVG22 MER21:MFC22 MON21:MOY22 MYJ21:MYU22 NIF21:NIQ22 NSB21:NSM22 OBX21:OCI22 OLT21:OME22 OVP21:OWA22 PFL21:PFW22 PPH21:PPS22 PZD21:PZO22 QIZ21:QJK22 QSV21:QTG22 RCR21:RDC22 RMN21:RMY22 RWJ21:RWU22 SGF21:SGQ22 SQB21:SQM22 SZX21:TAI22 TJT21:TKE22 TTP21:TUA22 UDL21:UDW22 UNH21:UNS22 UXD21:UXO22 VGZ21:VHK22 VQV21:VRG22 WAR21:WBC22 WKN21:WKY22 WUJ21:WUU22 HX65558:II65558 RT65558:SE65558 ABP65558:ACA65558 ALL65558:ALW65558 AVH65558:AVS65558 BFD65558:BFO65558 BOZ65558:BPK65558 BYV65558:BZG65558 CIR65558:CJC65558 CSN65558:CSY65558 DCJ65558:DCU65558 DMF65558:DMQ65558 DWB65558:DWM65558 EFX65558:EGI65558 EPT65558:EQE65558 EZP65558:FAA65558 FJL65558:FJW65558 FTH65558:FTS65558 GDD65558:GDO65558 GMZ65558:GNK65558 GWV65558:GXG65558 HGR65558:HHC65558 HQN65558:HQY65558 IAJ65558:IAU65558 IKF65558:IKQ65558 IUB65558:IUM65558 JDX65558:JEI65558 JNT65558:JOE65558 JXP65558:JYA65558 KHL65558:KHW65558 KRH65558:KRS65558 LBD65558:LBO65558 LKZ65558:LLK65558 LUV65558:LVG65558 MER65558:MFC65558 MON65558:MOY65558 MYJ65558:MYU65558 NIF65558:NIQ65558 NSB65558:NSM65558 OBX65558:OCI65558 OLT65558:OME65558 OVP65558:OWA65558 PFL65558:PFW65558 PPH65558:PPS65558 PZD65558:PZO65558 QIZ65558:QJK65558 QSV65558:QTG65558 RCR65558:RDC65558 RMN65558:RMY65558 RWJ65558:RWU65558 SGF65558:SGQ65558 SQB65558:SQM65558 SZX65558:TAI65558 TJT65558:TKE65558 TTP65558:TUA65558 UDL65558:UDW65558 UNH65558:UNS65558 UXD65558:UXO65558 VGZ65558:VHK65558 VQV65558:VRG65558 WAR65558:WBC65558 WKN65558:WKY65558 WUJ65558:WUU65558 HX131094:II131094 RT131094:SE131094 ABP131094:ACA131094 ALL131094:ALW131094 AVH131094:AVS131094 BFD131094:BFO131094 BOZ131094:BPK131094 BYV131094:BZG131094 CIR131094:CJC131094 CSN131094:CSY131094 DCJ131094:DCU131094 DMF131094:DMQ131094 DWB131094:DWM131094 EFX131094:EGI131094 EPT131094:EQE131094 EZP131094:FAA131094 FJL131094:FJW131094 FTH131094:FTS131094 GDD131094:GDO131094 GMZ131094:GNK131094 GWV131094:GXG131094 HGR131094:HHC131094 HQN131094:HQY131094 IAJ131094:IAU131094 IKF131094:IKQ131094 IUB131094:IUM131094 JDX131094:JEI131094 JNT131094:JOE131094 JXP131094:JYA131094 KHL131094:KHW131094 KRH131094:KRS131094 LBD131094:LBO131094 LKZ131094:LLK131094 LUV131094:LVG131094 MER131094:MFC131094 MON131094:MOY131094 MYJ131094:MYU131094 NIF131094:NIQ131094 NSB131094:NSM131094 OBX131094:OCI131094 OLT131094:OME131094 OVP131094:OWA131094 PFL131094:PFW131094 PPH131094:PPS131094 PZD131094:PZO131094 QIZ131094:QJK131094 QSV131094:QTG131094 RCR131094:RDC131094 RMN131094:RMY131094 RWJ131094:RWU131094 SGF131094:SGQ131094 SQB131094:SQM131094 SZX131094:TAI131094 TJT131094:TKE131094 TTP131094:TUA131094 UDL131094:UDW131094 UNH131094:UNS131094 UXD131094:UXO131094 VGZ131094:VHK131094 VQV131094:VRG131094 WAR131094:WBC131094 WKN131094:WKY131094 WUJ131094:WUU131094 HX196630:II196630 RT196630:SE196630 ABP196630:ACA196630 ALL196630:ALW196630 AVH196630:AVS196630 BFD196630:BFO196630 BOZ196630:BPK196630 BYV196630:BZG196630 CIR196630:CJC196630 CSN196630:CSY196630 DCJ196630:DCU196630 DMF196630:DMQ196630 DWB196630:DWM196630 EFX196630:EGI196630 EPT196630:EQE196630 EZP196630:FAA196630 FJL196630:FJW196630 FTH196630:FTS196630 GDD196630:GDO196630 GMZ196630:GNK196630 GWV196630:GXG196630 HGR196630:HHC196630 HQN196630:HQY196630 IAJ196630:IAU196630 IKF196630:IKQ196630 IUB196630:IUM196630 JDX196630:JEI196630 JNT196630:JOE196630 JXP196630:JYA196630 KHL196630:KHW196630 KRH196630:KRS196630 LBD196630:LBO196630 LKZ196630:LLK196630 LUV196630:LVG196630 MER196630:MFC196630 MON196630:MOY196630 MYJ196630:MYU196630 NIF196630:NIQ196630 NSB196630:NSM196630 OBX196630:OCI196630 OLT196630:OME196630 OVP196630:OWA196630 PFL196630:PFW196630 PPH196630:PPS196630 PZD196630:PZO196630 QIZ196630:QJK196630 QSV196630:QTG196630 RCR196630:RDC196630 RMN196630:RMY196630 RWJ196630:RWU196630 SGF196630:SGQ196630 SQB196630:SQM196630 SZX196630:TAI196630 TJT196630:TKE196630 TTP196630:TUA196630 UDL196630:UDW196630 UNH196630:UNS196630 UXD196630:UXO196630 VGZ196630:VHK196630 VQV196630:VRG196630 WAR196630:WBC196630 WKN196630:WKY196630 WUJ196630:WUU196630 HX262166:II262166 RT262166:SE262166 ABP262166:ACA262166 ALL262166:ALW262166 AVH262166:AVS262166 BFD262166:BFO262166 BOZ262166:BPK262166 BYV262166:BZG262166 CIR262166:CJC262166 CSN262166:CSY262166 DCJ262166:DCU262166 DMF262166:DMQ262166 DWB262166:DWM262166 EFX262166:EGI262166 EPT262166:EQE262166 EZP262166:FAA262166 FJL262166:FJW262166 FTH262166:FTS262166 GDD262166:GDO262166 GMZ262166:GNK262166 GWV262166:GXG262166 HGR262166:HHC262166 HQN262166:HQY262166 IAJ262166:IAU262166 IKF262166:IKQ262166 IUB262166:IUM262166 JDX262166:JEI262166 JNT262166:JOE262166 JXP262166:JYA262166 KHL262166:KHW262166 KRH262166:KRS262166 LBD262166:LBO262166 LKZ262166:LLK262166 LUV262166:LVG262166 MER262166:MFC262166 MON262166:MOY262166 MYJ262166:MYU262166 NIF262166:NIQ262166 NSB262166:NSM262166 OBX262166:OCI262166 OLT262166:OME262166 OVP262166:OWA262166 PFL262166:PFW262166 PPH262166:PPS262166 PZD262166:PZO262166 QIZ262166:QJK262166 QSV262166:QTG262166 RCR262166:RDC262166 RMN262166:RMY262166 RWJ262166:RWU262166 SGF262166:SGQ262166 SQB262166:SQM262166 SZX262166:TAI262166 TJT262166:TKE262166 TTP262166:TUA262166 UDL262166:UDW262166 UNH262166:UNS262166 UXD262166:UXO262166 VGZ262166:VHK262166 VQV262166:VRG262166 WAR262166:WBC262166 WKN262166:WKY262166 WUJ262166:WUU262166 HX327702:II327702 RT327702:SE327702 ABP327702:ACA327702 ALL327702:ALW327702 AVH327702:AVS327702 BFD327702:BFO327702 BOZ327702:BPK327702 BYV327702:BZG327702 CIR327702:CJC327702 CSN327702:CSY327702 DCJ327702:DCU327702 DMF327702:DMQ327702 DWB327702:DWM327702 EFX327702:EGI327702 EPT327702:EQE327702 EZP327702:FAA327702 FJL327702:FJW327702 FTH327702:FTS327702 GDD327702:GDO327702 GMZ327702:GNK327702 GWV327702:GXG327702 HGR327702:HHC327702 HQN327702:HQY327702 IAJ327702:IAU327702 IKF327702:IKQ327702 IUB327702:IUM327702 JDX327702:JEI327702 JNT327702:JOE327702 JXP327702:JYA327702 KHL327702:KHW327702 KRH327702:KRS327702 LBD327702:LBO327702 LKZ327702:LLK327702 LUV327702:LVG327702 MER327702:MFC327702 MON327702:MOY327702 MYJ327702:MYU327702 NIF327702:NIQ327702 NSB327702:NSM327702 OBX327702:OCI327702 OLT327702:OME327702 OVP327702:OWA327702 PFL327702:PFW327702 PPH327702:PPS327702 PZD327702:PZO327702 QIZ327702:QJK327702 QSV327702:QTG327702 RCR327702:RDC327702 RMN327702:RMY327702 RWJ327702:RWU327702 SGF327702:SGQ327702 SQB327702:SQM327702 SZX327702:TAI327702 TJT327702:TKE327702 TTP327702:TUA327702 UDL327702:UDW327702 UNH327702:UNS327702 UXD327702:UXO327702 VGZ327702:VHK327702 VQV327702:VRG327702 WAR327702:WBC327702 WKN327702:WKY327702 WUJ327702:WUU327702 HX393238:II393238 RT393238:SE393238 ABP393238:ACA393238 ALL393238:ALW393238 AVH393238:AVS393238 BFD393238:BFO393238 BOZ393238:BPK393238 BYV393238:BZG393238 CIR393238:CJC393238 CSN393238:CSY393238 DCJ393238:DCU393238 DMF393238:DMQ393238 DWB393238:DWM393238 EFX393238:EGI393238 EPT393238:EQE393238 EZP393238:FAA393238 FJL393238:FJW393238 FTH393238:FTS393238 GDD393238:GDO393238 GMZ393238:GNK393238 GWV393238:GXG393238 HGR393238:HHC393238 HQN393238:HQY393238 IAJ393238:IAU393238 IKF393238:IKQ393238 IUB393238:IUM393238 JDX393238:JEI393238 JNT393238:JOE393238 JXP393238:JYA393238 KHL393238:KHW393238 KRH393238:KRS393238 LBD393238:LBO393238 LKZ393238:LLK393238 LUV393238:LVG393238 MER393238:MFC393238 MON393238:MOY393238 MYJ393238:MYU393238 NIF393238:NIQ393238 NSB393238:NSM393238 OBX393238:OCI393238 OLT393238:OME393238 OVP393238:OWA393238 PFL393238:PFW393238 PPH393238:PPS393238 PZD393238:PZO393238 QIZ393238:QJK393238 QSV393238:QTG393238 RCR393238:RDC393238 RMN393238:RMY393238 RWJ393238:RWU393238 SGF393238:SGQ393238 SQB393238:SQM393238 SZX393238:TAI393238 TJT393238:TKE393238 TTP393238:TUA393238 UDL393238:UDW393238 UNH393238:UNS393238 UXD393238:UXO393238 VGZ393238:VHK393238 VQV393238:VRG393238 WAR393238:WBC393238 WKN393238:WKY393238 WUJ393238:WUU393238 HX458774:II458774 RT458774:SE458774 ABP458774:ACA458774 ALL458774:ALW458774 AVH458774:AVS458774 BFD458774:BFO458774 BOZ458774:BPK458774 BYV458774:BZG458774 CIR458774:CJC458774 CSN458774:CSY458774 DCJ458774:DCU458774 DMF458774:DMQ458774 DWB458774:DWM458774 EFX458774:EGI458774 EPT458774:EQE458774 EZP458774:FAA458774 FJL458774:FJW458774 FTH458774:FTS458774 GDD458774:GDO458774 GMZ458774:GNK458774 GWV458774:GXG458774 HGR458774:HHC458774 HQN458774:HQY458774 IAJ458774:IAU458774 IKF458774:IKQ458774 IUB458774:IUM458774 JDX458774:JEI458774 JNT458774:JOE458774 JXP458774:JYA458774 KHL458774:KHW458774 KRH458774:KRS458774 LBD458774:LBO458774 LKZ458774:LLK458774 LUV458774:LVG458774 MER458774:MFC458774 MON458774:MOY458774 MYJ458774:MYU458774 NIF458774:NIQ458774 NSB458774:NSM458774 OBX458774:OCI458774 OLT458774:OME458774 OVP458774:OWA458774 PFL458774:PFW458774 PPH458774:PPS458774 PZD458774:PZO458774 QIZ458774:QJK458774 QSV458774:QTG458774 RCR458774:RDC458774 RMN458774:RMY458774 RWJ458774:RWU458774 SGF458774:SGQ458774 SQB458774:SQM458774 SZX458774:TAI458774 TJT458774:TKE458774 TTP458774:TUA458774 UDL458774:UDW458774 UNH458774:UNS458774 UXD458774:UXO458774 VGZ458774:VHK458774 VQV458774:VRG458774 WAR458774:WBC458774 WKN458774:WKY458774 WUJ458774:WUU458774 HX524310:II524310 RT524310:SE524310 ABP524310:ACA524310 ALL524310:ALW524310 AVH524310:AVS524310 BFD524310:BFO524310 BOZ524310:BPK524310 BYV524310:BZG524310 CIR524310:CJC524310 CSN524310:CSY524310 DCJ524310:DCU524310 DMF524310:DMQ524310 DWB524310:DWM524310 EFX524310:EGI524310 EPT524310:EQE524310 EZP524310:FAA524310 FJL524310:FJW524310 FTH524310:FTS524310 GDD524310:GDO524310 GMZ524310:GNK524310 GWV524310:GXG524310 HGR524310:HHC524310 HQN524310:HQY524310 IAJ524310:IAU524310 IKF524310:IKQ524310 IUB524310:IUM524310 JDX524310:JEI524310 JNT524310:JOE524310 JXP524310:JYA524310 KHL524310:KHW524310 KRH524310:KRS524310 LBD524310:LBO524310 LKZ524310:LLK524310 LUV524310:LVG524310 MER524310:MFC524310 MON524310:MOY524310 MYJ524310:MYU524310 NIF524310:NIQ524310 NSB524310:NSM524310 OBX524310:OCI524310 OLT524310:OME524310 OVP524310:OWA524310 PFL524310:PFW524310 PPH524310:PPS524310 PZD524310:PZO524310 QIZ524310:QJK524310 QSV524310:QTG524310 RCR524310:RDC524310 RMN524310:RMY524310 RWJ524310:RWU524310 SGF524310:SGQ524310 SQB524310:SQM524310 SZX524310:TAI524310 TJT524310:TKE524310 TTP524310:TUA524310 UDL524310:UDW524310 UNH524310:UNS524310 UXD524310:UXO524310 VGZ524310:VHK524310 VQV524310:VRG524310 WAR524310:WBC524310 WKN524310:WKY524310 WUJ524310:WUU524310 HX589846:II589846 RT589846:SE589846 ABP589846:ACA589846 ALL589846:ALW589846 AVH589846:AVS589846 BFD589846:BFO589846 BOZ589846:BPK589846 BYV589846:BZG589846 CIR589846:CJC589846 CSN589846:CSY589846 DCJ589846:DCU589846 DMF589846:DMQ589846 DWB589846:DWM589846 EFX589846:EGI589846 EPT589846:EQE589846 EZP589846:FAA589846 FJL589846:FJW589846 FTH589846:FTS589846 GDD589846:GDO589846 GMZ589846:GNK589846 GWV589846:GXG589846 HGR589846:HHC589846 HQN589846:HQY589846 IAJ589846:IAU589846 IKF589846:IKQ589846 IUB589846:IUM589846 JDX589846:JEI589846 JNT589846:JOE589846 JXP589846:JYA589846 KHL589846:KHW589846 KRH589846:KRS589846 LBD589846:LBO589846 LKZ589846:LLK589846 LUV589846:LVG589846 MER589846:MFC589846 MON589846:MOY589846 MYJ589846:MYU589846 NIF589846:NIQ589846 NSB589846:NSM589846 OBX589846:OCI589846 OLT589846:OME589846 OVP589846:OWA589846 PFL589846:PFW589846 PPH589846:PPS589846 PZD589846:PZO589846 QIZ589846:QJK589846 QSV589846:QTG589846 RCR589846:RDC589846 RMN589846:RMY589846 RWJ589846:RWU589846 SGF589846:SGQ589846 SQB589846:SQM589846 SZX589846:TAI589846 TJT589846:TKE589846 TTP589846:TUA589846 UDL589846:UDW589846 UNH589846:UNS589846 UXD589846:UXO589846 VGZ589846:VHK589846 VQV589846:VRG589846 WAR589846:WBC589846 WKN589846:WKY589846 WUJ589846:WUU589846 HX655382:II655382 RT655382:SE655382 ABP655382:ACA655382 ALL655382:ALW655382 AVH655382:AVS655382 BFD655382:BFO655382 BOZ655382:BPK655382 BYV655382:BZG655382 CIR655382:CJC655382 CSN655382:CSY655382 DCJ655382:DCU655382 DMF655382:DMQ655382 DWB655382:DWM655382 EFX655382:EGI655382 EPT655382:EQE655382 EZP655382:FAA655382 FJL655382:FJW655382 FTH655382:FTS655382 GDD655382:GDO655382 GMZ655382:GNK655382 GWV655382:GXG655382 HGR655382:HHC655382 HQN655382:HQY655382 IAJ655382:IAU655382 IKF655382:IKQ655382 IUB655382:IUM655382 JDX655382:JEI655382 JNT655382:JOE655382 JXP655382:JYA655382 KHL655382:KHW655382 KRH655382:KRS655382 LBD655382:LBO655382 LKZ655382:LLK655382 LUV655382:LVG655382 MER655382:MFC655382 MON655382:MOY655382 MYJ655382:MYU655382 NIF655382:NIQ655382 NSB655382:NSM655382 OBX655382:OCI655382 OLT655382:OME655382 OVP655382:OWA655382 PFL655382:PFW655382 PPH655382:PPS655382 PZD655382:PZO655382 QIZ655382:QJK655382 QSV655382:QTG655382 RCR655382:RDC655382 RMN655382:RMY655382 RWJ655382:RWU655382 SGF655382:SGQ655382 SQB655382:SQM655382 SZX655382:TAI655382 TJT655382:TKE655382 TTP655382:TUA655382 UDL655382:UDW655382 UNH655382:UNS655382 UXD655382:UXO655382 VGZ655382:VHK655382 VQV655382:VRG655382 WAR655382:WBC655382 WKN655382:WKY655382 WUJ655382:WUU655382 HX720918:II720918 RT720918:SE720918 ABP720918:ACA720918 ALL720918:ALW720918 AVH720918:AVS720918 BFD720918:BFO720918 BOZ720918:BPK720918 BYV720918:BZG720918 CIR720918:CJC720918 CSN720918:CSY720918 DCJ720918:DCU720918 DMF720918:DMQ720918 DWB720918:DWM720918 EFX720918:EGI720918 EPT720918:EQE720918 EZP720918:FAA720918 FJL720918:FJW720918 FTH720918:FTS720918 GDD720918:GDO720918 GMZ720918:GNK720918 GWV720918:GXG720918 HGR720918:HHC720918 HQN720918:HQY720918 IAJ720918:IAU720918 IKF720918:IKQ720918 IUB720918:IUM720918 JDX720918:JEI720918 JNT720918:JOE720918 JXP720918:JYA720918 KHL720918:KHW720918 KRH720918:KRS720918 LBD720918:LBO720918 LKZ720918:LLK720918 LUV720918:LVG720918 MER720918:MFC720918 MON720918:MOY720918 MYJ720918:MYU720918 NIF720918:NIQ720918 NSB720918:NSM720918 OBX720918:OCI720918 OLT720918:OME720918 OVP720918:OWA720918 PFL720918:PFW720918 PPH720918:PPS720918 PZD720918:PZO720918 QIZ720918:QJK720918 QSV720918:QTG720918 RCR720918:RDC720918 RMN720918:RMY720918 RWJ720918:RWU720918 SGF720918:SGQ720918 SQB720918:SQM720918 SZX720918:TAI720918 TJT720918:TKE720918 TTP720918:TUA720918 UDL720918:UDW720918 UNH720918:UNS720918 UXD720918:UXO720918 VGZ720918:VHK720918 VQV720918:VRG720918 WAR720918:WBC720918 WKN720918:WKY720918 WUJ720918:WUU720918 HX786454:II786454 RT786454:SE786454 ABP786454:ACA786454 ALL786454:ALW786454 AVH786454:AVS786454 BFD786454:BFO786454 BOZ786454:BPK786454 BYV786454:BZG786454 CIR786454:CJC786454 CSN786454:CSY786454 DCJ786454:DCU786454 DMF786454:DMQ786454 DWB786454:DWM786454 EFX786454:EGI786454 EPT786454:EQE786454 EZP786454:FAA786454 FJL786454:FJW786454 FTH786454:FTS786454 GDD786454:GDO786454 GMZ786454:GNK786454 GWV786454:GXG786454 HGR786454:HHC786454 HQN786454:HQY786454 IAJ786454:IAU786454 IKF786454:IKQ786454 IUB786454:IUM786454 JDX786454:JEI786454 JNT786454:JOE786454 JXP786454:JYA786454 KHL786454:KHW786454 KRH786454:KRS786454 LBD786454:LBO786454 LKZ786454:LLK786454 LUV786454:LVG786454 MER786454:MFC786454 MON786454:MOY786454 MYJ786454:MYU786454 NIF786454:NIQ786454 NSB786454:NSM786454 OBX786454:OCI786454 OLT786454:OME786454 OVP786454:OWA786454 PFL786454:PFW786454 PPH786454:PPS786454 PZD786454:PZO786454 QIZ786454:QJK786454 QSV786454:QTG786454 RCR786454:RDC786454 RMN786454:RMY786454 RWJ786454:RWU786454 SGF786454:SGQ786454 SQB786454:SQM786454 SZX786454:TAI786454 TJT786454:TKE786454 TTP786454:TUA786454 UDL786454:UDW786454 UNH786454:UNS786454 UXD786454:UXO786454 VGZ786454:VHK786454 VQV786454:VRG786454 WAR786454:WBC786454 WKN786454:WKY786454 WUJ786454:WUU786454 HX851990:II851990 RT851990:SE851990 ABP851990:ACA851990 ALL851990:ALW851990 AVH851990:AVS851990 BFD851990:BFO851990 BOZ851990:BPK851990 BYV851990:BZG851990 CIR851990:CJC851990 CSN851990:CSY851990 DCJ851990:DCU851990 DMF851990:DMQ851990 DWB851990:DWM851990 EFX851990:EGI851990 EPT851990:EQE851990 EZP851990:FAA851990 FJL851990:FJW851990 FTH851990:FTS851990 GDD851990:GDO851990 GMZ851990:GNK851990 GWV851990:GXG851990 HGR851990:HHC851990 HQN851990:HQY851990 IAJ851990:IAU851990 IKF851990:IKQ851990 IUB851990:IUM851990 JDX851990:JEI851990 JNT851990:JOE851990 JXP851990:JYA851990 KHL851990:KHW851990 KRH851990:KRS851990 LBD851990:LBO851990 LKZ851990:LLK851990 LUV851990:LVG851990 MER851990:MFC851990 MON851990:MOY851990 MYJ851990:MYU851990 NIF851990:NIQ851990 NSB851990:NSM851990 OBX851990:OCI851990 OLT851990:OME851990 OVP851990:OWA851990 PFL851990:PFW851990 PPH851990:PPS851990 PZD851990:PZO851990 QIZ851990:QJK851990 QSV851990:QTG851990 RCR851990:RDC851990 RMN851990:RMY851990 RWJ851990:RWU851990 SGF851990:SGQ851990 SQB851990:SQM851990 SZX851990:TAI851990 TJT851990:TKE851990 TTP851990:TUA851990 UDL851990:UDW851990 UNH851990:UNS851990 UXD851990:UXO851990 VGZ851990:VHK851990 VQV851990:VRG851990 WAR851990:WBC851990 WKN851990:WKY851990 WUJ851990:WUU851990 HX917526:II917526 RT917526:SE917526 ABP917526:ACA917526 ALL917526:ALW917526 AVH917526:AVS917526 BFD917526:BFO917526 BOZ917526:BPK917526 BYV917526:BZG917526 CIR917526:CJC917526 CSN917526:CSY917526 DCJ917526:DCU917526 DMF917526:DMQ917526 DWB917526:DWM917526 EFX917526:EGI917526 EPT917526:EQE917526 EZP917526:FAA917526 FJL917526:FJW917526 FTH917526:FTS917526 GDD917526:GDO917526 GMZ917526:GNK917526 GWV917526:GXG917526 HGR917526:HHC917526 HQN917526:HQY917526 IAJ917526:IAU917526 IKF917526:IKQ917526 IUB917526:IUM917526 JDX917526:JEI917526 JNT917526:JOE917526 JXP917526:JYA917526 KHL917526:KHW917526 KRH917526:KRS917526 LBD917526:LBO917526 LKZ917526:LLK917526 LUV917526:LVG917526 MER917526:MFC917526 MON917526:MOY917526 MYJ917526:MYU917526 NIF917526:NIQ917526 NSB917526:NSM917526 OBX917526:OCI917526 OLT917526:OME917526 OVP917526:OWA917526 PFL917526:PFW917526 PPH917526:PPS917526 PZD917526:PZO917526 QIZ917526:QJK917526 QSV917526:QTG917526 RCR917526:RDC917526 RMN917526:RMY917526 RWJ917526:RWU917526 SGF917526:SGQ917526 SQB917526:SQM917526 SZX917526:TAI917526 TJT917526:TKE917526 TTP917526:TUA917526 UDL917526:UDW917526 UNH917526:UNS917526 UXD917526:UXO917526 VGZ917526:VHK917526 VQV917526:VRG917526 WAR917526:WBC917526 WKN917526:WKY917526 WUJ917526:WUU917526 HX983062:II983062 RT983062:SE983062 ABP983062:ACA983062 ALL983062:ALW983062 AVH983062:AVS983062 BFD983062:BFO983062 BOZ983062:BPK983062 BYV983062:BZG983062 CIR983062:CJC983062 CSN983062:CSY983062 DCJ983062:DCU983062 DMF983062:DMQ983062 DWB983062:DWM983062 EFX983062:EGI983062 EPT983062:EQE983062 EZP983062:FAA983062 FJL983062:FJW983062 FTH983062:FTS983062 GDD983062:GDO983062 GMZ983062:GNK983062 GWV983062:GXG983062 HGR983062:HHC983062 HQN983062:HQY983062 IAJ983062:IAU983062 IKF983062:IKQ983062 IUB983062:IUM983062 JDX983062:JEI983062 JNT983062:JOE983062 JXP983062:JYA983062 KHL983062:KHW983062 KRH983062:KRS983062 LBD983062:LBO983062 LKZ983062:LLK983062 LUV983062:LVG983062 MER983062:MFC983062 MON983062:MOY983062 MYJ983062:MYU983062 NIF983062:NIQ983062 NSB983062:NSM983062 OBX983062:OCI983062 OLT983062:OME983062 OVP983062:OWA983062 PFL983062:PFW983062 PPH983062:PPS983062 PZD983062:PZO983062 QIZ983062:QJK983062 QSV983062:QTG983062 RCR983062:RDC983062 RMN983062:RMY983062 RWJ983062:RWU983062 SGF983062:SGQ983062 SQB983062:SQM983062 SZX983062:TAI983062 TJT983062:TKE983062 TTP983062:TUA983062 UDL983062:UDW983062 UNH983062:UNS983062 UXD983062:UXO983062 VGZ983062:VHK983062 VQV983062:VRG983062 WAR983062:WBC983062 WKN983062:WKY983062 WUJ983062:WUU983062 B983062:M983062 B917526:M917526 B851990:M851990 B786454:M786454 B720918:M720918 B655382:M655382 B589846:M589846 B524310:M524310 B458774:M458774 B393238:M393238 B327702:M327702 B262166:M262166 B196630:M196630 B131094:M131094 B65558:M65558 WUJ983058:WUR983059 HX17:IF18 RT17:SB18 ABP17:ABX18 ALL17:ALT18 AVH17:AVP18 BFD17:BFL18 BOZ17:BPH18 BYV17:BZD18 CIR17:CIZ18 CSN17:CSV18 DCJ17:DCR18 DMF17:DMN18 DWB17:DWJ18 EFX17:EGF18 EPT17:EQB18 EZP17:EZX18 FJL17:FJT18 FTH17:FTP18 GDD17:GDL18 GMZ17:GNH18 GWV17:GXD18 HGR17:HGZ18 HQN17:HQV18 IAJ17:IAR18 IKF17:IKN18 IUB17:IUJ18 JDX17:JEF18 JNT17:JOB18 JXP17:JXX18 KHL17:KHT18 KRH17:KRP18 LBD17:LBL18 LKZ17:LLH18 LUV17:LVD18 MER17:MEZ18 MON17:MOV18 MYJ17:MYR18 NIF17:NIN18 NSB17:NSJ18 OBX17:OCF18 OLT17:OMB18 OVP17:OVX18 PFL17:PFT18 PPH17:PPP18 PZD17:PZL18 QIZ17:QJH18 QSV17:QTD18 RCR17:RCZ18 RMN17:RMV18 RWJ17:RWR18 SGF17:SGN18 SQB17:SQJ18 SZX17:TAF18 TJT17:TKB18 TTP17:TTX18 UDL17:UDT18 UNH17:UNP18 UXD17:UXL18 VGZ17:VHH18 VQV17:VRD18 WAR17:WAZ18 WKN17:WKV18 WUJ17:WUR18 HX65554:IF65555 RT65554:SB65555 ABP65554:ABX65555 ALL65554:ALT65555 AVH65554:AVP65555 BFD65554:BFL65555 BOZ65554:BPH65555 BYV65554:BZD65555 CIR65554:CIZ65555 CSN65554:CSV65555 DCJ65554:DCR65555 DMF65554:DMN65555 DWB65554:DWJ65555 EFX65554:EGF65555 EPT65554:EQB65555 EZP65554:EZX65555 FJL65554:FJT65555 FTH65554:FTP65555 GDD65554:GDL65555 GMZ65554:GNH65555 GWV65554:GXD65555 HGR65554:HGZ65555 HQN65554:HQV65555 IAJ65554:IAR65555 IKF65554:IKN65555 IUB65554:IUJ65555 JDX65554:JEF65555 JNT65554:JOB65555 JXP65554:JXX65555 KHL65554:KHT65555 KRH65554:KRP65555 LBD65554:LBL65555 LKZ65554:LLH65555 LUV65554:LVD65555 MER65554:MEZ65555 MON65554:MOV65555 MYJ65554:MYR65555 NIF65554:NIN65555 NSB65554:NSJ65555 OBX65554:OCF65555 OLT65554:OMB65555 OVP65554:OVX65555 PFL65554:PFT65555 PPH65554:PPP65555 PZD65554:PZL65555 QIZ65554:QJH65555 QSV65554:QTD65555 RCR65554:RCZ65555 RMN65554:RMV65555 RWJ65554:RWR65555 SGF65554:SGN65555 SQB65554:SQJ65555 SZX65554:TAF65555 TJT65554:TKB65555 TTP65554:TTX65555 UDL65554:UDT65555 UNH65554:UNP65555 UXD65554:UXL65555 VGZ65554:VHH65555 VQV65554:VRD65555 WAR65554:WAZ65555 WKN65554:WKV65555 WUJ65554:WUR65555 HX131090:IF131091 RT131090:SB131091 ABP131090:ABX131091 ALL131090:ALT131091 AVH131090:AVP131091 BFD131090:BFL131091 BOZ131090:BPH131091 BYV131090:BZD131091 CIR131090:CIZ131091 CSN131090:CSV131091 DCJ131090:DCR131091 DMF131090:DMN131091 DWB131090:DWJ131091 EFX131090:EGF131091 EPT131090:EQB131091 EZP131090:EZX131091 FJL131090:FJT131091 FTH131090:FTP131091 GDD131090:GDL131091 GMZ131090:GNH131091 GWV131090:GXD131091 HGR131090:HGZ131091 HQN131090:HQV131091 IAJ131090:IAR131091 IKF131090:IKN131091 IUB131090:IUJ131091 JDX131090:JEF131091 JNT131090:JOB131091 JXP131090:JXX131091 KHL131090:KHT131091 KRH131090:KRP131091 LBD131090:LBL131091 LKZ131090:LLH131091 LUV131090:LVD131091 MER131090:MEZ131091 MON131090:MOV131091 MYJ131090:MYR131091 NIF131090:NIN131091 NSB131090:NSJ131091 OBX131090:OCF131091 OLT131090:OMB131091 OVP131090:OVX131091 PFL131090:PFT131091 PPH131090:PPP131091 PZD131090:PZL131091 QIZ131090:QJH131091 QSV131090:QTD131091 RCR131090:RCZ131091 RMN131090:RMV131091 RWJ131090:RWR131091 SGF131090:SGN131091 SQB131090:SQJ131091 SZX131090:TAF131091 TJT131090:TKB131091 TTP131090:TTX131091 UDL131090:UDT131091 UNH131090:UNP131091 UXD131090:UXL131091 VGZ131090:VHH131091 VQV131090:VRD131091 WAR131090:WAZ131091 WKN131090:WKV131091 WUJ131090:WUR131091 HX196626:IF196627 RT196626:SB196627 ABP196626:ABX196627 ALL196626:ALT196627 AVH196626:AVP196627 BFD196626:BFL196627 BOZ196626:BPH196627 BYV196626:BZD196627 CIR196626:CIZ196627 CSN196626:CSV196627 DCJ196626:DCR196627 DMF196626:DMN196627 DWB196626:DWJ196627 EFX196626:EGF196627 EPT196626:EQB196627 EZP196626:EZX196627 FJL196626:FJT196627 FTH196626:FTP196627 GDD196626:GDL196627 GMZ196626:GNH196627 GWV196626:GXD196627 HGR196626:HGZ196627 HQN196626:HQV196627 IAJ196626:IAR196627 IKF196626:IKN196627 IUB196626:IUJ196627 JDX196626:JEF196627 JNT196626:JOB196627 JXP196626:JXX196627 KHL196626:KHT196627 KRH196626:KRP196627 LBD196626:LBL196627 LKZ196626:LLH196627 LUV196626:LVD196627 MER196626:MEZ196627 MON196626:MOV196627 MYJ196626:MYR196627 NIF196626:NIN196627 NSB196626:NSJ196627 OBX196626:OCF196627 OLT196626:OMB196627 OVP196626:OVX196627 PFL196626:PFT196627 PPH196626:PPP196627 PZD196626:PZL196627 QIZ196626:QJH196627 QSV196626:QTD196627 RCR196626:RCZ196627 RMN196626:RMV196627 RWJ196626:RWR196627 SGF196626:SGN196627 SQB196626:SQJ196627 SZX196626:TAF196627 TJT196626:TKB196627 TTP196626:TTX196627 UDL196626:UDT196627 UNH196626:UNP196627 UXD196626:UXL196627 VGZ196626:VHH196627 VQV196626:VRD196627 WAR196626:WAZ196627 WKN196626:WKV196627 WUJ196626:WUR196627 HX262162:IF262163 RT262162:SB262163 ABP262162:ABX262163 ALL262162:ALT262163 AVH262162:AVP262163 BFD262162:BFL262163 BOZ262162:BPH262163 BYV262162:BZD262163 CIR262162:CIZ262163 CSN262162:CSV262163 DCJ262162:DCR262163 DMF262162:DMN262163 DWB262162:DWJ262163 EFX262162:EGF262163 EPT262162:EQB262163 EZP262162:EZX262163 FJL262162:FJT262163 FTH262162:FTP262163 GDD262162:GDL262163 GMZ262162:GNH262163 GWV262162:GXD262163 HGR262162:HGZ262163 HQN262162:HQV262163 IAJ262162:IAR262163 IKF262162:IKN262163 IUB262162:IUJ262163 JDX262162:JEF262163 JNT262162:JOB262163 JXP262162:JXX262163 KHL262162:KHT262163 KRH262162:KRP262163 LBD262162:LBL262163 LKZ262162:LLH262163 LUV262162:LVD262163 MER262162:MEZ262163 MON262162:MOV262163 MYJ262162:MYR262163 NIF262162:NIN262163 NSB262162:NSJ262163 OBX262162:OCF262163 OLT262162:OMB262163 OVP262162:OVX262163 PFL262162:PFT262163 PPH262162:PPP262163 PZD262162:PZL262163 QIZ262162:QJH262163 QSV262162:QTD262163 RCR262162:RCZ262163 RMN262162:RMV262163 RWJ262162:RWR262163 SGF262162:SGN262163 SQB262162:SQJ262163 SZX262162:TAF262163 TJT262162:TKB262163 TTP262162:TTX262163 UDL262162:UDT262163 UNH262162:UNP262163 UXD262162:UXL262163 VGZ262162:VHH262163 VQV262162:VRD262163 WAR262162:WAZ262163 WKN262162:WKV262163 WUJ262162:WUR262163 HX327698:IF327699 RT327698:SB327699 ABP327698:ABX327699 ALL327698:ALT327699 AVH327698:AVP327699 BFD327698:BFL327699 BOZ327698:BPH327699 BYV327698:BZD327699 CIR327698:CIZ327699 CSN327698:CSV327699 DCJ327698:DCR327699 DMF327698:DMN327699 DWB327698:DWJ327699 EFX327698:EGF327699 EPT327698:EQB327699 EZP327698:EZX327699 FJL327698:FJT327699 FTH327698:FTP327699 GDD327698:GDL327699 GMZ327698:GNH327699 GWV327698:GXD327699 HGR327698:HGZ327699 HQN327698:HQV327699 IAJ327698:IAR327699 IKF327698:IKN327699 IUB327698:IUJ327699 JDX327698:JEF327699 JNT327698:JOB327699 JXP327698:JXX327699 KHL327698:KHT327699 KRH327698:KRP327699 LBD327698:LBL327699 LKZ327698:LLH327699 LUV327698:LVD327699 MER327698:MEZ327699 MON327698:MOV327699 MYJ327698:MYR327699 NIF327698:NIN327699 NSB327698:NSJ327699 OBX327698:OCF327699 OLT327698:OMB327699 OVP327698:OVX327699 PFL327698:PFT327699 PPH327698:PPP327699 PZD327698:PZL327699 QIZ327698:QJH327699 QSV327698:QTD327699 RCR327698:RCZ327699 RMN327698:RMV327699 RWJ327698:RWR327699 SGF327698:SGN327699 SQB327698:SQJ327699 SZX327698:TAF327699 TJT327698:TKB327699 TTP327698:TTX327699 UDL327698:UDT327699 UNH327698:UNP327699 UXD327698:UXL327699 VGZ327698:VHH327699 VQV327698:VRD327699 WAR327698:WAZ327699 WKN327698:WKV327699 WUJ327698:WUR327699 HX393234:IF393235 RT393234:SB393235 ABP393234:ABX393235 ALL393234:ALT393235 AVH393234:AVP393235 BFD393234:BFL393235 BOZ393234:BPH393235 BYV393234:BZD393235 CIR393234:CIZ393235 CSN393234:CSV393235 DCJ393234:DCR393235 DMF393234:DMN393235 DWB393234:DWJ393235 EFX393234:EGF393235 EPT393234:EQB393235 EZP393234:EZX393235 FJL393234:FJT393235 FTH393234:FTP393235 GDD393234:GDL393235 GMZ393234:GNH393235 GWV393234:GXD393235 HGR393234:HGZ393235 HQN393234:HQV393235 IAJ393234:IAR393235 IKF393234:IKN393235 IUB393234:IUJ393235 JDX393234:JEF393235 JNT393234:JOB393235 JXP393234:JXX393235 KHL393234:KHT393235 KRH393234:KRP393235 LBD393234:LBL393235 LKZ393234:LLH393235 LUV393234:LVD393235 MER393234:MEZ393235 MON393234:MOV393235 MYJ393234:MYR393235 NIF393234:NIN393235 NSB393234:NSJ393235 OBX393234:OCF393235 OLT393234:OMB393235 OVP393234:OVX393235 PFL393234:PFT393235 PPH393234:PPP393235 PZD393234:PZL393235 QIZ393234:QJH393235 QSV393234:QTD393235 RCR393234:RCZ393235 RMN393234:RMV393235 RWJ393234:RWR393235 SGF393234:SGN393235 SQB393234:SQJ393235 SZX393234:TAF393235 TJT393234:TKB393235 TTP393234:TTX393235 UDL393234:UDT393235 UNH393234:UNP393235 UXD393234:UXL393235 VGZ393234:VHH393235 VQV393234:VRD393235 WAR393234:WAZ393235 WKN393234:WKV393235 WUJ393234:WUR393235 HX458770:IF458771 RT458770:SB458771 ABP458770:ABX458771 ALL458770:ALT458771 AVH458770:AVP458771 BFD458770:BFL458771 BOZ458770:BPH458771 BYV458770:BZD458771 CIR458770:CIZ458771 CSN458770:CSV458771 DCJ458770:DCR458771 DMF458770:DMN458771 DWB458770:DWJ458771 EFX458770:EGF458771 EPT458770:EQB458771 EZP458770:EZX458771 FJL458770:FJT458771 FTH458770:FTP458771 GDD458770:GDL458771 GMZ458770:GNH458771 GWV458770:GXD458771 HGR458770:HGZ458771 HQN458770:HQV458771 IAJ458770:IAR458771 IKF458770:IKN458771 IUB458770:IUJ458771 JDX458770:JEF458771 JNT458770:JOB458771 JXP458770:JXX458771 KHL458770:KHT458771 KRH458770:KRP458771 LBD458770:LBL458771 LKZ458770:LLH458771 LUV458770:LVD458771 MER458770:MEZ458771 MON458770:MOV458771 MYJ458770:MYR458771 NIF458770:NIN458771 NSB458770:NSJ458771 OBX458770:OCF458771 OLT458770:OMB458771 OVP458770:OVX458771 PFL458770:PFT458771 PPH458770:PPP458771 PZD458770:PZL458771 QIZ458770:QJH458771 QSV458770:QTD458771 RCR458770:RCZ458771 RMN458770:RMV458771 RWJ458770:RWR458771 SGF458770:SGN458771 SQB458770:SQJ458771 SZX458770:TAF458771 TJT458770:TKB458771 TTP458770:TTX458771 UDL458770:UDT458771 UNH458770:UNP458771 UXD458770:UXL458771 VGZ458770:VHH458771 VQV458770:VRD458771 WAR458770:WAZ458771 WKN458770:WKV458771 WUJ458770:WUR458771 HX524306:IF524307 RT524306:SB524307 ABP524306:ABX524307 ALL524306:ALT524307 AVH524306:AVP524307 BFD524306:BFL524307 BOZ524306:BPH524307 BYV524306:BZD524307 CIR524306:CIZ524307 CSN524306:CSV524307 DCJ524306:DCR524307 DMF524306:DMN524307 DWB524306:DWJ524307 EFX524306:EGF524307 EPT524306:EQB524307 EZP524306:EZX524307 FJL524306:FJT524307 FTH524306:FTP524307 GDD524306:GDL524307 GMZ524306:GNH524307 GWV524306:GXD524307 HGR524306:HGZ524307 HQN524306:HQV524307 IAJ524306:IAR524307 IKF524306:IKN524307 IUB524306:IUJ524307 JDX524306:JEF524307 JNT524306:JOB524307 JXP524306:JXX524307 KHL524306:KHT524307 KRH524306:KRP524307 LBD524306:LBL524307 LKZ524306:LLH524307 LUV524306:LVD524307 MER524306:MEZ524307 MON524306:MOV524307 MYJ524306:MYR524307 NIF524306:NIN524307 NSB524306:NSJ524307 OBX524306:OCF524307 OLT524306:OMB524307 OVP524306:OVX524307 PFL524306:PFT524307 PPH524306:PPP524307 PZD524306:PZL524307 QIZ524306:QJH524307 QSV524306:QTD524307 RCR524306:RCZ524307 RMN524306:RMV524307 RWJ524306:RWR524307 SGF524306:SGN524307 SQB524306:SQJ524307 SZX524306:TAF524307 TJT524306:TKB524307 TTP524306:TTX524307 UDL524306:UDT524307 UNH524306:UNP524307 UXD524306:UXL524307 VGZ524306:VHH524307 VQV524306:VRD524307 WAR524306:WAZ524307 WKN524306:WKV524307 WUJ524306:WUR524307 HX589842:IF589843 RT589842:SB589843 ABP589842:ABX589843 ALL589842:ALT589843 AVH589842:AVP589843 BFD589842:BFL589843 BOZ589842:BPH589843 BYV589842:BZD589843 CIR589842:CIZ589843 CSN589842:CSV589843 DCJ589842:DCR589843 DMF589842:DMN589843 DWB589842:DWJ589843 EFX589842:EGF589843 EPT589842:EQB589843 EZP589842:EZX589843 FJL589842:FJT589843 FTH589842:FTP589843 GDD589842:GDL589843 GMZ589842:GNH589843 GWV589842:GXD589843 HGR589842:HGZ589843 HQN589842:HQV589843 IAJ589842:IAR589843 IKF589842:IKN589843 IUB589842:IUJ589843 JDX589842:JEF589843 JNT589842:JOB589843 JXP589842:JXX589843 KHL589842:KHT589843 KRH589842:KRP589843 LBD589842:LBL589843 LKZ589842:LLH589843 LUV589842:LVD589843 MER589842:MEZ589843 MON589842:MOV589843 MYJ589842:MYR589843 NIF589842:NIN589843 NSB589842:NSJ589843 OBX589842:OCF589843 OLT589842:OMB589843 OVP589842:OVX589843 PFL589842:PFT589843 PPH589842:PPP589843 PZD589842:PZL589843 QIZ589842:QJH589843 QSV589842:QTD589843 RCR589842:RCZ589843 RMN589842:RMV589843 RWJ589842:RWR589843 SGF589842:SGN589843 SQB589842:SQJ589843 SZX589842:TAF589843 TJT589842:TKB589843 TTP589842:TTX589843 UDL589842:UDT589843 UNH589842:UNP589843 UXD589842:UXL589843 VGZ589842:VHH589843 VQV589842:VRD589843 WAR589842:WAZ589843 WKN589842:WKV589843 WUJ589842:WUR589843 HX655378:IF655379 RT655378:SB655379 ABP655378:ABX655379 ALL655378:ALT655379 AVH655378:AVP655379 BFD655378:BFL655379 BOZ655378:BPH655379 BYV655378:BZD655379 CIR655378:CIZ655379 CSN655378:CSV655379 DCJ655378:DCR655379 DMF655378:DMN655379 DWB655378:DWJ655379 EFX655378:EGF655379 EPT655378:EQB655379 EZP655378:EZX655379 FJL655378:FJT655379 FTH655378:FTP655379 GDD655378:GDL655379 GMZ655378:GNH655379 GWV655378:GXD655379 HGR655378:HGZ655379 HQN655378:HQV655379 IAJ655378:IAR655379 IKF655378:IKN655379 IUB655378:IUJ655379 JDX655378:JEF655379 JNT655378:JOB655379 JXP655378:JXX655379 KHL655378:KHT655379 KRH655378:KRP655379 LBD655378:LBL655379 LKZ655378:LLH655379 LUV655378:LVD655379 MER655378:MEZ655379 MON655378:MOV655379 MYJ655378:MYR655379 NIF655378:NIN655379 NSB655378:NSJ655379 OBX655378:OCF655379 OLT655378:OMB655379 OVP655378:OVX655379 PFL655378:PFT655379 PPH655378:PPP655379 PZD655378:PZL655379 QIZ655378:QJH655379 QSV655378:QTD655379 RCR655378:RCZ655379 RMN655378:RMV655379 RWJ655378:RWR655379 SGF655378:SGN655379 SQB655378:SQJ655379 SZX655378:TAF655379 TJT655378:TKB655379 TTP655378:TTX655379 UDL655378:UDT655379 UNH655378:UNP655379 UXD655378:UXL655379 VGZ655378:VHH655379 VQV655378:VRD655379 WAR655378:WAZ655379 WKN655378:WKV655379 WUJ655378:WUR655379 HX720914:IF720915 RT720914:SB720915 ABP720914:ABX720915 ALL720914:ALT720915 AVH720914:AVP720915 BFD720914:BFL720915 BOZ720914:BPH720915 BYV720914:BZD720915 CIR720914:CIZ720915 CSN720914:CSV720915 DCJ720914:DCR720915 DMF720914:DMN720915 DWB720914:DWJ720915 EFX720914:EGF720915 EPT720914:EQB720915 EZP720914:EZX720915 FJL720914:FJT720915 FTH720914:FTP720915 GDD720914:GDL720915 GMZ720914:GNH720915 GWV720914:GXD720915 HGR720914:HGZ720915 HQN720914:HQV720915 IAJ720914:IAR720915 IKF720914:IKN720915 IUB720914:IUJ720915 JDX720914:JEF720915 JNT720914:JOB720915 JXP720914:JXX720915 KHL720914:KHT720915 KRH720914:KRP720915 LBD720914:LBL720915 LKZ720914:LLH720915 LUV720914:LVD720915 MER720914:MEZ720915 MON720914:MOV720915 MYJ720914:MYR720915 NIF720914:NIN720915 NSB720914:NSJ720915 OBX720914:OCF720915 OLT720914:OMB720915 OVP720914:OVX720915 PFL720914:PFT720915 PPH720914:PPP720915 PZD720914:PZL720915 QIZ720914:QJH720915 QSV720914:QTD720915 RCR720914:RCZ720915 RMN720914:RMV720915 RWJ720914:RWR720915 SGF720914:SGN720915 SQB720914:SQJ720915 SZX720914:TAF720915 TJT720914:TKB720915 TTP720914:TTX720915 UDL720914:UDT720915 UNH720914:UNP720915 UXD720914:UXL720915 VGZ720914:VHH720915 VQV720914:VRD720915 WAR720914:WAZ720915 WKN720914:WKV720915 WUJ720914:WUR720915 HX786450:IF786451 RT786450:SB786451 ABP786450:ABX786451 ALL786450:ALT786451 AVH786450:AVP786451 BFD786450:BFL786451 BOZ786450:BPH786451 BYV786450:BZD786451 CIR786450:CIZ786451 CSN786450:CSV786451 DCJ786450:DCR786451 DMF786450:DMN786451 DWB786450:DWJ786451 EFX786450:EGF786451 EPT786450:EQB786451 EZP786450:EZX786451 FJL786450:FJT786451 FTH786450:FTP786451 GDD786450:GDL786451 GMZ786450:GNH786451 GWV786450:GXD786451 HGR786450:HGZ786451 HQN786450:HQV786451 IAJ786450:IAR786451 IKF786450:IKN786451 IUB786450:IUJ786451 JDX786450:JEF786451 JNT786450:JOB786451 JXP786450:JXX786451 KHL786450:KHT786451 KRH786450:KRP786451 LBD786450:LBL786451 LKZ786450:LLH786451 LUV786450:LVD786451 MER786450:MEZ786451 MON786450:MOV786451 MYJ786450:MYR786451 NIF786450:NIN786451 NSB786450:NSJ786451 OBX786450:OCF786451 OLT786450:OMB786451 OVP786450:OVX786451 PFL786450:PFT786451 PPH786450:PPP786451 PZD786450:PZL786451 QIZ786450:QJH786451 QSV786450:QTD786451 RCR786450:RCZ786451 RMN786450:RMV786451 RWJ786450:RWR786451 SGF786450:SGN786451 SQB786450:SQJ786451 SZX786450:TAF786451 TJT786450:TKB786451 TTP786450:TTX786451 UDL786450:UDT786451 UNH786450:UNP786451 UXD786450:UXL786451 VGZ786450:VHH786451 VQV786450:VRD786451 WAR786450:WAZ786451 WKN786450:WKV786451 WUJ786450:WUR786451 HX851986:IF851987 RT851986:SB851987 ABP851986:ABX851987 ALL851986:ALT851987 AVH851986:AVP851987 BFD851986:BFL851987 BOZ851986:BPH851987 BYV851986:BZD851987 CIR851986:CIZ851987 CSN851986:CSV851987 DCJ851986:DCR851987 DMF851986:DMN851987 DWB851986:DWJ851987 EFX851986:EGF851987 EPT851986:EQB851987 EZP851986:EZX851987 FJL851986:FJT851987 FTH851986:FTP851987 GDD851986:GDL851987 GMZ851986:GNH851987 GWV851986:GXD851987 HGR851986:HGZ851987 HQN851986:HQV851987 IAJ851986:IAR851987 IKF851986:IKN851987 IUB851986:IUJ851987 JDX851986:JEF851987 JNT851986:JOB851987 JXP851986:JXX851987 KHL851986:KHT851987 KRH851986:KRP851987 LBD851986:LBL851987 LKZ851986:LLH851987 LUV851986:LVD851987 MER851986:MEZ851987 MON851986:MOV851987 MYJ851986:MYR851987 NIF851986:NIN851987 NSB851986:NSJ851987 OBX851986:OCF851987 OLT851986:OMB851987 OVP851986:OVX851987 PFL851986:PFT851987 PPH851986:PPP851987 PZD851986:PZL851987 QIZ851986:QJH851987 QSV851986:QTD851987 RCR851986:RCZ851987 RMN851986:RMV851987 RWJ851986:RWR851987 SGF851986:SGN851987 SQB851986:SQJ851987 SZX851986:TAF851987 TJT851986:TKB851987 TTP851986:TTX851987 UDL851986:UDT851987 UNH851986:UNP851987 UXD851986:UXL851987 VGZ851986:VHH851987 VQV851986:VRD851987 WAR851986:WAZ851987 WKN851986:WKV851987 WUJ851986:WUR851987 HX917522:IF917523 RT917522:SB917523 ABP917522:ABX917523 ALL917522:ALT917523 AVH917522:AVP917523 BFD917522:BFL917523 BOZ917522:BPH917523 BYV917522:BZD917523 CIR917522:CIZ917523 CSN917522:CSV917523 DCJ917522:DCR917523 DMF917522:DMN917523 DWB917522:DWJ917523 EFX917522:EGF917523 EPT917522:EQB917523 EZP917522:EZX917523 FJL917522:FJT917523 FTH917522:FTP917523 GDD917522:GDL917523 GMZ917522:GNH917523 GWV917522:GXD917523 HGR917522:HGZ917523 HQN917522:HQV917523 IAJ917522:IAR917523 IKF917522:IKN917523 IUB917522:IUJ917523 JDX917522:JEF917523 JNT917522:JOB917523 JXP917522:JXX917523 KHL917522:KHT917523 KRH917522:KRP917523 LBD917522:LBL917523 LKZ917522:LLH917523 LUV917522:LVD917523 MER917522:MEZ917523 MON917522:MOV917523 MYJ917522:MYR917523 NIF917522:NIN917523 NSB917522:NSJ917523 OBX917522:OCF917523 OLT917522:OMB917523 OVP917522:OVX917523 PFL917522:PFT917523 PPH917522:PPP917523 PZD917522:PZL917523 QIZ917522:QJH917523 QSV917522:QTD917523 RCR917522:RCZ917523 RMN917522:RMV917523 RWJ917522:RWR917523 SGF917522:SGN917523 SQB917522:SQJ917523 SZX917522:TAF917523 TJT917522:TKB917523 TTP917522:TTX917523 UDL917522:UDT917523 UNH917522:UNP917523 UXD917522:UXL917523 VGZ917522:VHH917523 VQV917522:VRD917523 WAR917522:WAZ917523 WKN917522:WKV917523 WUJ917522:WUR917523 HX983058:IF983059 RT983058:SB983059 ABP983058:ABX983059 ALL983058:ALT983059 AVH983058:AVP983059 BFD983058:BFL983059 BOZ983058:BPH983059 BYV983058:BZD983059 CIR983058:CIZ983059 CSN983058:CSV983059 DCJ983058:DCR983059 DMF983058:DMN983059 DWB983058:DWJ983059 EFX983058:EGF983059 EPT983058:EQB983059 EZP983058:EZX983059 FJL983058:FJT983059 FTH983058:FTP983059 GDD983058:GDL983059 GMZ983058:GNH983059 GWV983058:GXD983059 HGR983058:HGZ983059 HQN983058:HQV983059 IAJ983058:IAR983059 IKF983058:IKN983059 IUB983058:IUJ983059 JDX983058:JEF983059 JNT983058:JOB983059 JXP983058:JXX983059 KHL983058:KHT983059 KRH983058:KRP983059 LBD983058:LBL983059 LKZ983058:LLH983059 LUV983058:LVD983059 MER983058:MEZ983059 MON983058:MOV983059 MYJ983058:MYR983059 NIF983058:NIN983059 NSB983058:NSJ983059 OBX983058:OCF983059 OLT983058:OMB983059 OVP983058:OVX983059 PFL983058:PFT983059 PPH983058:PPP983059 PZD983058:PZL983059 QIZ983058:QJH983059 QSV983058:QTD983059 RCR983058:RCZ983059 RMN983058:RMV983059 RWJ983058:RWR983059 SGF983058:SGN983059 SQB983058:SQJ983059 SZX983058:TAF983059 TJT983058:TKB983059 TTP983058:TTX983059 UDL983058:UDT983059 UNH983058:UNP983059 UXD983058:UXL983059 VGZ983058:VHH983059 VQV983058:VRD983059 WAR983058:WAZ983059 WKN983058:WKV983059 B983058:J983059 B917522:J917523 B851986:J851987 B786450:J786451 B720914:J720915 B655378:J655379 B589842:J589843 B524306:J524307 B458770:J458771 B393234:J393235 B327698:J327699 B262162:J262163 B196626:J196627 B131090:J131091 B65554:J65555" xr:uid="{00000000-0002-0000-0100-000004000000}">
      <formula1>#REF!</formula1>
    </dataValidation>
    <dataValidation type="list" allowBlank="1" showInputMessage="1" showErrorMessage="1" sqref="AK1:AM1" xr:uid="{00000000-0002-0000-0100-000006000000}">
      <formula1>$AX$2:$AX$168</formula1>
    </dataValidation>
    <dataValidation type="list" allowBlank="1" showInputMessage="1" showErrorMessage="1" sqref="B21" xr:uid="{00000000-0002-0000-0100-000007000000}">
      <formula1>$AT$3:$AT$10</formula1>
    </dataValidation>
  </dataValidations>
  <pageMargins left="0.39370078740157483" right="0.35433070866141736" top="0.74803149606299213" bottom="0.74803149606299213" header="0.31496062992125984" footer="0.31496062992125984"/>
  <pageSetup scale="9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Personal!$C$19:$C$132</xm:f>
          </x14:formula1>
          <xm:sqref>B17:J18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M81"/>
  <sheetViews>
    <sheetView showGridLines="0" topLeftCell="A7" workbookViewId="0">
      <selection activeCell="F15" sqref="F15"/>
    </sheetView>
  </sheetViews>
  <sheetFormatPr baseColWidth="10" defaultColWidth="0" defaultRowHeight="15" customHeight="1" zeroHeight="1"/>
  <cols>
    <col min="1" max="1" width="0.88671875" customWidth="1"/>
    <col min="2" max="2" width="1.109375" customWidth="1"/>
    <col min="3" max="3" width="24.5546875" customWidth="1"/>
    <col min="4" max="4" width="10" customWidth="1"/>
    <col min="5" max="5" width="12.109375" customWidth="1"/>
    <col min="6" max="6" width="22.33203125" customWidth="1"/>
    <col min="7" max="7" width="8.109375" customWidth="1"/>
    <col min="8" max="8" width="8.44140625" customWidth="1"/>
    <col min="9" max="9" width="9.44140625" customWidth="1"/>
    <col min="10" max="10" width="8" customWidth="1"/>
    <col min="11" max="11" width="14.33203125" customWidth="1"/>
    <col min="12" max="12" width="2.88671875" customWidth="1"/>
    <col min="13" max="13" width="4.5546875" customWidth="1"/>
    <col min="14" max="16384" width="11.44140625" hidden="1"/>
  </cols>
  <sheetData>
    <row r="1" spans="3:11" ht="14.4"/>
    <row r="2" spans="3:11" ht="18">
      <c r="F2" s="1635">
        <f ca="1">TODAY()</f>
        <v>46256</v>
      </c>
      <c r="G2" s="1635"/>
      <c r="H2" s="1635"/>
      <c r="I2" s="1635"/>
      <c r="J2" s="1635"/>
      <c r="K2" s="1635"/>
    </row>
    <row r="3" spans="3:11" ht="14.4"/>
    <row r="4" spans="3:11" ht="14.4"/>
    <row r="5" spans="3:11" ht="14.4"/>
    <row r="6" spans="3:11" ht="14.4"/>
    <row r="7" spans="3:11" ht="14.4"/>
    <row r="8" spans="3:11" ht="14.4"/>
    <row r="9" spans="3:11" ht="14.4"/>
    <row r="10" spans="3:11" ht="14.4"/>
    <row r="11" spans="3:11" ht="15.75" customHeight="1">
      <c r="C11" s="100" t="s">
        <v>646</v>
      </c>
      <c r="D11" s="100"/>
      <c r="E11" s="100"/>
      <c r="F11" s="561"/>
      <c r="G11" s="561"/>
      <c r="H11" s="561"/>
      <c r="I11" s="561"/>
      <c r="J11" s="561"/>
      <c r="K11" s="561"/>
    </row>
    <row r="12" spans="3:11" ht="12.75" customHeight="1">
      <c r="C12" s="1634" t="s">
        <v>647</v>
      </c>
      <c r="D12" s="1634"/>
      <c r="E12" s="1634"/>
      <c r="F12" s="561"/>
      <c r="G12" s="561"/>
      <c r="H12" s="561"/>
      <c r="I12" s="561"/>
      <c r="J12" s="561"/>
      <c r="K12" s="561"/>
    </row>
    <row r="13" spans="3:11" ht="12.75" customHeight="1">
      <c r="C13" s="561"/>
      <c r="D13" s="561"/>
      <c r="E13" s="561"/>
      <c r="F13" s="561"/>
      <c r="G13" s="561"/>
      <c r="H13" s="561"/>
      <c r="I13" s="561"/>
      <c r="J13" s="561"/>
      <c r="K13" s="561"/>
    </row>
    <row r="14" spans="3:11" ht="18">
      <c r="C14" s="561"/>
      <c r="D14" s="561"/>
      <c r="E14" s="561"/>
      <c r="F14" s="562"/>
      <c r="G14" s="561"/>
      <c r="H14" s="561"/>
      <c r="I14" s="561"/>
      <c r="J14" s="561"/>
      <c r="K14" s="561"/>
    </row>
    <row r="15" spans="3:11" ht="18">
      <c r="C15" s="561"/>
      <c r="D15" s="561"/>
      <c r="E15" s="561"/>
      <c r="F15" s="561"/>
      <c r="G15" s="561"/>
      <c r="H15" s="561"/>
      <c r="I15" s="561"/>
      <c r="J15" s="561"/>
      <c r="K15" s="561"/>
    </row>
    <row r="16" spans="3:11" ht="18">
      <c r="C16" s="561"/>
      <c r="D16" s="561"/>
      <c r="E16" s="561"/>
      <c r="F16" s="561"/>
      <c r="G16" s="561"/>
      <c r="H16" s="561"/>
      <c r="I16" s="561"/>
      <c r="J16" s="561"/>
      <c r="K16" s="561"/>
    </row>
    <row r="17" spans="2:12" ht="18">
      <c r="C17" s="561"/>
      <c r="D17" s="561"/>
      <c r="E17" s="561"/>
      <c r="F17" s="561"/>
      <c r="G17" s="561"/>
      <c r="H17" s="561"/>
      <c r="I17" s="561"/>
      <c r="J17" s="561"/>
      <c r="K17" s="561"/>
    </row>
    <row r="18" spans="2:12" ht="12" customHeight="1">
      <c r="C18" s="1581" t="str">
        <f>CONCATENATE("                Mediante la presente reciba un cordial saludo, y sirva la misma para suministrales los datos básicos de la empresa FRIOMAX, C.A. que ejecutará la OBRA : ",Personal!D9," Contrato Nro. ",Personal!D10,".")</f>
        <v xml:space="preserve">                Mediante la presente reciba un cordial saludo, y sirva la misma para suministrales los datos básicos de la empresa FRIOMAX, C.A. que ejecutará la OBRA : "SERVICIO DE MANTENIMIENTO DE INSTRUMENTACION, PANELES DE CONTROL, MULTIPLES Y POZOS INYECTORES DE MACOLLAS DE PIGAS I, PERTENECIENTE A LA GERENCIA DE PLANTAS GAS Y AGUA" Contrato Nro. 4600057801.</v>
      </c>
      <c r="D18" s="1581"/>
      <c r="E18" s="1581"/>
      <c r="F18" s="1581"/>
      <c r="G18" s="1581"/>
      <c r="H18" s="1581"/>
      <c r="I18" s="1581"/>
      <c r="J18" s="1581"/>
      <c r="K18" s="1581"/>
    </row>
    <row r="19" spans="2:12" ht="12" customHeight="1">
      <c r="C19" s="1581"/>
      <c r="D19" s="1581"/>
      <c r="E19" s="1581"/>
      <c r="F19" s="1581"/>
      <c r="G19" s="1581"/>
      <c r="H19" s="1581"/>
      <c r="I19" s="1581"/>
      <c r="J19" s="1581"/>
      <c r="K19" s="1581"/>
    </row>
    <row r="20" spans="2:12" ht="12" customHeight="1">
      <c r="C20" s="1581"/>
      <c r="D20" s="1581"/>
      <c r="E20" s="1581"/>
      <c r="F20" s="1581"/>
      <c r="G20" s="1581"/>
      <c r="H20" s="1581"/>
      <c r="I20" s="1581"/>
      <c r="J20" s="1581"/>
      <c r="K20" s="1581"/>
    </row>
    <row r="21" spans="2:12" ht="12" customHeight="1">
      <c r="C21" s="1581"/>
      <c r="D21" s="1581"/>
      <c r="E21" s="1581"/>
      <c r="F21" s="1581"/>
      <c r="G21" s="1581"/>
      <c r="H21" s="1581"/>
      <c r="I21" s="1581"/>
      <c r="J21" s="1581"/>
      <c r="K21" s="1581"/>
    </row>
    <row r="22" spans="2:12" ht="12" customHeight="1">
      <c r="C22" s="1581"/>
      <c r="D22" s="1581"/>
      <c r="E22" s="1581"/>
      <c r="F22" s="1581"/>
      <c r="G22" s="1581"/>
      <c r="H22" s="1581"/>
      <c r="I22" s="1581"/>
      <c r="J22" s="1581"/>
      <c r="K22" s="1581"/>
    </row>
    <row r="23" spans="2:12" ht="12" customHeight="1">
      <c r="C23" s="1581"/>
      <c r="D23" s="1581"/>
      <c r="E23" s="1581"/>
      <c r="F23" s="1581"/>
      <c r="G23" s="1581"/>
      <c r="H23" s="1581"/>
      <c r="I23" s="1581"/>
      <c r="J23" s="1581"/>
      <c r="K23" s="1581"/>
    </row>
    <row r="24" spans="2:12" ht="14.4"/>
    <row r="25" spans="2:12" ht="14.4" hidden="1">
      <c r="B25" s="225" t="e">
        <f>#REF!+1</f>
        <v>#REF!</v>
      </c>
      <c r="C25" s="221">
        <f>Personal!C36</f>
        <v>0</v>
      </c>
      <c r="D25" s="16">
        <f>Personal!D36</f>
        <v>0</v>
      </c>
      <c r="E25" s="16">
        <f>Personal!E36</f>
        <v>0</v>
      </c>
      <c r="F25" s="17">
        <f>Personal!F36</f>
        <v>0</v>
      </c>
      <c r="G25" s="226">
        <f>Personal!P36</f>
        <v>0</v>
      </c>
      <c r="H25" s="232">
        <f>Personal!F36</f>
        <v>0</v>
      </c>
      <c r="I25" s="232"/>
      <c r="J25" s="232"/>
      <c r="K25" s="233">
        <f>Personal!BQ36</f>
        <v>0</v>
      </c>
    </row>
    <row r="26" spans="2:12" ht="14.4" hidden="1">
      <c r="B26" s="225" t="e">
        <f t="shared" ref="B26:B27" si="0">B25+1</f>
        <v>#REF!</v>
      </c>
      <c r="C26" s="221">
        <f>Personal!C37</f>
        <v>0</v>
      </c>
      <c r="D26" s="16">
        <f>Personal!D37</f>
        <v>0</v>
      </c>
      <c r="E26" s="16">
        <f>Personal!E37</f>
        <v>0</v>
      </c>
      <c r="F26" s="17">
        <f>Personal!F37</f>
        <v>0</v>
      </c>
      <c r="G26" s="226">
        <f>Personal!P37</f>
        <v>0</v>
      </c>
      <c r="H26" s="232">
        <f>Personal!F37</f>
        <v>0</v>
      </c>
      <c r="I26" s="232"/>
      <c r="J26" s="232"/>
      <c r="K26" s="233">
        <f>Personal!BQ37</f>
        <v>0</v>
      </c>
    </row>
    <row r="27" spans="2:12" ht="14.4" hidden="1">
      <c r="B27" s="225" t="e">
        <f t="shared" si="0"/>
        <v>#REF!</v>
      </c>
      <c r="C27" s="221" t="str">
        <f>Personal!C38</f>
        <v>EMAN BRITO</v>
      </c>
      <c r="D27" s="16">
        <f>Personal!D38</f>
        <v>14994920</v>
      </c>
      <c r="E27" s="16" t="str">
        <f>Personal!E38</f>
        <v>SUPERVISOR</v>
      </c>
      <c r="F27" s="17">
        <f>Personal!F38</f>
        <v>0</v>
      </c>
      <c r="G27" s="226">
        <f>Personal!P38</f>
        <v>0</v>
      </c>
      <c r="H27" s="232">
        <f>Personal!F38</f>
        <v>0</v>
      </c>
      <c r="I27" s="232"/>
      <c r="J27" s="232"/>
      <c r="K27" s="233">
        <f>Personal!BQ38</f>
        <v>0</v>
      </c>
    </row>
    <row r="28" spans="2:12" ht="14.4"/>
    <row r="29" spans="2:12" ht="18">
      <c r="B29" s="561"/>
      <c r="C29" s="227" t="s">
        <v>218</v>
      </c>
      <c r="D29" s="1796" t="s">
        <v>648</v>
      </c>
      <c r="E29" s="1796"/>
      <c r="F29" s="1796"/>
      <c r="G29" s="1796"/>
      <c r="H29" s="1796"/>
      <c r="I29" s="1796"/>
      <c r="J29" s="1796"/>
      <c r="K29" s="1796"/>
      <c r="L29" s="561"/>
    </row>
    <row r="30" spans="2:12" ht="18">
      <c r="B30" s="561"/>
      <c r="C30" s="227" t="s">
        <v>649</v>
      </c>
      <c r="D30" s="1796" t="s">
        <v>238</v>
      </c>
      <c r="E30" s="1796"/>
      <c r="F30" s="1796"/>
      <c r="G30" s="1796"/>
      <c r="H30" s="1796"/>
      <c r="I30" s="1796"/>
      <c r="J30" s="1796"/>
      <c r="K30" s="1796"/>
      <c r="L30" s="561"/>
    </row>
    <row r="31" spans="2:12" ht="29.25" customHeight="1">
      <c r="B31" s="561"/>
      <c r="C31" s="681" t="s">
        <v>650</v>
      </c>
      <c r="D31" s="1797" t="s">
        <v>656</v>
      </c>
      <c r="E31" s="1797"/>
      <c r="F31" s="1797"/>
      <c r="G31" s="1797"/>
      <c r="H31" s="1797"/>
      <c r="I31" s="1797"/>
      <c r="J31" s="1797"/>
      <c r="K31" s="1797"/>
      <c r="L31" s="561"/>
    </row>
    <row r="32" spans="2:12" ht="18">
      <c r="B32" s="561"/>
      <c r="C32" s="227" t="s">
        <v>651</v>
      </c>
      <c r="D32" s="1796" t="s">
        <v>652</v>
      </c>
      <c r="E32" s="1796"/>
      <c r="F32" s="1796"/>
      <c r="G32" s="1796"/>
      <c r="H32" s="1796"/>
      <c r="I32" s="1796"/>
      <c r="J32" s="1796"/>
      <c r="K32" s="1796"/>
      <c r="L32" s="561"/>
    </row>
    <row r="33" spans="2:12" ht="18">
      <c r="B33" s="561"/>
      <c r="C33" s="227" t="s">
        <v>120</v>
      </c>
      <c r="D33" s="1796" t="s">
        <v>653</v>
      </c>
      <c r="E33" s="1796"/>
      <c r="F33" s="1796"/>
      <c r="G33" s="1796"/>
      <c r="H33" s="1796"/>
      <c r="I33" s="1796"/>
      <c r="J33" s="1796"/>
      <c r="K33" s="1796"/>
      <c r="L33" s="561"/>
    </row>
    <row r="34" spans="2:12" ht="18">
      <c r="B34" s="561"/>
      <c r="C34" s="227" t="s">
        <v>654</v>
      </c>
      <c r="D34" s="291" t="s">
        <v>655</v>
      </c>
      <c r="E34" s="291"/>
      <c r="F34" s="291"/>
      <c r="G34" s="291"/>
      <c r="H34" s="291"/>
      <c r="I34" s="291"/>
      <c r="J34" s="291"/>
      <c r="K34" s="291"/>
      <c r="L34" s="561"/>
    </row>
    <row r="35" spans="2:12" ht="18">
      <c r="B35" s="561"/>
      <c r="C35" s="227"/>
      <c r="D35" s="680"/>
      <c r="E35" s="680"/>
      <c r="F35" s="680"/>
      <c r="G35" s="680"/>
      <c r="H35" s="680"/>
      <c r="I35" s="680"/>
      <c r="J35" s="680"/>
      <c r="K35" s="680"/>
      <c r="L35" s="561"/>
    </row>
    <row r="36" spans="2:12" ht="18">
      <c r="B36" s="561"/>
      <c r="C36" s="227"/>
      <c r="D36" s="680"/>
      <c r="E36" s="680"/>
      <c r="F36" s="680"/>
      <c r="G36" s="680"/>
      <c r="H36" s="680"/>
      <c r="I36" s="680"/>
      <c r="J36" s="680"/>
      <c r="K36" s="680"/>
      <c r="L36" s="561"/>
    </row>
    <row r="37" spans="2:12" ht="18">
      <c r="B37" s="561"/>
      <c r="C37" s="227"/>
      <c r="D37" s="680"/>
      <c r="E37" s="680"/>
      <c r="F37" s="680"/>
      <c r="G37" s="680"/>
      <c r="H37" s="680"/>
      <c r="I37" s="680"/>
      <c r="J37" s="680"/>
      <c r="K37" s="680"/>
      <c r="L37" s="561"/>
    </row>
    <row r="38" spans="2:12" ht="18">
      <c r="B38" s="561"/>
      <c r="C38" s="227"/>
      <c r="D38" s="680"/>
      <c r="E38" s="680"/>
      <c r="F38" s="680"/>
      <c r="G38" s="680"/>
      <c r="H38" s="680"/>
      <c r="I38" s="680"/>
      <c r="J38" s="680"/>
      <c r="K38" s="680"/>
      <c r="L38" s="561"/>
    </row>
    <row r="39" spans="2:12" ht="18">
      <c r="B39" s="561"/>
      <c r="C39" s="227"/>
      <c r="D39" s="680"/>
      <c r="E39" s="680"/>
      <c r="F39" s="680"/>
      <c r="G39" s="680"/>
      <c r="H39" s="680"/>
      <c r="I39" s="680"/>
      <c r="J39" s="680"/>
      <c r="K39" s="680"/>
      <c r="L39" s="561"/>
    </row>
    <row r="40" spans="2:12" ht="18">
      <c r="B40" s="561"/>
      <c r="C40" s="227"/>
      <c r="D40" s="680"/>
      <c r="E40" s="680"/>
      <c r="F40" s="680"/>
      <c r="G40" s="680"/>
      <c r="H40" s="680"/>
      <c r="I40" s="680"/>
      <c r="J40" s="680"/>
      <c r="K40" s="680"/>
      <c r="L40" s="561"/>
    </row>
    <row r="41" spans="2:12" ht="18">
      <c r="B41" s="561"/>
      <c r="C41" s="227"/>
      <c r="D41" s="680"/>
      <c r="E41" s="680"/>
      <c r="F41" s="680"/>
      <c r="G41" s="680"/>
      <c r="H41" s="680"/>
      <c r="I41" s="680"/>
      <c r="J41" s="680"/>
      <c r="K41" s="680"/>
      <c r="L41" s="561"/>
    </row>
    <row r="42" spans="2:12" ht="18">
      <c r="B42" s="561"/>
      <c r="C42" s="227"/>
      <c r="D42" s="680"/>
      <c r="E42" s="680"/>
      <c r="F42" s="680"/>
      <c r="G42" s="680"/>
      <c r="H42" s="680"/>
      <c r="I42" s="680"/>
      <c r="J42" s="680"/>
      <c r="K42" s="680"/>
      <c r="L42" s="561"/>
    </row>
    <row r="43" spans="2:12" ht="18">
      <c r="B43" s="561"/>
      <c r="C43" s="227"/>
      <c r="D43" s="680"/>
      <c r="E43" s="680"/>
      <c r="F43" s="680"/>
      <c r="G43" s="680"/>
      <c r="H43" s="680"/>
      <c r="I43" s="680"/>
      <c r="J43" s="680"/>
      <c r="K43" s="680"/>
      <c r="L43" s="561"/>
    </row>
    <row r="44" spans="2:12" ht="18">
      <c r="B44" s="561"/>
      <c r="C44" s="234" t="s">
        <v>265</v>
      </c>
      <c r="D44" s="561"/>
      <c r="E44" s="561"/>
      <c r="F44" s="561"/>
      <c r="G44" s="561"/>
      <c r="H44" s="561"/>
      <c r="I44" s="561"/>
      <c r="J44" s="561"/>
      <c r="K44" s="561"/>
      <c r="L44" s="561"/>
    </row>
    <row r="45" spans="2:12" ht="18">
      <c r="B45" s="561"/>
      <c r="C45" s="234"/>
      <c r="D45" s="561"/>
      <c r="E45" s="561"/>
      <c r="F45" s="561"/>
      <c r="G45" s="561"/>
      <c r="H45" s="561"/>
      <c r="I45" s="561"/>
      <c r="J45" s="561"/>
      <c r="K45" s="561"/>
      <c r="L45" s="561"/>
    </row>
    <row r="46" spans="2:12" ht="18">
      <c r="B46" s="561"/>
      <c r="C46" s="234"/>
      <c r="D46" s="561"/>
      <c r="E46" s="561"/>
      <c r="F46" s="561"/>
      <c r="G46" s="561"/>
      <c r="H46" s="561"/>
      <c r="I46" s="561"/>
      <c r="J46" s="561"/>
      <c r="K46" s="561"/>
      <c r="L46" s="561"/>
    </row>
    <row r="47" spans="2:12" ht="18">
      <c r="B47" s="561"/>
      <c r="C47" s="234"/>
      <c r="D47" s="561"/>
      <c r="E47" s="561"/>
      <c r="F47" s="561"/>
      <c r="G47" s="561"/>
      <c r="H47" s="561"/>
      <c r="I47" s="561"/>
      <c r="J47" s="561"/>
      <c r="K47" s="561"/>
      <c r="L47" s="561"/>
    </row>
    <row r="48" spans="2:12" ht="18">
      <c r="B48" s="561"/>
      <c r="C48" s="234"/>
      <c r="D48" s="561"/>
      <c r="E48" s="561"/>
      <c r="F48" s="561"/>
      <c r="G48" s="561"/>
      <c r="H48" s="561"/>
      <c r="I48" s="561"/>
      <c r="J48" s="561"/>
      <c r="K48" s="561"/>
      <c r="L48" s="561"/>
    </row>
    <row r="49" spans="1:12" ht="18">
      <c r="B49" s="561"/>
      <c r="C49" s="234"/>
      <c r="D49" s="561"/>
      <c r="E49" s="561"/>
      <c r="F49" s="561"/>
      <c r="G49" s="561"/>
      <c r="H49" s="561"/>
      <c r="I49" s="561"/>
      <c r="J49" s="561"/>
      <c r="K49" s="561"/>
      <c r="L49" s="561"/>
    </row>
    <row r="50" spans="1:12" ht="18">
      <c r="B50" s="561"/>
      <c r="C50" s="561"/>
      <c r="D50" s="561"/>
      <c r="E50" s="561"/>
      <c r="F50" s="561"/>
      <c r="G50" s="561"/>
      <c r="H50" s="561"/>
      <c r="I50" s="561"/>
      <c r="J50" s="561"/>
      <c r="K50" s="561"/>
      <c r="L50" s="561"/>
    </row>
    <row r="51" spans="1:12" ht="18">
      <c r="B51" s="561"/>
      <c r="C51" s="561"/>
      <c r="D51" s="561"/>
      <c r="E51" s="561"/>
      <c r="F51" s="561"/>
      <c r="G51" s="561"/>
      <c r="H51" s="561"/>
      <c r="I51" s="561"/>
      <c r="J51" s="561"/>
      <c r="K51" s="561"/>
      <c r="L51" s="561"/>
    </row>
    <row r="52" spans="1:12" ht="18">
      <c r="B52" s="1640" t="s">
        <v>266</v>
      </c>
      <c r="C52" s="1640"/>
      <c r="D52" s="1640"/>
      <c r="E52" s="1640"/>
      <c r="F52" s="1640"/>
      <c r="G52" s="1640"/>
      <c r="H52" s="1640"/>
      <c r="I52" s="1640"/>
      <c r="J52" s="1640"/>
      <c r="K52" s="1640"/>
      <c r="L52" s="1640"/>
    </row>
    <row r="53" spans="1:12" ht="18">
      <c r="B53" s="1640" t="s">
        <v>237</v>
      </c>
      <c r="C53" s="1640"/>
      <c r="D53" s="1640"/>
      <c r="E53" s="1640"/>
      <c r="F53" s="1640"/>
      <c r="G53" s="1640"/>
      <c r="H53" s="1640"/>
      <c r="I53" s="1640"/>
      <c r="J53" s="1640"/>
      <c r="K53" s="1640"/>
      <c r="L53" s="1640"/>
    </row>
    <row r="54" spans="1:12" ht="18">
      <c r="B54" s="1640" t="s">
        <v>267</v>
      </c>
      <c r="C54" s="1640"/>
      <c r="D54" s="1640"/>
      <c r="E54" s="1640"/>
      <c r="F54" s="1640"/>
      <c r="G54" s="1640"/>
      <c r="H54" s="1640"/>
      <c r="I54" s="1640"/>
      <c r="J54" s="1640"/>
      <c r="K54" s="1640"/>
      <c r="L54" s="1640"/>
    </row>
    <row r="55" spans="1:12" ht="18">
      <c r="B55" s="671"/>
      <c r="C55" s="671"/>
      <c r="D55" s="671"/>
      <c r="E55" s="671"/>
      <c r="F55" s="671"/>
      <c r="G55" s="671"/>
      <c r="H55" s="671"/>
      <c r="I55" s="671"/>
      <c r="J55" s="671"/>
      <c r="K55" s="671"/>
      <c r="L55" s="671"/>
    </row>
    <row r="56" spans="1:12" ht="18">
      <c r="B56" s="671"/>
      <c r="C56" s="671"/>
      <c r="D56" s="671"/>
      <c r="E56" s="671"/>
      <c r="F56" s="671"/>
      <c r="G56" s="671"/>
      <c r="H56" s="671"/>
      <c r="I56" s="671"/>
      <c r="J56" s="671"/>
      <c r="K56" s="671"/>
      <c r="L56" s="671"/>
    </row>
    <row r="57" spans="1:12" ht="18">
      <c r="B57" s="671"/>
      <c r="C57" s="671"/>
      <c r="D57" s="671"/>
      <c r="E57" s="671"/>
      <c r="F57" s="671"/>
      <c r="G57" s="671"/>
      <c r="H57" s="671"/>
      <c r="I57" s="671"/>
      <c r="J57" s="671"/>
      <c r="K57" s="671"/>
      <c r="L57" s="671"/>
    </row>
    <row r="58" spans="1:12" ht="18">
      <c r="B58" s="671"/>
      <c r="C58" s="671"/>
      <c r="D58" s="671"/>
      <c r="E58" s="671"/>
      <c r="F58" s="671"/>
      <c r="G58" s="671"/>
      <c r="H58" s="671"/>
      <c r="I58" s="671"/>
      <c r="J58" s="671"/>
      <c r="K58" s="671"/>
      <c r="L58" s="671"/>
    </row>
    <row r="59" spans="1:12" ht="18">
      <c r="B59" s="671"/>
      <c r="C59" s="671"/>
      <c r="D59" s="671"/>
      <c r="E59" s="671"/>
      <c r="F59" s="671"/>
      <c r="G59" s="671"/>
      <c r="H59" s="671"/>
      <c r="I59" s="671"/>
      <c r="J59" s="671"/>
      <c r="K59" s="671"/>
      <c r="L59" s="671"/>
    </row>
    <row r="60" spans="1:12" ht="18">
      <c r="B60" s="561"/>
      <c r="C60" s="561"/>
      <c r="D60" s="561"/>
      <c r="E60" s="561"/>
      <c r="F60" s="561"/>
      <c r="G60" s="561"/>
      <c r="H60" s="561"/>
      <c r="I60" s="561"/>
      <c r="J60" s="561"/>
      <c r="K60" s="561"/>
      <c r="L60" s="561"/>
    </row>
    <row r="61" spans="1:12" ht="15" customHeight="1">
      <c r="B61" s="1639" t="s">
        <v>250</v>
      </c>
      <c r="C61" s="1639"/>
      <c r="D61" s="1639"/>
      <c r="E61" s="1639"/>
      <c r="F61" s="1639"/>
      <c r="G61" s="1639"/>
      <c r="H61" s="1639"/>
      <c r="I61" s="1639"/>
      <c r="J61" s="1639"/>
      <c r="K61" s="1639"/>
      <c r="L61" s="561"/>
    </row>
    <row r="62" spans="1:12" ht="14.4">
      <c r="A62" s="235"/>
      <c r="B62" s="235"/>
      <c r="C62" s="235"/>
      <c r="D62" s="235"/>
      <c r="E62" s="235"/>
      <c r="F62" s="235"/>
      <c r="G62" s="235"/>
      <c r="H62" s="228"/>
      <c r="I62" s="228"/>
      <c r="J62" s="228"/>
    </row>
    <row r="63" spans="1:12" ht="14.4" hidden="1">
      <c r="A63" s="235"/>
      <c r="B63" s="235"/>
      <c r="C63" s="235"/>
      <c r="D63" s="235"/>
      <c r="E63" s="235"/>
      <c r="F63" s="235"/>
      <c r="G63" s="235"/>
      <c r="H63" s="228"/>
      <c r="I63" s="228"/>
      <c r="J63" s="228"/>
    </row>
    <row r="64" spans="1:12"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sheetData>
  <mergeCells count="12">
    <mergeCell ref="B61:K61"/>
    <mergeCell ref="C12:E12"/>
    <mergeCell ref="D29:K29"/>
    <mergeCell ref="D30:K30"/>
    <mergeCell ref="D31:K31"/>
    <mergeCell ref="D32:K32"/>
    <mergeCell ref="D33:K33"/>
    <mergeCell ref="F2:K2"/>
    <mergeCell ref="C18:K23"/>
    <mergeCell ref="B52:L52"/>
    <mergeCell ref="B53:L53"/>
    <mergeCell ref="B54:L54"/>
  </mergeCells>
  <pageMargins left="0.62992125984251968" right="0.6692913385826772" top="0.35433070866141736" bottom="0.27559055118110237" header="0.31496062992125984" footer="0.31496062992125984"/>
  <pageSetup scale="7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tabColor theme="5" tint="-0.249977111117893"/>
  </sheetPr>
  <dimension ref="B1:T87"/>
  <sheetViews>
    <sheetView showGridLines="0" zoomScale="85" zoomScaleNormal="85" workbookViewId="0">
      <selection activeCell="I15" sqref="I15"/>
    </sheetView>
  </sheetViews>
  <sheetFormatPr baseColWidth="10" defaultColWidth="11.44140625" defaultRowHeight="14.4" zeroHeight="1"/>
  <cols>
    <col min="1" max="1" width="5" customWidth="1"/>
    <col min="2" max="7" width="11.44140625" customWidth="1"/>
    <col min="8" max="8" width="15.88671875" customWidth="1"/>
    <col min="9" max="9" width="4.44140625" customWidth="1"/>
    <col min="10" max="10" width="6.44140625" customWidth="1"/>
    <col min="11" max="11" width="19.33203125" customWidth="1"/>
    <col min="12" max="12" width="35.33203125" customWidth="1"/>
    <col min="13" max="13" width="12" customWidth="1"/>
    <col min="14" max="16" width="11.44140625" customWidth="1"/>
    <col min="17" max="17" width="24.6640625" customWidth="1"/>
    <col min="18" max="18" width="118.44140625" customWidth="1"/>
    <col min="19" max="20" width="11.44140625" customWidth="1"/>
  </cols>
  <sheetData>
    <row r="1" spans="2:18" ht="15" thickBot="1"/>
    <row r="2" spans="2:18" ht="21">
      <c r="B2" s="1497" t="str">
        <f>Personal!D3</f>
        <v>INVERSIONES Y CONSTRUCCIONES BALCES, C.A.</v>
      </c>
      <c r="C2" s="1498"/>
      <c r="D2" s="1498"/>
      <c r="E2" s="1498"/>
      <c r="F2" s="1498"/>
      <c r="G2" s="1498"/>
      <c r="H2" s="1498"/>
      <c r="N2" s="687">
        <v>1</v>
      </c>
      <c r="O2" s="452" t="s">
        <v>3</v>
      </c>
      <c r="Q2" s="682" t="s">
        <v>296</v>
      </c>
      <c r="R2" s="682" t="s">
        <v>667</v>
      </c>
    </row>
    <row r="3" spans="2:18" ht="16.2" thickBot="1">
      <c r="N3" s="80">
        <v>2</v>
      </c>
      <c r="O3" s="453" t="s">
        <v>4</v>
      </c>
      <c r="Q3" s="683" t="s">
        <v>668</v>
      </c>
      <c r="R3" s="684" t="s">
        <v>669</v>
      </c>
    </row>
    <row r="4" spans="2:18" ht="16.2" thickBot="1">
      <c r="K4" s="686" t="s">
        <v>678</v>
      </c>
      <c r="L4" s="1798" t="s">
        <v>768</v>
      </c>
      <c r="N4" s="80">
        <v>3</v>
      </c>
      <c r="O4" s="6" t="s">
        <v>5</v>
      </c>
      <c r="Q4" s="683" t="s">
        <v>670</v>
      </c>
      <c r="R4" s="684" t="s">
        <v>671</v>
      </c>
    </row>
    <row r="5" spans="2:18" ht="15.6">
      <c r="B5" s="1499" t="s">
        <v>109</v>
      </c>
      <c r="C5" s="1499"/>
      <c r="D5" s="1499"/>
      <c r="E5" s="1499"/>
      <c r="F5" s="1499"/>
      <c r="G5" s="1499"/>
      <c r="H5" s="1499"/>
      <c r="L5" s="1799"/>
      <c r="N5" s="80">
        <v>4</v>
      </c>
      <c r="O5" s="6" t="s">
        <v>6</v>
      </c>
      <c r="Q5" s="683" t="s">
        <v>672</v>
      </c>
      <c r="R5" s="684" t="s">
        <v>673</v>
      </c>
    </row>
    <row r="6" spans="2:18" ht="19.5" customHeight="1" thickBot="1">
      <c r="L6" s="1800"/>
      <c r="N6" s="80">
        <v>5</v>
      </c>
      <c r="O6" s="6" t="s">
        <v>7</v>
      </c>
      <c r="Q6" s="683" t="s">
        <v>664</v>
      </c>
      <c r="R6" s="685" t="s">
        <v>690</v>
      </c>
    </row>
    <row r="7" spans="2:18" ht="15" customHeight="1">
      <c r="B7" s="1501" t="str">
        <f>CONCATENATE("Entre  ",Personal!$D$3,", Domiciliada en ",UPPER(Personal!$J$5),", la cual en lo sucesivo  y a los efectos de este contrato se denominara LA COMPAÑIA representada en este acto por  el ciudadano, ",CONCATENATE(UPPER(Personal!$J$3),", titular de la cedula de identidad  numero No  ",FIXED(Personal!$J$4,0),", de nacionalidad, venezolana, mayor de edad, domiciliado en la ciudad de  ",UPPER(Personal!$J$5),",",CONCATENATE("  En su carácter de presidente de la empresa, quien a los efectos de este documento se denominará “LA COMPAÑIA”, por una parte, y  el ciudadano(a): ",'RE-M'!H8,"  Titular de la cedula de identidad Nro. ",FIXED('RE-M'!B8,0),CONCATENATE(", de nacionalidad, venezolana  mayor de edad, domiciliado en la ",'RE-M'!B11,", Quien en lo sucesivo se denominará “EL CONTRATADO”, por la otra, parte se ha convenido en celebrar un (01) contrato  de trabajo a tiempo determinado que se regirá por las siguientes cláusulas."))))</f>
        <v>Entre  INVERSIONES Y CONSTRUCCIONES BALCES, C.A., Domiciliada en MATURÍN ESTADO MONAGAS, la cual en lo sucesivo  y a los efectos de este contrato se denominara LA COMPAÑIA representada en este acto por  el ciudadano, , titular de la cedula de identidad  numero No  0, de nacionalidad, venezolana, mayor de edad, domiciliado en la ciudad de  MATURÍN ESTADO MONAGAS,  En su carácter de presidente de la empresa, quien a los efectos de este documento se denominará “LA COMPAÑIA”, por una parte, y  el ciudadano(a):  LUIS GERALDO BENAVIDES  Titular de la cedula de identidad Nro. 10.378.102, de nacionalidad, venezolana  mayor de edad, domiciliado en la URB. PUERTAS DEL SUR MC-8 CASA NRO. 15, Quien en lo sucesivo se denominará “EL CONTRATADO”, por la otra, parte se ha convenido en celebrar un (01) contrato  de trabajo a tiempo determinado que se regirá por las siguientes cláusulas.</v>
      </c>
      <c r="C7" s="1501"/>
      <c r="D7" s="1501"/>
      <c r="E7" s="1501"/>
      <c r="F7" s="1501"/>
      <c r="G7" s="1501"/>
      <c r="H7" s="1501"/>
      <c r="N7" s="80">
        <v>6</v>
      </c>
      <c r="O7" s="6" t="s">
        <v>8</v>
      </c>
      <c r="Q7" s="683" t="s">
        <v>568</v>
      </c>
      <c r="R7" s="684" t="s">
        <v>690</v>
      </c>
    </row>
    <row r="8" spans="2:18" ht="15" customHeight="1">
      <c r="B8" s="1501"/>
      <c r="C8" s="1501"/>
      <c r="D8" s="1501"/>
      <c r="E8" s="1501"/>
      <c r="F8" s="1501"/>
      <c r="G8" s="1501"/>
      <c r="H8" s="1501"/>
      <c r="N8" s="80">
        <v>7</v>
      </c>
      <c r="O8" s="6" t="s">
        <v>9</v>
      </c>
      <c r="Q8" s="683" t="s">
        <v>674</v>
      </c>
      <c r="R8" s="684" t="s">
        <v>675</v>
      </c>
    </row>
    <row r="9" spans="2:18" ht="15" customHeight="1">
      <c r="B9" s="1501"/>
      <c r="C9" s="1501"/>
      <c r="D9" s="1501"/>
      <c r="E9" s="1501"/>
      <c r="F9" s="1501"/>
      <c r="G9" s="1501"/>
      <c r="H9" s="1501"/>
      <c r="N9" s="80">
        <v>8</v>
      </c>
      <c r="O9" s="6" t="s">
        <v>10</v>
      </c>
      <c r="Q9" s="683" t="s">
        <v>676</v>
      </c>
      <c r="R9" s="684" t="s">
        <v>677</v>
      </c>
    </row>
    <row r="10" spans="2:18" ht="15.75" customHeight="1">
      <c r="B10" s="1501"/>
      <c r="C10" s="1501"/>
      <c r="D10" s="1501"/>
      <c r="E10" s="1501"/>
      <c r="F10" s="1501"/>
      <c r="G10" s="1501"/>
      <c r="H10" s="1501"/>
      <c r="N10" s="80">
        <v>9</v>
      </c>
      <c r="O10" s="6" t="s">
        <v>11</v>
      </c>
      <c r="Q10" s="683"/>
      <c r="R10" s="85" t="s">
        <v>766</v>
      </c>
    </row>
    <row r="11" spans="2:18" ht="15" customHeight="1">
      <c r="B11" s="1501"/>
      <c r="C11" s="1501"/>
      <c r="D11" s="1501"/>
      <c r="E11" s="1501"/>
      <c r="F11" s="1501"/>
      <c r="G11" s="1501"/>
      <c r="H11" s="1501"/>
      <c r="N11" s="80">
        <v>10</v>
      </c>
      <c r="O11" s="6" t="s">
        <v>12</v>
      </c>
      <c r="Q11" s="683" t="s">
        <v>742</v>
      </c>
      <c r="R11" s="85" t="s">
        <v>768</v>
      </c>
    </row>
    <row r="12" spans="2:18" ht="15" customHeight="1">
      <c r="B12" s="1501"/>
      <c r="C12" s="1501"/>
      <c r="D12" s="1501"/>
      <c r="E12" s="1501"/>
      <c r="F12" s="1501"/>
      <c r="G12" s="1501"/>
      <c r="H12" s="1501"/>
      <c r="N12" s="80">
        <v>11</v>
      </c>
      <c r="O12" s="6" t="s">
        <v>13</v>
      </c>
    </row>
    <row r="13" spans="2:18" ht="15" customHeight="1" thickBot="1">
      <c r="B13" s="1501"/>
      <c r="C13" s="1501"/>
      <c r="D13" s="1501"/>
      <c r="E13" s="1501"/>
      <c r="F13" s="1501"/>
      <c r="G13" s="1501"/>
      <c r="H13" s="1501"/>
      <c r="N13" s="688">
        <v>12</v>
      </c>
      <c r="O13" s="7" t="s">
        <v>14</v>
      </c>
    </row>
    <row r="14" spans="2:18" ht="15" customHeight="1">
      <c r="B14" s="1501"/>
      <c r="C14" s="1501"/>
      <c r="D14" s="1501"/>
      <c r="E14" s="1501"/>
      <c r="F14" s="1501"/>
      <c r="G14" s="1501"/>
      <c r="H14" s="1501"/>
    </row>
    <row r="15" spans="2:18" ht="15" customHeight="1">
      <c r="B15" s="1501"/>
      <c r="C15" s="1501"/>
      <c r="D15" s="1501"/>
      <c r="E15" s="1501"/>
      <c r="F15" s="1501"/>
      <c r="G15" s="1501"/>
      <c r="H15" s="1501"/>
    </row>
    <row r="16" spans="2:18" ht="21" customHeight="1">
      <c r="B16" s="1501"/>
      <c r="C16" s="1501"/>
      <c r="D16" s="1501"/>
      <c r="E16" s="1501"/>
      <c r="F16" s="1501"/>
      <c r="G16" s="1501"/>
      <c r="H16" s="1501"/>
    </row>
    <row r="17" spans="2:8" ht="18" customHeight="1">
      <c r="B17" s="1501"/>
      <c r="C17" s="1501"/>
      <c r="D17" s="1501"/>
      <c r="E17" s="1501"/>
      <c r="F17" s="1501"/>
      <c r="G17" s="1501"/>
      <c r="H17" s="1501"/>
    </row>
    <row r="18" spans="2:8" ht="14.25" customHeight="1">
      <c r="B18" s="1501"/>
      <c r="C18" s="1501"/>
      <c r="D18" s="1501"/>
      <c r="E18" s="1501"/>
      <c r="F18" s="1501"/>
      <c r="G18" s="1501"/>
      <c r="H18" s="1501"/>
    </row>
    <row r="19" spans="2:8" ht="15" customHeight="1">
      <c r="B19" s="1496" t="str">
        <f>CONCATENATE("PRIMERA: OBJETO “EL PATRONO“, contrata AL TRABAJADOR. Para que preste sus servicios como: ",'RE-M'!P26,"  en la fase de ",L4,", de la totalidad de la obra ",Personal!D9,CONCATENATE(".  CONTRATO, No ",Personal!D10,",  quien será desincorporado una vez ejecutada su prestación de servicio, o culminación de fase correspondiente al trabajo a desempeñar por el TRABAJADOR. "))</f>
        <v xml:space="preserve">PRIMERA: OBJETO “EL PATRONO“, contrata AL TRABAJADOR. Para que preste sus servicios como: GERENTE ADMINISTRATIVO  en la fase de CHOFER DE TRANSPORTE DE MATERIALES Y LOGÍSTICA., de la totalidad de la obra "SERVICIO DE MANTENIMIENTO DE INSTRUMENTACION, PANELES DE CONTROL, MULTIPLES Y POZOS INYECTORES DE MACOLLAS DE PIGAS I, PERTENECIENTE A LA GERENCIA DE PLANTAS GAS Y AGUA".  CONTRATO, No 4600057801,  quien será desincorporado una vez ejecutada su prestación de servicio, o culminación de fase correspondiente al trabajo a desempeñar por el TRABAJADOR. </v>
      </c>
      <c r="C19" s="1496"/>
      <c r="D19" s="1496"/>
      <c r="E19" s="1496"/>
      <c r="F19" s="1496"/>
      <c r="G19" s="1496"/>
      <c r="H19" s="1496"/>
    </row>
    <row r="20" spans="2:8" ht="15" customHeight="1">
      <c r="B20" s="1496"/>
      <c r="C20" s="1496"/>
      <c r="D20" s="1496"/>
      <c r="E20" s="1496"/>
      <c r="F20" s="1496"/>
      <c r="G20" s="1496"/>
      <c r="H20" s="1496"/>
    </row>
    <row r="21" spans="2:8" ht="15" customHeight="1">
      <c r="B21" s="1496"/>
      <c r="C21" s="1496"/>
      <c r="D21" s="1496"/>
      <c r="E21" s="1496"/>
      <c r="F21" s="1496"/>
      <c r="G21" s="1496"/>
      <c r="H21" s="1496"/>
    </row>
    <row r="22" spans="2:8" ht="81" customHeight="1">
      <c r="B22" s="1496"/>
      <c r="C22" s="1496"/>
      <c r="D22" s="1496"/>
      <c r="E22" s="1496"/>
      <c r="F22" s="1496"/>
      <c r="G22" s="1496"/>
      <c r="H22" s="1496"/>
    </row>
    <row r="23" spans="2:8" ht="15" customHeight="1">
      <c r="B23" s="1502" t="s">
        <v>251</v>
      </c>
      <c r="C23" s="1502"/>
      <c r="D23" s="1502"/>
      <c r="E23" s="1502"/>
      <c r="F23" s="1502"/>
      <c r="G23" s="1502"/>
      <c r="H23" s="1502"/>
    </row>
    <row r="24" spans="2:8" ht="15" customHeight="1">
      <c r="B24" s="1502"/>
      <c r="C24" s="1502"/>
      <c r="D24" s="1502"/>
      <c r="E24" s="1502"/>
      <c r="F24" s="1502"/>
      <c r="G24" s="1502"/>
      <c r="H24" s="1502"/>
    </row>
    <row r="25" spans="2:8" ht="15" customHeight="1">
      <c r="B25" s="1502"/>
      <c r="C25" s="1502"/>
      <c r="D25" s="1502"/>
      <c r="E25" s="1502"/>
      <c r="F25" s="1502"/>
      <c r="G25" s="1502"/>
      <c r="H25" s="1502"/>
    </row>
    <row r="26" spans="2:8" ht="15" customHeight="1">
      <c r="B26" s="1502"/>
      <c r="C26" s="1502"/>
      <c r="D26" s="1502"/>
      <c r="E26" s="1502"/>
      <c r="F26" s="1502"/>
      <c r="G26" s="1502"/>
      <c r="H26" s="1502"/>
    </row>
    <row r="27" spans="2:8" ht="15" customHeight="1">
      <c r="B27" s="1502"/>
      <c r="C27" s="1502"/>
      <c r="D27" s="1502"/>
      <c r="E27" s="1502"/>
      <c r="F27" s="1502"/>
      <c r="G27" s="1502"/>
      <c r="H27" s="1502"/>
    </row>
    <row r="28" spans="2:8" ht="15" customHeight="1">
      <c r="B28" s="1502"/>
      <c r="C28" s="1502"/>
      <c r="D28" s="1502"/>
      <c r="E28" s="1502"/>
      <c r="F28" s="1502"/>
      <c r="G28" s="1502"/>
      <c r="H28" s="1502"/>
    </row>
    <row r="29" spans="2:8" ht="15" customHeight="1">
      <c r="B29" s="1502"/>
      <c r="C29" s="1502"/>
      <c r="D29" s="1502"/>
      <c r="E29" s="1502"/>
      <c r="F29" s="1502"/>
      <c r="G29" s="1502"/>
      <c r="H29" s="1502"/>
    </row>
    <row r="30" spans="2:8" ht="15" customHeight="1">
      <c r="B30" s="1502"/>
      <c r="C30" s="1502"/>
      <c r="D30" s="1502"/>
      <c r="E30" s="1502"/>
      <c r="F30" s="1502"/>
      <c r="G30" s="1502"/>
      <c r="H30" s="1502"/>
    </row>
    <row r="31" spans="2:8" ht="21.75" customHeight="1">
      <c r="B31" s="1502"/>
      <c r="C31" s="1502"/>
      <c r="D31" s="1502"/>
      <c r="E31" s="1502"/>
      <c r="F31" s="1502"/>
      <c r="G31" s="1502"/>
      <c r="H31" s="1502"/>
    </row>
    <row r="32" spans="2:8" ht="16.5" customHeight="1">
      <c r="B32" s="1502"/>
      <c r="C32" s="1502"/>
      <c r="D32" s="1502"/>
      <c r="E32" s="1502"/>
      <c r="F32" s="1502"/>
      <c r="G32" s="1502"/>
      <c r="H32" s="1502"/>
    </row>
    <row r="33" spans="2:8" ht="15" customHeight="1">
      <c r="B33" s="1496" t="str">
        <f>CONCATENATE("TERCERA: REMUNERACIÓN. Como contraprestación a los servicios prestados y las obligaciones asumidas por  EL TRABAJADOR, en el presente contrato, LA COMPAÑIA pagará  a EL CONTRATADO  la suma de Bs. ",FIXED('RE-M'!AE26)," Básico Diario Según tabulador del CONTRATO COLECTIVO PETROLERO 2013 - 2015.")</f>
        <v>TERCERA: REMUNERACIÓN. Como contraprestación a los servicios prestados y las obligaciones asumidas por  EL TRABAJADOR, en el presente contrato, LA COMPAÑIA pagará  a EL CONTRATADO  la suma de Bs. 0,00 Básico Diario Según tabulador del CONTRATO COLECTIVO PETROLERO 2013 - 2015.</v>
      </c>
      <c r="C33" s="1496"/>
      <c r="D33" s="1496"/>
      <c r="E33" s="1496"/>
      <c r="F33" s="1496"/>
      <c r="G33" s="1496"/>
      <c r="H33" s="1496"/>
    </row>
    <row r="34" spans="2:8" ht="18.75" customHeight="1">
      <c r="B34" s="1496"/>
      <c r="C34" s="1496"/>
      <c r="D34" s="1496"/>
      <c r="E34" s="1496"/>
      <c r="F34" s="1496"/>
      <c r="G34" s="1496"/>
      <c r="H34" s="1496"/>
    </row>
    <row r="35" spans="2:8" ht="32.25" customHeight="1">
      <c r="B35" s="1496"/>
      <c r="C35" s="1496"/>
      <c r="D35" s="1496"/>
      <c r="E35" s="1496"/>
      <c r="F35" s="1496"/>
      <c r="G35" s="1496"/>
      <c r="H35" s="1496"/>
    </row>
    <row r="36" spans="2:8" ht="5.25" customHeight="1">
      <c r="B36" s="340"/>
      <c r="C36" s="340"/>
      <c r="D36" s="340"/>
      <c r="E36" s="340"/>
      <c r="F36" s="340"/>
      <c r="G36" s="340"/>
      <c r="H36" s="340"/>
    </row>
    <row r="37" spans="2:8" ht="15" customHeight="1">
      <c r="B37" s="1496" t="s">
        <v>679</v>
      </c>
      <c r="C37" s="1496"/>
      <c r="D37" s="1496"/>
      <c r="E37" s="1496"/>
      <c r="F37" s="1496"/>
      <c r="G37" s="1496"/>
      <c r="H37" s="1496"/>
    </row>
    <row r="38" spans="2:8">
      <c r="B38" s="1496"/>
      <c r="C38" s="1496"/>
      <c r="D38" s="1496"/>
      <c r="E38" s="1496"/>
      <c r="F38" s="1496"/>
      <c r="G38" s="1496"/>
      <c r="H38" s="1496"/>
    </row>
    <row r="39" spans="2:8" ht="18" customHeight="1">
      <c r="B39" s="1496"/>
      <c r="C39" s="1496"/>
      <c r="D39" s="1496"/>
      <c r="E39" s="1496"/>
      <c r="F39" s="1496"/>
      <c r="G39" s="1496"/>
      <c r="H39" s="1496"/>
    </row>
    <row r="40" spans="2:8" ht="14.25" customHeight="1">
      <c r="B40" s="1496"/>
      <c r="C40" s="1496"/>
      <c r="D40" s="1496"/>
      <c r="E40" s="1496"/>
      <c r="F40" s="1496"/>
      <c r="G40" s="1496"/>
      <c r="H40" s="1496"/>
    </row>
    <row r="41" spans="2:8">
      <c r="B41" s="1496" t="s">
        <v>487</v>
      </c>
      <c r="C41" s="1496"/>
      <c r="D41" s="1496"/>
      <c r="E41" s="1496"/>
      <c r="F41" s="1496"/>
      <c r="G41" s="1496"/>
      <c r="H41" s="1496"/>
    </row>
    <row r="42" spans="2:8">
      <c r="B42" s="1496"/>
      <c r="C42" s="1496"/>
      <c r="D42" s="1496"/>
      <c r="E42" s="1496"/>
      <c r="F42" s="1496"/>
      <c r="G42" s="1496"/>
      <c r="H42" s="1496"/>
    </row>
    <row r="43" spans="2:8" ht="36.75" customHeight="1">
      <c r="B43" s="1496"/>
      <c r="C43" s="1496"/>
      <c r="D43" s="1496"/>
      <c r="E43" s="1496"/>
      <c r="F43" s="1496"/>
      <c r="G43" s="1496"/>
      <c r="H43" s="1496"/>
    </row>
    <row r="44" spans="2:8" ht="8.1" customHeight="1">
      <c r="B44" s="340"/>
      <c r="C44" s="340"/>
      <c r="D44" s="340"/>
      <c r="E44" s="340"/>
      <c r="F44" s="340"/>
      <c r="G44" s="340"/>
      <c r="H44" s="340"/>
    </row>
    <row r="45" spans="2:8">
      <c r="B45" s="1496" t="s">
        <v>112</v>
      </c>
      <c r="C45" s="1496"/>
      <c r="D45" s="1496"/>
      <c r="E45" s="1496"/>
      <c r="F45" s="1496"/>
      <c r="G45" s="1496"/>
      <c r="H45" s="1496"/>
    </row>
    <row r="46" spans="2:8">
      <c r="B46" s="1496"/>
      <c r="C46" s="1496"/>
      <c r="D46" s="1496"/>
      <c r="E46" s="1496"/>
      <c r="F46" s="1496"/>
      <c r="G46" s="1496"/>
      <c r="H46" s="1496"/>
    </row>
    <row r="47" spans="2:8">
      <c r="B47" s="1496"/>
      <c r="C47" s="1496"/>
      <c r="D47" s="1496"/>
      <c r="E47" s="1496"/>
      <c r="F47" s="1496"/>
      <c r="G47" s="1496"/>
      <c r="H47" s="1496"/>
    </row>
    <row r="48" spans="2:8" ht="23.25" customHeight="1">
      <c r="B48" s="1496"/>
      <c r="C48" s="1496"/>
      <c r="D48" s="1496"/>
      <c r="E48" s="1496"/>
      <c r="F48" s="1496"/>
      <c r="G48" s="1496"/>
      <c r="H48" s="1496"/>
    </row>
    <row r="49" spans="2:20" ht="13.5" customHeight="1">
      <c r="B49" s="1496" t="s">
        <v>113</v>
      </c>
      <c r="C49" s="1496"/>
      <c r="D49" s="1496"/>
      <c r="E49" s="1496"/>
      <c r="F49" s="1496"/>
      <c r="G49" s="1496"/>
      <c r="H49" s="1496"/>
    </row>
    <row r="50" spans="2:20" ht="15" customHeight="1">
      <c r="B50" s="1496"/>
      <c r="C50" s="1496"/>
      <c r="D50" s="1496"/>
      <c r="E50" s="1496"/>
      <c r="F50" s="1496"/>
      <c r="G50" s="1496"/>
      <c r="H50" s="1496"/>
      <c r="J50" s="83"/>
      <c r="K50" s="83"/>
      <c r="L50" s="83"/>
      <c r="M50" s="83"/>
      <c r="N50" s="83"/>
      <c r="O50" s="83"/>
      <c r="P50" s="83"/>
      <c r="Q50" s="83"/>
      <c r="R50" s="83"/>
      <c r="S50" s="83"/>
      <c r="T50" s="83"/>
    </row>
    <row r="51" spans="2:20" ht="15" customHeight="1">
      <c r="B51" s="1496"/>
      <c r="C51" s="1496"/>
      <c r="D51" s="1496"/>
      <c r="E51" s="1496"/>
      <c r="F51" s="1496"/>
      <c r="G51" s="1496"/>
      <c r="H51" s="1496"/>
      <c r="J51" s="83"/>
      <c r="K51" s="83"/>
      <c r="L51" s="83"/>
      <c r="M51" s="83"/>
      <c r="N51" s="83"/>
      <c r="O51" s="83"/>
      <c r="P51" s="83"/>
      <c r="Q51" s="83"/>
      <c r="R51" s="83"/>
      <c r="S51" s="83"/>
      <c r="T51" s="83"/>
    </row>
    <row r="52" spans="2:20" ht="15" customHeight="1">
      <c r="B52" s="1496"/>
      <c r="C52" s="1496"/>
      <c r="D52" s="1496"/>
      <c r="E52" s="1496"/>
      <c r="F52" s="1496"/>
      <c r="G52" s="1496"/>
      <c r="H52" s="1496"/>
      <c r="J52" s="83"/>
      <c r="K52" s="83"/>
      <c r="L52" s="83"/>
      <c r="M52" s="83"/>
      <c r="N52" s="83"/>
      <c r="O52" s="83"/>
      <c r="P52" s="83"/>
      <c r="Q52" s="83"/>
      <c r="R52" s="83"/>
      <c r="S52" s="83"/>
      <c r="T52" s="83"/>
    </row>
    <row r="53" spans="2:20" ht="20.25" customHeight="1">
      <c r="B53" s="1496"/>
      <c r="C53" s="1496"/>
      <c r="D53" s="1496"/>
      <c r="E53" s="1496"/>
      <c r="F53" s="1496"/>
      <c r="G53" s="1496"/>
      <c r="H53" s="1496"/>
      <c r="J53" s="83"/>
      <c r="K53" s="83"/>
      <c r="L53" s="83"/>
      <c r="M53" s="83"/>
      <c r="N53" s="83"/>
      <c r="O53" s="83"/>
      <c r="P53" s="83"/>
      <c r="Q53" s="83"/>
      <c r="R53" s="83"/>
      <c r="S53" s="83"/>
      <c r="T53" s="83"/>
    </row>
    <row r="54" spans="2:20" ht="18.75" customHeight="1">
      <c r="B54" s="1496"/>
      <c r="C54" s="1496"/>
      <c r="D54" s="1496"/>
      <c r="E54" s="1496"/>
      <c r="F54" s="1496"/>
      <c r="G54" s="1496"/>
      <c r="H54" s="1496"/>
      <c r="J54" s="83"/>
      <c r="K54" s="83"/>
      <c r="L54" s="83"/>
      <c r="M54" s="83"/>
      <c r="N54" s="83"/>
      <c r="O54" s="83"/>
      <c r="P54" s="83"/>
      <c r="Q54" s="83"/>
      <c r="R54" s="83"/>
      <c r="S54" s="83"/>
      <c r="T54" s="83"/>
    </row>
    <row r="55" spans="2:20" ht="27.75" customHeight="1">
      <c r="B55" s="1496"/>
      <c r="C55" s="1496"/>
      <c r="D55" s="1496"/>
      <c r="E55" s="1496"/>
      <c r="F55" s="1496"/>
      <c r="G55" s="1496"/>
      <c r="H55" s="1496"/>
      <c r="J55" s="83"/>
      <c r="K55" s="83"/>
      <c r="L55" s="83"/>
      <c r="M55" s="83"/>
      <c r="N55" s="83"/>
      <c r="O55" s="83"/>
      <c r="P55" s="83"/>
      <c r="Q55" s="83"/>
      <c r="R55" s="83"/>
      <c r="S55" s="83"/>
      <c r="T55" s="83"/>
    </row>
    <row r="56" spans="2:20" ht="15" customHeight="1">
      <c r="B56" s="1496" t="s">
        <v>114</v>
      </c>
      <c r="C56" s="1496"/>
      <c r="D56" s="1496"/>
      <c r="E56" s="1496"/>
      <c r="F56" s="1496"/>
      <c r="G56" s="1496"/>
      <c r="H56" s="1496"/>
      <c r="J56" s="83"/>
      <c r="K56" s="83"/>
      <c r="L56" s="83"/>
      <c r="M56" s="83"/>
      <c r="N56" s="83"/>
      <c r="O56" s="83"/>
      <c r="P56" s="83"/>
      <c r="Q56" s="83"/>
      <c r="R56" s="83"/>
      <c r="S56" s="83"/>
      <c r="T56" s="83"/>
    </row>
    <row r="57" spans="2:20" ht="15" customHeight="1">
      <c r="B57" s="1496"/>
      <c r="C57" s="1496"/>
      <c r="D57" s="1496"/>
      <c r="E57" s="1496"/>
      <c r="F57" s="1496"/>
      <c r="G57" s="1496"/>
      <c r="H57" s="1496"/>
      <c r="J57" s="83"/>
      <c r="K57" s="83"/>
      <c r="L57" s="83"/>
      <c r="M57" s="83"/>
      <c r="N57" s="83"/>
      <c r="O57" s="83"/>
      <c r="P57" s="83"/>
      <c r="Q57" s="83"/>
      <c r="R57" s="83"/>
      <c r="S57" s="83"/>
      <c r="T57" s="83"/>
    </row>
    <row r="58" spans="2:20" ht="18" customHeight="1">
      <c r="B58" s="1496"/>
      <c r="C58" s="1496"/>
      <c r="D58" s="1496"/>
      <c r="E58" s="1496"/>
      <c r="F58" s="1496"/>
      <c r="G58" s="1496"/>
      <c r="H58" s="1496"/>
      <c r="J58" s="83"/>
      <c r="K58" s="83"/>
      <c r="L58" s="83"/>
      <c r="M58" s="83"/>
      <c r="N58" s="83"/>
      <c r="O58" s="83"/>
      <c r="P58" s="83"/>
      <c r="Q58" s="83"/>
      <c r="R58" s="83"/>
      <c r="S58" s="83"/>
      <c r="T58" s="83"/>
    </row>
    <row r="59" spans="2:20" ht="15" customHeight="1">
      <c r="B59" s="1496"/>
      <c r="C59" s="1496"/>
      <c r="D59" s="1496"/>
      <c r="E59" s="1496"/>
      <c r="F59" s="1496"/>
      <c r="G59" s="1496"/>
      <c r="H59" s="1496"/>
      <c r="J59" s="83"/>
      <c r="K59" s="83"/>
      <c r="L59" s="83"/>
      <c r="M59" s="83"/>
      <c r="N59" s="83"/>
      <c r="O59" s="83"/>
      <c r="P59" s="83"/>
      <c r="Q59" s="83"/>
      <c r="R59" s="83"/>
      <c r="S59" s="83"/>
      <c r="T59" s="83"/>
    </row>
    <row r="60" spans="2:20" ht="15" customHeight="1">
      <c r="B60" s="1496"/>
      <c r="C60" s="1496"/>
      <c r="D60" s="1496"/>
      <c r="E60" s="1496"/>
      <c r="F60" s="1496"/>
      <c r="G60" s="1496"/>
      <c r="H60" s="1496"/>
      <c r="J60" s="83"/>
      <c r="K60" s="83"/>
      <c r="L60" s="83"/>
      <c r="M60" s="83"/>
      <c r="N60" s="83"/>
      <c r="O60" s="83"/>
      <c r="P60" s="83"/>
      <c r="Q60" s="83"/>
      <c r="R60" s="83"/>
      <c r="S60" s="83"/>
      <c r="T60" s="83"/>
    </row>
    <row r="61" spans="2:20" ht="15" customHeight="1">
      <c r="B61" s="1496"/>
      <c r="C61" s="1496"/>
      <c r="D61" s="1496"/>
      <c r="E61" s="1496"/>
      <c r="F61" s="1496"/>
      <c r="G61" s="1496"/>
      <c r="H61" s="1496"/>
      <c r="J61" s="83"/>
      <c r="K61" s="83"/>
      <c r="L61" s="83"/>
      <c r="M61" s="83"/>
      <c r="N61" s="83"/>
      <c r="O61" s="83"/>
      <c r="P61" s="83"/>
      <c r="Q61" s="83"/>
      <c r="R61" s="83"/>
      <c r="S61" s="83"/>
      <c r="T61" s="83"/>
    </row>
    <row r="62" spans="2:20" ht="15" customHeight="1">
      <c r="B62" s="1496"/>
      <c r="C62" s="1496"/>
      <c r="D62" s="1496"/>
      <c r="E62" s="1496"/>
      <c r="F62" s="1496"/>
      <c r="G62" s="1496"/>
      <c r="H62" s="1496"/>
      <c r="J62" s="83"/>
      <c r="K62" s="83"/>
      <c r="L62" s="83"/>
      <c r="M62" s="83"/>
      <c r="N62" s="83"/>
      <c r="O62" s="83"/>
      <c r="P62" s="83"/>
      <c r="Q62" s="83"/>
      <c r="R62" s="83"/>
      <c r="S62" s="83"/>
      <c r="T62" s="83"/>
    </row>
    <row r="63" spans="2:20" ht="15" customHeight="1">
      <c r="B63" s="1496"/>
      <c r="C63" s="1496"/>
      <c r="D63" s="1496"/>
      <c r="E63" s="1496"/>
      <c r="F63" s="1496"/>
      <c r="G63" s="1496"/>
      <c r="H63" s="1496"/>
      <c r="J63" s="83"/>
      <c r="K63" s="83"/>
      <c r="L63" s="83"/>
      <c r="M63" s="83"/>
      <c r="N63" s="83"/>
      <c r="O63" s="83"/>
      <c r="P63" s="83"/>
      <c r="Q63" s="83"/>
      <c r="R63" s="83"/>
      <c r="S63" s="83"/>
      <c r="T63" s="83"/>
    </row>
    <row r="64" spans="2:20" ht="15" customHeight="1">
      <c r="B64" s="1496"/>
      <c r="C64" s="1496"/>
      <c r="D64" s="1496"/>
      <c r="E64" s="1496"/>
      <c r="F64" s="1496"/>
      <c r="G64" s="1496"/>
      <c r="H64" s="1496"/>
      <c r="J64" s="83"/>
      <c r="K64" s="83"/>
      <c r="L64" s="83"/>
      <c r="M64" s="83"/>
      <c r="N64" s="83"/>
      <c r="O64" s="83"/>
      <c r="P64" s="83"/>
      <c r="Q64" s="83"/>
      <c r="R64" s="83"/>
      <c r="S64" s="83"/>
      <c r="T64" s="83"/>
    </row>
    <row r="65" spans="2:20" ht="15" customHeight="1">
      <c r="B65" s="1496"/>
      <c r="C65" s="1496"/>
      <c r="D65" s="1496"/>
      <c r="E65" s="1496"/>
      <c r="F65" s="1496"/>
      <c r="G65" s="1496"/>
      <c r="H65" s="1496"/>
      <c r="J65" s="83"/>
      <c r="K65" s="83"/>
      <c r="L65" s="83"/>
      <c r="M65" s="83"/>
      <c r="N65" s="83"/>
      <c r="O65" s="83"/>
      <c r="P65" s="83"/>
      <c r="Q65" s="83"/>
      <c r="R65" s="83"/>
      <c r="S65" s="83"/>
      <c r="T65" s="83"/>
    </row>
    <row r="66" spans="2:20" ht="15" customHeight="1">
      <c r="B66" s="1496"/>
      <c r="C66" s="1496"/>
      <c r="D66" s="1496"/>
      <c r="E66" s="1496"/>
      <c r="F66" s="1496"/>
      <c r="G66" s="1496"/>
      <c r="H66" s="1496"/>
      <c r="J66" s="83"/>
      <c r="K66" s="83"/>
      <c r="L66" s="83"/>
      <c r="M66" s="83"/>
      <c r="N66" s="83"/>
      <c r="O66" s="83"/>
      <c r="P66" s="83"/>
      <c r="Q66" s="83"/>
      <c r="R66" s="83"/>
      <c r="S66" s="83"/>
      <c r="T66" s="83"/>
    </row>
    <row r="67" spans="2:20" ht="6.75" customHeight="1">
      <c r="B67" s="1496"/>
      <c r="C67" s="1496"/>
      <c r="D67" s="1496"/>
      <c r="E67" s="1496"/>
      <c r="F67" s="1496"/>
      <c r="G67" s="1496"/>
      <c r="H67" s="1496"/>
      <c r="J67" s="83"/>
      <c r="K67" s="83"/>
      <c r="L67" s="83"/>
      <c r="M67" s="83"/>
      <c r="N67" s="83"/>
      <c r="O67" s="83"/>
      <c r="P67" s="83"/>
      <c r="Q67" s="83"/>
      <c r="R67" s="83"/>
      <c r="S67" s="83"/>
      <c r="T67" s="83"/>
    </row>
    <row r="68" spans="2:20">
      <c r="B68" s="1496" t="str">
        <f>CONCATENATE("NOVENA: Para todos los efectos de este contrato, las partes eligen como domicilio especial la ciudad de Punta de Mata. Se hacen dos ejemplares de un solo tenor  y a un mismo  efecto, en  Punta de Mata a los ",'RE-M'!AC20," días del mes de ",INDEX(N2:O13,MATCH('RE-M'!AE20,N2:N13,0),2),"  del año ",'RE-M'!AG20,".")</f>
        <v>NOVENA: Para todos los efectos de este contrato, las partes eligen como domicilio especial la ciudad de Punta de Mata. Se hacen dos ejemplares de un solo tenor  y a un mismo  efecto, en  Punta de Mata a los 1 días del mes de Septiembre  del año 2013.</v>
      </c>
      <c r="C68" s="1496"/>
      <c r="D68" s="1496"/>
      <c r="E68" s="1496"/>
      <c r="F68" s="1496"/>
      <c r="G68" s="1496"/>
      <c r="H68" s="1496"/>
      <c r="K68" s="1"/>
      <c r="L68" s="1"/>
      <c r="M68" s="1"/>
      <c r="N68" s="1"/>
      <c r="O68" s="1"/>
      <c r="P68" s="1"/>
    </row>
    <row r="69" spans="2:20">
      <c r="B69" s="1496"/>
      <c r="C69" s="1496"/>
      <c r="D69" s="1496"/>
      <c r="E69" s="1496"/>
      <c r="F69" s="1496"/>
      <c r="G69" s="1496"/>
      <c r="H69" s="1496"/>
      <c r="K69" s="1"/>
      <c r="L69" s="1"/>
      <c r="M69" s="1"/>
      <c r="N69" s="1"/>
      <c r="O69" s="1"/>
      <c r="P69" s="1"/>
    </row>
    <row r="70" spans="2:20" ht="20.25" customHeight="1">
      <c r="B70" s="1496"/>
      <c r="C70" s="1496"/>
      <c r="D70" s="1496"/>
      <c r="E70" s="1496"/>
      <c r="F70" s="1496"/>
      <c r="G70" s="1496"/>
      <c r="H70" s="1496"/>
      <c r="K70" s="1"/>
      <c r="L70" s="1"/>
      <c r="M70" s="1"/>
      <c r="N70" s="1"/>
      <c r="O70" s="1"/>
      <c r="P70" s="1"/>
    </row>
    <row r="71" spans="2:20" ht="15" customHeight="1">
      <c r="K71" s="1"/>
      <c r="L71" s="1"/>
      <c r="M71" s="1"/>
      <c r="N71" s="1"/>
      <c r="O71" s="1"/>
      <c r="P71" s="1"/>
    </row>
    <row r="72" spans="2:20">
      <c r="K72" s="1"/>
      <c r="L72" s="1"/>
      <c r="M72" s="1"/>
      <c r="N72" s="1"/>
      <c r="O72" s="1"/>
      <c r="P72" s="1"/>
    </row>
    <row r="73" spans="2:20">
      <c r="K73" s="1"/>
      <c r="L73" s="1"/>
      <c r="M73" s="1"/>
      <c r="N73" s="1"/>
      <c r="O73" s="1"/>
      <c r="P73" s="1"/>
    </row>
    <row r="74" spans="2:20">
      <c r="K74" s="1"/>
      <c r="L74" s="1"/>
      <c r="M74" s="1"/>
      <c r="N74" s="1"/>
      <c r="O74" s="1"/>
      <c r="P74" s="1"/>
    </row>
    <row r="75" spans="2:20">
      <c r="K75" s="1"/>
      <c r="L75" s="1"/>
      <c r="M75" s="1"/>
      <c r="N75" s="1"/>
      <c r="O75" s="1"/>
      <c r="P75" s="1"/>
    </row>
    <row r="76" spans="2:20">
      <c r="K76" s="1"/>
      <c r="L76" s="1"/>
      <c r="M76" s="1"/>
      <c r="N76" s="1"/>
      <c r="O76" s="1"/>
      <c r="P76" s="1"/>
    </row>
    <row r="77" spans="2:20">
      <c r="K77" s="1"/>
      <c r="L77" s="1"/>
      <c r="M77" s="1"/>
      <c r="N77" s="1"/>
      <c r="O77" s="1"/>
      <c r="P77" s="1"/>
    </row>
    <row r="78" spans="2:20">
      <c r="K78" s="1"/>
      <c r="L78" s="1"/>
      <c r="M78" s="1"/>
      <c r="N78" s="1"/>
      <c r="O78" s="1"/>
      <c r="P78" s="1"/>
    </row>
    <row r="79" spans="2:20">
      <c r="B79" s="5"/>
      <c r="C79" s="5"/>
      <c r="G79" s="5"/>
      <c r="H79" s="5"/>
      <c r="K79" s="1"/>
      <c r="L79" s="1"/>
      <c r="M79" s="1"/>
      <c r="N79" s="1"/>
      <c r="O79" s="1"/>
      <c r="P79" s="1"/>
    </row>
    <row r="80" spans="2:20" ht="18.75" customHeight="1">
      <c r="B80" s="1500" t="s">
        <v>15</v>
      </c>
      <c r="C80" s="1500"/>
      <c r="G80" s="1495" t="s">
        <v>16</v>
      </c>
      <c r="H80" s="1495"/>
      <c r="K80" s="1"/>
      <c r="L80" s="1"/>
      <c r="M80" s="1"/>
      <c r="N80" s="1"/>
      <c r="O80" s="1"/>
      <c r="P80" s="1"/>
    </row>
    <row r="81" spans="11:16">
      <c r="K81" s="1"/>
      <c r="L81" s="1"/>
      <c r="M81" s="1"/>
      <c r="N81" s="1"/>
      <c r="O81" s="1"/>
      <c r="P81" s="1"/>
    </row>
    <row r="82" spans="11:16">
      <c r="K82" s="1"/>
      <c r="L82" s="1"/>
      <c r="M82" s="1"/>
      <c r="N82" s="1"/>
      <c r="O82" s="1"/>
      <c r="P82" s="1"/>
    </row>
    <row r="83" spans="11:16" ht="15" customHeight="1"/>
    <row r="84" spans="11:16">
      <c r="K84" s="1"/>
      <c r="L84" s="1"/>
      <c r="M84" s="1"/>
      <c r="N84" s="1"/>
      <c r="O84" s="1"/>
      <c r="P84" s="1"/>
    </row>
    <row r="85" spans="11:16">
      <c r="K85" s="1"/>
      <c r="L85" s="1"/>
      <c r="M85" s="1"/>
      <c r="N85" s="1"/>
      <c r="O85" s="1"/>
      <c r="P85" s="1"/>
    </row>
    <row r="86" spans="11:16">
      <c r="K86" s="1"/>
      <c r="L86" s="1"/>
      <c r="M86" s="1"/>
      <c r="N86" s="1"/>
      <c r="O86" s="1"/>
      <c r="P86" s="1"/>
    </row>
    <row r="87" spans="11:16"/>
  </sheetData>
  <sheetProtection selectLockedCells="1" selectUnlockedCells="1"/>
  <mergeCells count="15">
    <mergeCell ref="B80:C80"/>
    <mergeCell ref="G80:H80"/>
    <mergeCell ref="L4:L6"/>
    <mergeCell ref="B37:H40"/>
    <mergeCell ref="B41:H43"/>
    <mergeCell ref="B45:H48"/>
    <mergeCell ref="B49:H55"/>
    <mergeCell ref="B56:H67"/>
    <mergeCell ref="B68:H70"/>
    <mergeCell ref="B33:H35"/>
    <mergeCell ref="B2:H2"/>
    <mergeCell ref="B5:H5"/>
    <mergeCell ref="B7:H18"/>
    <mergeCell ref="B19:H22"/>
    <mergeCell ref="B23:H32"/>
  </mergeCells>
  <dataValidations disablePrompts="1" count="1">
    <dataValidation type="list" allowBlank="1" showInputMessage="1" showErrorMessage="1" sqref="L4" xr:uid="{00000000-0002-0000-1400-000000000000}">
      <formula1>$R$3:$R$11</formula1>
    </dataValidation>
  </dataValidations>
  <pageMargins left="0.70866141732283472" right="0.31496062992125984" top="0.59055118110236227" bottom="0.78740157480314965" header="0.31496062992125984" footer="0.31496062992125984"/>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6"/>
  <dimension ref="A1"/>
  <sheetViews>
    <sheetView showGridLines="0" showWhiteSpace="0" topLeftCell="A55" workbookViewId="0">
      <selection activeCell="F21" sqref="F21"/>
    </sheetView>
  </sheetViews>
  <sheetFormatPr baseColWidth="10" defaultRowHeight="14.4"/>
  <cols>
    <col min="1" max="3" width="11.44140625" customWidth="1"/>
    <col min="4" max="4" width="11.88671875" customWidth="1"/>
    <col min="5" max="5" width="13.44140625" customWidth="1"/>
    <col min="6" max="6" width="12.5546875" customWidth="1"/>
    <col min="7" max="7" width="11.44140625" customWidth="1"/>
  </cols>
  <sheetData/>
  <pageMargins left="0.51181102362204722" right="0.51181102362204722" top="0.74803149606299213" bottom="0.74803149606299213" header="0.31496062992125984" footer="0.31496062992125984"/>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2"/>
  <dimension ref="A1"/>
  <sheetViews>
    <sheetView showGridLines="0" topLeftCell="A59" workbookViewId="0">
      <selection activeCell="A64" sqref="A64"/>
    </sheetView>
  </sheetViews>
  <sheetFormatPr baseColWidth="10" defaultRowHeight="14.4"/>
  <sheetData/>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3"/>
  <dimension ref="B4:N42"/>
  <sheetViews>
    <sheetView showGridLines="0" topLeftCell="A18" workbookViewId="0">
      <selection activeCell="A64" sqref="A64"/>
    </sheetView>
  </sheetViews>
  <sheetFormatPr baseColWidth="10" defaultRowHeight="14.4"/>
  <cols>
    <col min="1" max="1" width="4.109375" customWidth="1"/>
    <col min="2" max="2" width="3" customWidth="1"/>
    <col min="3" max="3" width="27.88671875" customWidth="1"/>
    <col min="4" max="4" width="13.109375" customWidth="1"/>
    <col min="5" max="5" width="24.33203125" customWidth="1"/>
    <col min="6" max="6" width="15.88671875" hidden="1" customWidth="1"/>
    <col min="7" max="7" width="12.6640625" hidden="1" customWidth="1"/>
    <col min="8" max="8" width="10.109375" hidden="1" customWidth="1"/>
    <col min="9" max="9" width="8.44140625" hidden="1" customWidth="1"/>
    <col min="10" max="10" width="9" hidden="1" customWidth="1"/>
    <col min="11" max="11" width="25.88671875" hidden="1" customWidth="1"/>
    <col min="12" max="12" width="15.88671875" customWidth="1"/>
    <col min="13" max="13" width="13.33203125" customWidth="1"/>
    <col min="14" max="14" width="24.88671875" style="633" customWidth="1"/>
  </cols>
  <sheetData>
    <row r="4" spans="2:14" ht="15" customHeight="1">
      <c r="C4" s="1581" t="str">
        <f>CONCATENATE("OBRA : ",Personal!D9)</f>
        <v>OBRA : "SERVICIO DE MANTENIMIENTO DE INSTRUMENTACION, PANELES DE CONTROL, MULTIPLES Y POZOS INYECTORES DE MACOLLAS DE PIGAS I, PERTENECIENTE A LA GERENCIA DE PLANTAS GAS Y AGUA"</v>
      </c>
      <c r="D4" s="1581"/>
      <c r="E4" s="1581"/>
      <c r="F4" s="1581"/>
      <c r="G4" s="1581"/>
      <c r="H4" s="1581"/>
      <c r="I4" s="1581"/>
      <c r="J4" s="1581"/>
      <c r="K4" s="1581"/>
    </row>
    <row r="5" spans="2:14" ht="15.75" customHeight="1">
      <c r="C5" s="1581"/>
      <c r="D5" s="1581"/>
      <c r="E5" s="1581"/>
      <c r="F5" s="1581"/>
      <c r="G5" s="1581"/>
      <c r="H5" s="1581"/>
      <c r="I5" s="1581"/>
      <c r="J5" s="1581"/>
      <c r="K5" s="1581"/>
    </row>
    <row r="6" spans="2:14" ht="15" customHeight="1">
      <c r="C6" s="1581"/>
      <c r="D6" s="1581"/>
      <c r="E6" s="1581"/>
      <c r="F6" s="1581"/>
      <c r="G6" s="1581"/>
      <c r="H6" s="1581"/>
      <c r="I6" s="1581"/>
      <c r="J6" s="1581"/>
      <c r="K6" s="1581"/>
    </row>
    <row r="8" spans="2:14">
      <c r="C8" s="1801" t="s">
        <v>710</v>
      </c>
      <c r="D8" s="1802"/>
      <c r="E8" s="1802"/>
      <c r="F8" s="1802"/>
      <c r="G8" s="1802"/>
      <c r="H8" s="1802"/>
      <c r="I8" s="1802"/>
      <c r="J8" s="1802"/>
      <c r="K8" s="1802"/>
      <c r="L8" s="1802"/>
      <c r="M8" s="1802"/>
      <c r="N8" s="1803"/>
    </row>
    <row r="9" spans="2:14" ht="28.5" customHeight="1">
      <c r="C9" s="222" t="s">
        <v>18</v>
      </c>
      <c r="D9" s="223" t="s">
        <v>19</v>
      </c>
      <c r="E9" s="223" t="s">
        <v>21</v>
      </c>
      <c r="F9" s="223" t="s">
        <v>699</v>
      </c>
      <c r="G9" s="224" t="s">
        <v>249</v>
      </c>
      <c r="H9" s="222" t="s">
        <v>20</v>
      </c>
      <c r="I9" s="222" t="s">
        <v>680</v>
      </c>
      <c r="J9" s="222" t="s">
        <v>681</v>
      </c>
      <c r="K9" s="229" t="s">
        <v>256</v>
      </c>
      <c r="L9" s="795" t="s">
        <v>705</v>
      </c>
      <c r="M9" s="815" t="s">
        <v>706</v>
      </c>
      <c r="N9" s="796" t="s">
        <v>707</v>
      </c>
    </row>
    <row r="10" spans="2:14" ht="24.9" customHeight="1">
      <c r="B10" s="225">
        <v>1</v>
      </c>
      <c r="C10" s="221" t="s">
        <v>244</v>
      </c>
      <c r="D10" s="16" t="e">
        <f>IF(C10="","",INDEX(Personal!$C$19:$BT$132,MATCH(C10,Personal!$C$19:$C$132,0),2))</f>
        <v>#N/A</v>
      </c>
      <c r="E10" s="216" t="e">
        <f>IF(C10="","",INDEX(Personal!$C$19:$BT$132,MATCH(C10,Personal!$C$19:$C$132,0),3))</f>
        <v>#N/A</v>
      </c>
      <c r="F10" s="216" t="e">
        <f>IF(C10="","",INDEX(Personal!$C$19:$BT$132,MATCH(C10,Personal!$C$19:$C$132,0),8))</f>
        <v>#N/A</v>
      </c>
      <c r="G10" s="17" t="e">
        <f>IF(C10="","",INDEX(Personal!$C$19:$BT$132,MATCH(C10,Personal!$C$19:$C$132,0),4))</f>
        <v>#N/A</v>
      </c>
      <c r="H10" s="226" t="e">
        <f>IF(C10="","",INDEX(Personal!$C$19:$BT$132,MATCH(C10,Personal!$C$19:$C$132,0),14))</f>
        <v>#N/A</v>
      </c>
      <c r="I10" s="713" t="e">
        <f>IF(C10="","",INDEX(Personal!$C$19:$BT$132,MATCH(C10,Personal!$C$19:$C$132,0),25))</f>
        <v>#N/A</v>
      </c>
      <c r="J10" s="713" t="e">
        <f>IF(C10="","",INDEX(Personal!$C$19:$BT$132,MATCH(C10,Personal!$C$19:$C$132,0),26))</f>
        <v>#N/A</v>
      </c>
      <c r="K10" s="233" t="e">
        <f>IF(C10="","",INDEX(Personal!$C$19:$BT$132,MATCH(C10,Personal!$C$19:$C$132,0),67))</f>
        <v>#N/A</v>
      </c>
      <c r="L10" s="334" t="e">
        <f>IF(C10="","",INDEX(Personal!$C$19:$BT$132,MATCH(C10,Personal!$C$19:$C$132,0),68))</f>
        <v>#N/A</v>
      </c>
      <c r="M10" s="334" t="e">
        <f>IF(C10="","",INDEX(Personal!$C$19:$BT$132,MATCH(C10,Personal!$C$19:$C$132,0),69))</f>
        <v>#N/A</v>
      </c>
      <c r="N10" s="797" t="e">
        <f>IF(C10="","",INDEX(Personal!$C$19:$BT$132,MATCH(C10,Personal!$C$19:$C$132,0),70))</f>
        <v>#N/A</v>
      </c>
    </row>
    <row r="11" spans="2:14" ht="24.9" customHeight="1">
      <c r="B11" s="225">
        <f>B10+1</f>
        <v>2</v>
      </c>
      <c r="C11" s="221" t="s">
        <v>559</v>
      </c>
      <c r="D11" s="16" t="e">
        <f>IF(C11="","",INDEX(Personal!$C$19:$BT$132,MATCH(C11,Personal!$C$19:$C$132,0),2))</f>
        <v>#N/A</v>
      </c>
      <c r="E11" s="216" t="e">
        <f>IF(C11="","",INDEX(Personal!$C$19:$BT$132,MATCH(C11,Personal!$C$19:$C$132,0),3))</f>
        <v>#N/A</v>
      </c>
      <c r="F11" s="216" t="e">
        <f>IF(C11="","",INDEX(Personal!$C$19:$BT$132,MATCH(C11,Personal!$C$19:$C$132,0),8))</f>
        <v>#N/A</v>
      </c>
      <c r="G11" s="17" t="e">
        <f>IF(C11="","",INDEX(Personal!$C$19:$BT$132,MATCH(C11,Personal!$C$19:$C$132,0),4))</f>
        <v>#N/A</v>
      </c>
      <c r="H11" s="226" t="e">
        <f>IF(C11="","",INDEX(Personal!$C$19:$BT$132,MATCH(C11,Personal!$C$19:$C$132,0),14))</f>
        <v>#N/A</v>
      </c>
      <c r="I11" s="713" t="e">
        <f>IF(C11="","",INDEX(Personal!$C$19:$BT$132,MATCH(C11,Personal!$C$19:$C$132,0),25))</f>
        <v>#N/A</v>
      </c>
      <c r="J11" s="713" t="e">
        <f>IF(C11="","",INDEX(Personal!$C$19:$BT$132,MATCH(C11,Personal!$C$19:$C$132,0),26))</f>
        <v>#N/A</v>
      </c>
      <c r="K11" s="233" t="e">
        <f>IF(C11="","",INDEX(Personal!$C$19:$BT$132,MATCH(C11,Personal!$C$19:$C$132,0),67))</f>
        <v>#N/A</v>
      </c>
      <c r="L11" s="334" t="e">
        <f>IF(C11="","",INDEX(Personal!$C$19:$BT$132,MATCH(C11,Personal!$C$19:$C$132,0),68))</f>
        <v>#N/A</v>
      </c>
      <c r="M11" s="334" t="e">
        <f>IF(C11="","",INDEX(Personal!$C$19:$BT$132,MATCH(C11,Personal!$C$19:$C$132,0),69))</f>
        <v>#N/A</v>
      </c>
      <c r="N11" s="797" t="e">
        <f>IF(C11="","",INDEX(Personal!$C$19:$BT$132,MATCH(C11,Personal!$C$19:$C$132,0),70))</f>
        <v>#N/A</v>
      </c>
    </row>
    <row r="12" spans="2:14" ht="24.9" customHeight="1">
      <c r="B12" s="225">
        <f t="shared" ref="B12:B29" si="0">B11+1</f>
        <v>3</v>
      </c>
      <c r="C12" s="221" t="s">
        <v>488</v>
      </c>
      <c r="D12" s="16" t="e">
        <f>IF(C12="","",INDEX(Personal!$C$19:$BT$132,MATCH(C12,Personal!$C$19:$C$132,0),2))</f>
        <v>#N/A</v>
      </c>
      <c r="E12" s="216" t="e">
        <f>IF(C12="","",INDEX(Personal!$C$19:$BT$132,MATCH(C12,Personal!$C$19:$C$132,0),3))</f>
        <v>#N/A</v>
      </c>
      <c r="F12" s="216" t="e">
        <f>IF(C12="","",INDEX(Personal!$C$19:$BT$132,MATCH(C12,Personal!$C$19:$C$132,0),8))</f>
        <v>#N/A</v>
      </c>
      <c r="G12" s="17" t="e">
        <f>IF(C12="","",INDEX(Personal!$C$19:$BT$132,MATCH(C12,Personal!$C$19:$C$132,0),4))</f>
        <v>#N/A</v>
      </c>
      <c r="H12" s="226" t="e">
        <f>IF(C12="","",INDEX(Personal!$C$19:$BT$132,MATCH(C12,Personal!$C$19:$C$132,0),14))</f>
        <v>#N/A</v>
      </c>
      <c r="I12" s="713" t="e">
        <f>IF(C12="","",INDEX(Personal!$C$19:$BT$132,MATCH(C12,Personal!$C$19:$C$132,0),25))</f>
        <v>#N/A</v>
      </c>
      <c r="J12" s="713" t="e">
        <f>IF(C12="","",INDEX(Personal!$C$19:$BT$132,MATCH(C12,Personal!$C$19:$C$132,0),26))</f>
        <v>#N/A</v>
      </c>
      <c r="K12" s="233" t="e">
        <f>IF(C12="","",INDEX(Personal!$C$19:$BT$132,MATCH(C12,Personal!$C$19:$C$132,0),67))</f>
        <v>#N/A</v>
      </c>
      <c r="L12" s="334" t="e">
        <f>IF(C12="","",INDEX(Personal!$C$19:$BT$132,MATCH(C12,Personal!$C$19:$C$132,0),68))</f>
        <v>#N/A</v>
      </c>
      <c r="M12" s="334" t="e">
        <f>IF(C12="","",INDEX(Personal!$C$19:$BT$132,MATCH(C12,Personal!$C$19:$C$132,0),69))</f>
        <v>#N/A</v>
      </c>
      <c r="N12" s="797" t="e">
        <f>IF(C12="","",INDEX(Personal!$C$19:$BT$132,MATCH(C12,Personal!$C$19:$C$132,0),70))</f>
        <v>#N/A</v>
      </c>
    </row>
    <row r="13" spans="2:14" ht="24.9" customHeight="1">
      <c r="B13" s="225">
        <f t="shared" si="0"/>
        <v>4</v>
      </c>
      <c r="C13" s="221" t="s">
        <v>510</v>
      </c>
      <c r="D13" s="16" t="e">
        <f>IF(C13="","",INDEX(Personal!$C$19:$BT$132,MATCH(C13,Personal!$C$19:$C$132,0),2))</f>
        <v>#N/A</v>
      </c>
      <c r="E13" s="216" t="e">
        <f>IF(C13="","",INDEX(Personal!$C$19:$BT$132,MATCH(C13,Personal!$C$19:$C$132,0),3))</f>
        <v>#N/A</v>
      </c>
      <c r="F13" s="216" t="e">
        <f>IF(C13="","",INDEX(Personal!$C$19:$BT$132,MATCH(C13,Personal!$C$19:$C$132,0),8))</f>
        <v>#N/A</v>
      </c>
      <c r="G13" s="17" t="e">
        <f>IF(C13="","",INDEX(Personal!$C$19:$BT$132,MATCH(C13,Personal!$C$19:$C$132,0),4))</f>
        <v>#N/A</v>
      </c>
      <c r="H13" s="226" t="e">
        <f>IF(C13="","",INDEX(Personal!$C$19:$BT$132,MATCH(C13,Personal!$C$19:$C$132,0),14))</f>
        <v>#N/A</v>
      </c>
      <c r="I13" s="713" t="e">
        <f>IF(C13="","",INDEX(Personal!$C$19:$BT$132,MATCH(C13,Personal!$C$19:$C$132,0),25))</f>
        <v>#N/A</v>
      </c>
      <c r="J13" s="713" t="e">
        <f>IF(C13="","",INDEX(Personal!$C$19:$BT$132,MATCH(C13,Personal!$C$19:$C$132,0),26))</f>
        <v>#N/A</v>
      </c>
      <c r="K13" s="233" t="e">
        <f>IF(C13="","",INDEX(Personal!$C$19:$BT$132,MATCH(C13,Personal!$C$19:$C$132,0),67))</f>
        <v>#N/A</v>
      </c>
      <c r="L13" s="334" t="e">
        <f>IF(C13="","",INDEX(Personal!$C$19:$BT$132,MATCH(C13,Personal!$C$19:$C$132,0),68))</f>
        <v>#N/A</v>
      </c>
      <c r="M13" s="334" t="e">
        <f>IF(C13="","",INDEX(Personal!$C$19:$BT$132,MATCH(C13,Personal!$C$19:$C$132,0),69))</f>
        <v>#N/A</v>
      </c>
      <c r="N13" s="797" t="e">
        <f>IF(C13="","",INDEX(Personal!$C$19:$BT$132,MATCH(C13,Personal!$C$19:$C$132,0),70))</f>
        <v>#N/A</v>
      </c>
    </row>
    <row r="14" spans="2:14" ht="24.9" customHeight="1">
      <c r="B14" s="225">
        <f t="shared" si="0"/>
        <v>5</v>
      </c>
      <c r="C14" s="221" t="s">
        <v>246</v>
      </c>
      <c r="D14" s="16" t="e">
        <f>IF(C14="","",INDEX(Personal!$C$19:$BT$132,MATCH(C14,Personal!$C$19:$C$132,0),2))</f>
        <v>#N/A</v>
      </c>
      <c r="E14" s="216" t="e">
        <f>IF(C14="","",INDEX(Personal!$C$19:$BT$132,MATCH(C14,Personal!$C$19:$C$132,0),3))</f>
        <v>#N/A</v>
      </c>
      <c r="F14" s="216" t="e">
        <f>IF(C14="","",INDEX(Personal!$C$19:$BT$132,MATCH(C14,Personal!$C$19:$C$132,0),8))</f>
        <v>#N/A</v>
      </c>
      <c r="G14" s="17" t="e">
        <f>IF(C14="","",INDEX(Personal!$C$19:$BT$132,MATCH(C14,Personal!$C$19:$C$132,0),4))</f>
        <v>#N/A</v>
      </c>
      <c r="H14" s="226" t="e">
        <f>IF(C14="","",INDEX(Personal!$C$19:$BT$132,MATCH(C14,Personal!$C$19:$C$132,0),14))</f>
        <v>#N/A</v>
      </c>
      <c r="I14" s="713" t="e">
        <f>IF(C14="","",INDEX(Personal!$C$19:$BT$132,MATCH(C14,Personal!$C$19:$C$132,0),25))</f>
        <v>#N/A</v>
      </c>
      <c r="J14" s="713" t="e">
        <f>IF(C14="","",INDEX(Personal!$C$19:$BT$132,MATCH(C14,Personal!$C$19:$C$132,0),26))</f>
        <v>#N/A</v>
      </c>
      <c r="K14" s="233" t="e">
        <f>IF(C14="","",INDEX(Personal!$C$19:$BT$132,MATCH(C14,Personal!$C$19:$C$132,0),67))</f>
        <v>#N/A</v>
      </c>
      <c r="L14" s="334" t="e">
        <f>IF(C14="","",INDEX(Personal!$C$19:$BT$132,MATCH(C14,Personal!$C$19:$C$132,0),68))</f>
        <v>#N/A</v>
      </c>
      <c r="M14" s="334" t="e">
        <f>IF(C14="","",INDEX(Personal!$C$19:$BT$132,MATCH(C14,Personal!$C$19:$C$132,0),69))</f>
        <v>#N/A</v>
      </c>
      <c r="N14" s="797" t="e">
        <f>IF(C14="","",INDEX(Personal!$C$19:$BT$132,MATCH(C14,Personal!$C$19:$C$132,0),70))</f>
        <v>#N/A</v>
      </c>
    </row>
    <row r="15" spans="2:14" ht="24.9" customHeight="1">
      <c r="B15" s="225">
        <f t="shared" si="0"/>
        <v>6</v>
      </c>
      <c r="C15" s="221" t="s">
        <v>242</v>
      </c>
      <c r="D15" s="16" t="e">
        <f>IF(C15="","",INDEX(Personal!$C$19:$BT$132,MATCH(C15,Personal!$C$19:$C$132,0),2))</f>
        <v>#N/A</v>
      </c>
      <c r="E15" s="216" t="e">
        <f>IF(C15="","",INDEX(Personal!$C$19:$BT$132,MATCH(C15,Personal!$C$19:$C$132,0),3))</f>
        <v>#N/A</v>
      </c>
      <c r="F15" s="216" t="e">
        <f>IF(C15="","",INDEX(Personal!$C$19:$BT$132,MATCH(C15,Personal!$C$19:$C$132,0),8))</f>
        <v>#N/A</v>
      </c>
      <c r="G15" s="17" t="e">
        <f>IF(C15="","",INDEX(Personal!$C$19:$BT$132,MATCH(C15,Personal!$C$19:$C$132,0),4))</f>
        <v>#N/A</v>
      </c>
      <c r="H15" s="226" t="e">
        <f>IF(C15="","",INDEX(Personal!$C$19:$BT$132,MATCH(C15,Personal!$C$19:$C$132,0),14))</f>
        <v>#N/A</v>
      </c>
      <c r="I15" s="713" t="e">
        <f>IF(C15="","",INDEX(Personal!$C$19:$BT$132,MATCH(C15,Personal!$C$19:$C$132,0),25))</f>
        <v>#N/A</v>
      </c>
      <c r="J15" s="713" t="e">
        <f>IF(C15="","",INDEX(Personal!$C$19:$BT$132,MATCH(C15,Personal!$C$19:$C$132,0),26))</f>
        <v>#N/A</v>
      </c>
      <c r="K15" s="233" t="e">
        <f>IF(C15="","",INDEX(Personal!$C$19:$BT$132,MATCH(C15,Personal!$C$19:$C$132,0),67))</f>
        <v>#N/A</v>
      </c>
      <c r="L15" s="334" t="e">
        <f>IF(C15="","",INDEX(Personal!$C$19:$BT$132,MATCH(C15,Personal!$C$19:$C$132,0),68))</f>
        <v>#N/A</v>
      </c>
      <c r="M15" s="334" t="e">
        <f>IF(C15="","",INDEX(Personal!$C$19:$BT$132,MATCH(C15,Personal!$C$19:$C$132,0),69))</f>
        <v>#N/A</v>
      </c>
      <c r="N15" s="797" t="e">
        <f>IF(C15="","",INDEX(Personal!$C$19:$BT$132,MATCH(C15,Personal!$C$19:$C$132,0),70))</f>
        <v>#N/A</v>
      </c>
    </row>
    <row r="16" spans="2:14" ht="24.9" customHeight="1">
      <c r="B16" s="225">
        <f t="shared" si="0"/>
        <v>7</v>
      </c>
      <c r="C16" s="221" t="s">
        <v>240</v>
      </c>
      <c r="D16" s="16" t="e">
        <f>IF(C16="","",INDEX(Personal!$C$19:$BT$132,MATCH(C16,Personal!$C$19:$C$132,0),2))</f>
        <v>#N/A</v>
      </c>
      <c r="E16" s="216" t="e">
        <f>IF(C16="","",INDEX(Personal!$C$19:$BT$132,MATCH(C16,Personal!$C$19:$C$132,0),3))</f>
        <v>#N/A</v>
      </c>
      <c r="F16" s="216" t="e">
        <f>IF(C16="","",INDEX(Personal!$C$19:$BT$132,MATCH(C16,Personal!$C$19:$C$132,0),8))</f>
        <v>#N/A</v>
      </c>
      <c r="G16" s="17" t="e">
        <f>IF(C16="","",INDEX(Personal!$C$19:$BT$132,MATCH(C16,Personal!$C$19:$C$132,0),4))</f>
        <v>#N/A</v>
      </c>
      <c r="H16" s="226" t="e">
        <f>IF(C16="","",INDEX(Personal!$C$19:$BT$132,MATCH(C16,Personal!$C$19:$C$132,0),14))</f>
        <v>#N/A</v>
      </c>
      <c r="I16" s="713" t="e">
        <f>IF(C16="","",INDEX(Personal!$C$19:$BT$132,MATCH(C16,Personal!$C$19:$C$132,0),25))</f>
        <v>#N/A</v>
      </c>
      <c r="J16" s="713" t="e">
        <f>IF(C16="","",INDEX(Personal!$C$19:$BT$132,MATCH(C16,Personal!$C$19:$C$132,0),26))</f>
        <v>#N/A</v>
      </c>
      <c r="K16" s="233" t="e">
        <f>IF(C16="","",INDEX(Personal!$C$19:$BT$132,MATCH(C16,Personal!$C$19:$C$132,0),67))</f>
        <v>#N/A</v>
      </c>
      <c r="L16" s="334" t="e">
        <f>IF(C16="","",INDEX(Personal!$C$19:$BT$132,MATCH(C16,Personal!$C$19:$C$132,0),68))</f>
        <v>#N/A</v>
      </c>
      <c r="M16" s="334" t="e">
        <f>IF(C16="","",INDEX(Personal!$C$19:$BT$132,MATCH(C16,Personal!$C$19:$C$132,0),69))</f>
        <v>#N/A</v>
      </c>
      <c r="N16" s="797" t="e">
        <f>IF(C16="","",INDEX(Personal!$C$19:$BT$132,MATCH(C16,Personal!$C$19:$C$132,0),70))</f>
        <v>#N/A</v>
      </c>
    </row>
    <row r="17" spans="2:14" ht="24.9" customHeight="1">
      <c r="B17" s="225">
        <f t="shared" si="0"/>
        <v>8</v>
      </c>
      <c r="C17" s="221" t="s">
        <v>702</v>
      </c>
      <c r="D17" s="16" t="e">
        <f>IF(C17="","",INDEX(Personal!$C$19:$BT$132,MATCH(C17,Personal!$C$19:$C$132,0),2))</f>
        <v>#N/A</v>
      </c>
      <c r="E17" s="216" t="e">
        <f>IF(C17="","",INDEX(Personal!$C$19:$BT$132,MATCH(C17,Personal!$C$19:$C$132,0),3))</f>
        <v>#N/A</v>
      </c>
      <c r="F17" s="216" t="e">
        <f>IF(C17="","",INDEX(Personal!$C$19:$BT$132,MATCH(C17,Personal!$C$19:$C$132,0),8))</f>
        <v>#N/A</v>
      </c>
      <c r="G17" s="17" t="e">
        <f>IF(C17="","",INDEX(Personal!$C$19:$BT$132,MATCH(C17,Personal!$C$19:$C$132,0),4))</f>
        <v>#N/A</v>
      </c>
      <c r="H17" s="226" t="e">
        <f>IF(C17="","",INDEX(Personal!$C$19:$BT$132,MATCH(C17,Personal!$C$19:$C$132,0),14))</f>
        <v>#N/A</v>
      </c>
      <c r="I17" s="713" t="e">
        <f>IF(C17="","",INDEX(Personal!$C$19:$BT$132,MATCH(C17,Personal!$C$19:$C$132,0),25))</f>
        <v>#N/A</v>
      </c>
      <c r="J17" s="713" t="e">
        <f>IF(C17="","",INDEX(Personal!$C$19:$BT$132,MATCH(C17,Personal!$C$19:$C$132,0),26))</f>
        <v>#N/A</v>
      </c>
      <c r="K17" s="233" t="e">
        <f>IF(C17="","",INDEX(Personal!$C$19:$BT$132,MATCH(C17,Personal!$C$19:$C$132,0),67))</f>
        <v>#N/A</v>
      </c>
      <c r="L17" s="334" t="e">
        <f>IF(C17="","",INDEX(Personal!$C$19:$BT$132,MATCH(C17,Personal!$C$19:$C$132,0),68))</f>
        <v>#N/A</v>
      </c>
      <c r="M17" s="334" t="e">
        <f>IF(C17="","",INDEX(Personal!$C$19:$BT$132,MATCH(C17,Personal!$C$19:$C$132,0),69))</f>
        <v>#N/A</v>
      </c>
      <c r="N17" s="797" t="e">
        <f>IF(C17="","",INDEX(Personal!$C$19:$BT$132,MATCH(C17,Personal!$C$19:$C$132,0),70))</f>
        <v>#N/A</v>
      </c>
    </row>
    <row r="18" spans="2:14" ht="24.9" customHeight="1">
      <c r="B18" s="225">
        <f t="shared" si="0"/>
        <v>9</v>
      </c>
      <c r="C18" s="221" t="s">
        <v>686</v>
      </c>
      <c r="D18" s="16" t="e">
        <f>IF(C18="","",INDEX(Personal!$C$19:$BT$132,MATCH(C18,Personal!$C$19:$C$132,0),2))</f>
        <v>#N/A</v>
      </c>
      <c r="E18" s="216" t="e">
        <f>IF(C18="","",INDEX(Personal!$C$19:$BT$132,MATCH(C18,Personal!$C$19:$C$132,0),3))</f>
        <v>#N/A</v>
      </c>
      <c r="F18" s="216" t="e">
        <f>IF(C18="","",INDEX(Personal!$C$19:$BT$132,MATCH(C18,Personal!$C$19:$C$132,0),8))</f>
        <v>#N/A</v>
      </c>
      <c r="G18" s="17" t="e">
        <f>IF(C18="","",INDEX(Personal!$C$19:$BT$132,MATCH(C18,Personal!$C$19:$C$132,0),4))</f>
        <v>#N/A</v>
      </c>
      <c r="H18" s="226" t="e">
        <f>IF(C18="","",INDEX(Personal!$C$19:$BT$132,MATCH(C18,Personal!$C$19:$C$132,0),14))</f>
        <v>#N/A</v>
      </c>
      <c r="I18" s="713" t="e">
        <f>IF(C18="","",INDEX(Personal!$C$19:$BT$132,MATCH(C18,Personal!$C$19:$C$132,0),25))</f>
        <v>#N/A</v>
      </c>
      <c r="J18" s="713" t="e">
        <f>IF(C18="","",INDEX(Personal!$C$19:$BT$132,MATCH(C18,Personal!$C$19:$C$132,0),26))</f>
        <v>#N/A</v>
      </c>
      <c r="K18" s="233" t="e">
        <f>IF(C18="","",INDEX(Personal!$C$19:$BT$132,MATCH(C18,Personal!$C$19:$C$132,0),67))</f>
        <v>#N/A</v>
      </c>
      <c r="L18" s="334" t="e">
        <f>IF(C18="","",INDEX(Personal!$C$19:$BT$132,MATCH(C18,Personal!$C$19:$C$132,0),68))</f>
        <v>#N/A</v>
      </c>
      <c r="M18" s="334" t="e">
        <f>IF(C18="","",INDEX(Personal!$C$19:$BT$132,MATCH(C18,Personal!$C$19:$C$132,0),69))</f>
        <v>#N/A</v>
      </c>
      <c r="N18" s="797" t="e">
        <f>IF(C18="","",INDEX(Personal!$C$19:$BT$132,MATCH(C18,Personal!$C$19:$C$132,0),70))</f>
        <v>#N/A</v>
      </c>
    </row>
    <row r="19" spans="2:14" ht="24.9" customHeight="1">
      <c r="B19" s="225">
        <f t="shared" si="0"/>
        <v>10</v>
      </c>
      <c r="C19" s="221" t="s">
        <v>704</v>
      </c>
      <c r="D19" s="16" t="e">
        <f>IF(C19="","",INDEX(Personal!$C$19:$BT$132,MATCH(C19,Personal!$C$19:$C$132,0),2))</f>
        <v>#N/A</v>
      </c>
      <c r="E19" s="216" t="e">
        <f>IF(C19="","",INDEX(Personal!$C$19:$BT$132,MATCH(C19,Personal!$C$19:$C$132,0),3))</f>
        <v>#N/A</v>
      </c>
      <c r="F19" s="216" t="e">
        <f>IF(C19="","",INDEX(Personal!$C$19:$BT$132,MATCH(C19,Personal!$C$19:$C$132,0),8))</f>
        <v>#N/A</v>
      </c>
      <c r="G19" s="17" t="e">
        <f>IF(C19="","",INDEX(Personal!$C$19:$BT$132,MATCH(C19,Personal!$C$19:$C$132,0),4))</f>
        <v>#N/A</v>
      </c>
      <c r="H19" s="226" t="e">
        <f>IF(C19="","",INDEX(Personal!$C$19:$BT$132,MATCH(C19,Personal!$C$19:$C$132,0),14))</f>
        <v>#N/A</v>
      </c>
      <c r="I19" s="713" t="e">
        <f>IF(C19="","",INDEX(Personal!$C$19:$BT$132,MATCH(C19,Personal!$C$19:$C$132,0),25))</f>
        <v>#N/A</v>
      </c>
      <c r="J19" s="713" t="e">
        <f>IF(C19="","",INDEX(Personal!$C$19:$BT$132,MATCH(C19,Personal!$C$19:$C$132,0),26))</f>
        <v>#N/A</v>
      </c>
      <c r="K19" s="233" t="e">
        <f>IF(C19="","",INDEX(Personal!$C$19:$BT$132,MATCH(C19,Personal!$C$19:$C$132,0),67))</f>
        <v>#N/A</v>
      </c>
      <c r="L19" s="334" t="e">
        <f>IF(C19="","",INDEX(Personal!$C$19:$BT$132,MATCH(C19,Personal!$C$19:$C$132,0),68))</f>
        <v>#N/A</v>
      </c>
      <c r="M19" s="334" t="e">
        <f>IF(C19="","",INDEX(Personal!$C$19:$BT$132,MATCH(C19,Personal!$C$19:$C$132,0),69))</f>
        <v>#N/A</v>
      </c>
      <c r="N19" s="797" t="e">
        <f>IF(C19="","",INDEX(Personal!$C$19:$BT$132,MATCH(C19,Personal!$C$19:$C$132,0),70))</f>
        <v>#N/A</v>
      </c>
    </row>
    <row r="20" spans="2:14" ht="24.9" customHeight="1">
      <c r="B20" s="225">
        <f t="shared" si="0"/>
        <v>11</v>
      </c>
      <c r="C20" s="221" t="s">
        <v>708</v>
      </c>
      <c r="D20" s="16" t="e">
        <f>IF(C20="","",INDEX(Personal!$C$19:$BT$132,MATCH(C20,Personal!$C$19:$C$132,0),2))</f>
        <v>#N/A</v>
      </c>
      <c r="E20" s="16" t="e">
        <f>IF(C20="","",INDEX(Personal!$C$19:$BT$132,MATCH(C20,Personal!$C$19:$C$132,0),3))</f>
        <v>#N/A</v>
      </c>
      <c r="F20" s="216" t="e">
        <f>IF(C20="","",INDEX(Personal!$C$19:$BT$132,MATCH(C20,Personal!$C$19:$C$132,0),8))</f>
        <v>#N/A</v>
      </c>
      <c r="G20" s="17" t="e">
        <f>IF(C20="","",INDEX(Personal!$C$19:$BT$132,MATCH(C20,Personal!$C$19:$C$132,0),4))</f>
        <v>#N/A</v>
      </c>
      <c r="H20" s="226" t="e">
        <f>IF(C20="","",INDEX(Personal!$C$19:$BT$132,MATCH(C20,Personal!$C$19:$C$132,0),14))</f>
        <v>#N/A</v>
      </c>
      <c r="I20" s="713" t="e">
        <f>IF(C20="","",INDEX(Personal!$C$19:$BT$132,MATCH(C20,Personal!$C$19:$C$132,0),25))</f>
        <v>#N/A</v>
      </c>
      <c r="J20" s="713" t="e">
        <f>IF(C20="","",INDEX(Personal!$C$19:$BT$132,MATCH(C20,Personal!$C$19:$C$132,0),26))</f>
        <v>#N/A</v>
      </c>
      <c r="K20" s="233" t="e">
        <f>IF(C20="","",INDEX(Personal!$C$19:$BT$132,MATCH(C20,Personal!$C$19:$C$132,0),67))</f>
        <v>#N/A</v>
      </c>
      <c r="L20" s="334" t="e">
        <f>IF(C20="","",INDEX(Personal!$C$19:$BT$132,MATCH(C20,Personal!$C$19:$C$132,0),68))</f>
        <v>#N/A</v>
      </c>
      <c r="M20" s="334" t="e">
        <f>IF(C20="","",INDEX(Personal!$C$19:$BT$132,MATCH(C20,Personal!$C$19:$C$132,0),69))</f>
        <v>#N/A</v>
      </c>
      <c r="N20" s="797" t="e">
        <f>IF(C20="","",INDEX(Personal!$C$19:$BT$132,MATCH(C20,Personal!$C$19:$C$132,0),70))</f>
        <v>#N/A</v>
      </c>
    </row>
    <row r="21" spans="2:14" ht="24.9" hidden="1" customHeight="1">
      <c r="B21" s="225">
        <f t="shared" si="0"/>
        <v>12</v>
      </c>
      <c r="C21" s="221"/>
      <c r="D21" s="16" t="str">
        <f>IF(C21="","",INDEX(Personal!$C$19:$BT$132,MATCH(C21,Personal!$C$19:$C$132,0),2))</f>
        <v/>
      </c>
      <c r="E21" s="16" t="str">
        <f>IF(C21="","",INDEX(Personal!$C$19:$BT$132,MATCH(C21,Personal!$C$19:$C$132,0),3))</f>
        <v/>
      </c>
      <c r="F21" s="216" t="str">
        <f>IF(C21="","",INDEX(Personal!$C$19:$BT$132,MATCH(C21,Personal!$C$19:$C$132,0),8))</f>
        <v/>
      </c>
      <c r="G21" s="17" t="str">
        <f>IF(C21="","",INDEX(Personal!$C$19:$BT$132,MATCH(C21,Personal!$C$19:$C$132,0),4))</f>
        <v/>
      </c>
      <c r="H21" s="226" t="str">
        <f>IF(C21="","",INDEX(Personal!$C$19:$BT$132,MATCH(C21,Personal!$C$19:$C$132,0),14))</f>
        <v/>
      </c>
      <c r="I21" s="713" t="str">
        <f>IF(C21="","",INDEX(Personal!$C$19:$BT$132,MATCH(C21,Personal!$C$19:$C$132,0),25))</f>
        <v/>
      </c>
      <c r="J21" s="713" t="str">
        <f>IF(C21="","",INDEX(Personal!$C$19:$BT$132,MATCH(C21,Personal!$C$19:$C$132,0),26))</f>
        <v/>
      </c>
      <c r="K21" s="233" t="str">
        <f>IF(C21="","",INDEX(Personal!$C$19:$BT$132,MATCH(C21,Personal!$C$19:$C$132,0),67))</f>
        <v/>
      </c>
      <c r="L21" s="334" t="str">
        <f>IF(C21="","",INDEX(Personal!$C$19:$BT$132,MATCH(C21,Personal!$C$19:$C$132,0),68))</f>
        <v/>
      </c>
      <c r="M21" s="334" t="str">
        <f>IF(C21="","",INDEX(Personal!$C$19:$BT$132,MATCH(C21,Personal!$C$19:$C$132,0),69))</f>
        <v/>
      </c>
      <c r="N21" s="797" t="str">
        <f>IF(C21="","",INDEX(Personal!$C$19:$BT$132,MATCH(C21,Personal!$C$19:$C$132,0),70))</f>
        <v/>
      </c>
    </row>
    <row r="22" spans="2:14" ht="24.9" hidden="1" customHeight="1">
      <c r="B22" s="225">
        <f t="shared" si="0"/>
        <v>13</v>
      </c>
      <c r="C22" s="221"/>
      <c r="D22" s="16" t="str">
        <f>IF(C22="","",INDEX(Personal!$C$19:$BT$132,MATCH(C22,Personal!$C$19:$C$132,0),2))</f>
        <v/>
      </c>
      <c r="E22" s="16" t="str">
        <f>IF(C22="","",INDEX(Personal!$C$19:$BT$132,MATCH(C22,Personal!$C$19:$C$132,0),3))</f>
        <v/>
      </c>
      <c r="F22" s="216" t="str">
        <f>IF(C22="","",INDEX(Personal!$C$19:$BT$132,MATCH(C22,Personal!$C$19:$C$132,0),8))</f>
        <v/>
      </c>
      <c r="G22" s="17" t="str">
        <f>IF(C22="","",INDEX(Personal!$C$19:$BT$132,MATCH(C22,Personal!$C$19:$C$132,0),4))</f>
        <v/>
      </c>
      <c r="H22" s="226" t="str">
        <f>IF(C22="","",INDEX(Personal!$C$19:$BT$132,MATCH(C22,Personal!$C$19:$C$132,0),14))</f>
        <v/>
      </c>
      <c r="I22" s="713" t="str">
        <f>IF(C22="","",INDEX(Personal!$C$19:$BT$132,MATCH(C22,Personal!$C$19:$C$132,0),25))</f>
        <v/>
      </c>
      <c r="J22" s="713" t="str">
        <f>IF(C22="","",INDEX(Personal!$C$19:$BT$132,MATCH(C22,Personal!$C$19:$C$132,0),26))</f>
        <v/>
      </c>
      <c r="K22" s="233" t="str">
        <f>IF(C22="","",INDEX(Personal!$C$19:$BT$132,MATCH(C22,Personal!$C$19:$C$132,0),67))</f>
        <v/>
      </c>
      <c r="L22" s="334" t="str">
        <f>IF(C22="","",INDEX(Personal!$C$19:$BT$132,MATCH(C22,Personal!$C$19:$C$132,0),68))</f>
        <v/>
      </c>
      <c r="M22" s="334" t="str">
        <f>IF(C22="","",INDEX(Personal!$C$19:$BT$132,MATCH(C22,Personal!$C$19:$C$132,0),69))</f>
        <v/>
      </c>
      <c r="N22" s="797" t="str">
        <f>IF(C22="","",INDEX(Personal!$C$19:$BT$132,MATCH(C22,Personal!$C$19:$C$132,0),70))</f>
        <v/>
      </c>
    </row>
    <row r="23" spans="2:14" ht="24.9" hidden="1" customHeight="1">
      <c r="B23" s="225">
        <f t="shared" si="0"/>
        <v>14</v>
      </c>
      <c r="C23" s="221"/>
      <c r="D23" s="16" t="str">
        <f>IF(C23="","",INDEX(Personal!$C$19:$BT$132,MATCH(C23,Personal!$C$19:$C$132,0),2))</f>
        <v/>
      </c>
      <c r="E23" s="16" t="str">
        <f>IF(C23="","",INDEX(Personal!$C$19:$BT$132,MATCH(C23,Personal!$C$19:$C$132,0),3))</f>
        <v/>
      </c>
      <c r="F23" s="216" t="str">
        <f>IF(C23="","",INDEX(Personal!$C$19:$BT$132,MATCH(C23,Personal!$C$19:$C$132,0),8))</f>
        <v/>
      </c>
      <c r="G23" s="17" t="str">
        <f>IF(C23="","",INDEX(Personal!$C$19:$BT$132,MATCH(C23,Personal!$C$19:$C$132,0),4))</f>
        <v/>
      </c>
      <c r="H23" s="226" t="str">
        <f>IF(C23="","",INDEX(Personal!$C$19:$BT$132,MATCH(C23,Personal!$C$19:$C$132,0),14))</f>
        <v/>
      </c>
      <c r="I23" s="713" t="str">
        <f>IF(C23="","",INDEX(Personal!$C$19:$BT$132,MATCH(C23,Personal!$C$19:$C$132,0),25))</f>
        <v/>
      </c>
      <c r="J23" s="713" t="str">
        <f>IF(C23="","",INDEX(Personal!$C$19:$BT$132,MATCH(C23,Personal!$C$19:$C$132,0),26))</f>
        <v/>
      </c>
      <c r="K23" s="233" t="str">
        <f>IF(C23="","",INDEX(Personal!$C$19:$BT$132,MATCH(C23,Personal!$C$19:$C$132,0),67))</f>
        <v/>
      </c>
      <c r="L23" s="334" t="str">
        <f>IF(C23="","",INDEX(Personal!$C$19:$BT$132,MATCH(C23,Personal!$C$19:$C$132,0),68))</f>
        <v/>
      </c>
      <c r="M23" s="334" t="str">
        <f>IF(C23="","",INDEX(Personal!$C$19:$BT$132,MATCH(C23,Personal!$C$19:$C$132,0),69))</f>
        <v/>
      </c>
      <c r="N23" s="797" t="str">
        <f>IF(C23="","",INDEX(Personal!$C$19:$BT$132,MATCH(C23,Personal!$C$19:$C$132,0),70))</f>
        <v/>
      </c>
    </row>
    <row r="24" spans="2:14" ht="24.9" hidden="1" customHeight="1">
      <c r="B24" s="225">
        <f t="shared" si="0"/>
        <v>15</v>
      </c>
      <c r="C24" s="221"/>
      <c r="D24" s="16" t="str">
        <f>IF(C24="","",INDEX(Personal!$C$19:$BT$132,MATCH(C24,Personal!$C$19:$C$132,0),2))</f>
        <v/>
      </c>
      <c r="E24" s="16" t="str">
        <f>IF(C24="","",INDEX(Personal!$C$19:$BT$132,MATCH(C24,Personal!$C$19:$C$132,0),3))</f>
        <v/>
      </c>
      <c r="F24" s="216" t="str">
        <f>IF(C24="","",INDEX(Personal!$C$19:$BT$132,MATCH(C24,Personal!$C$19:$C$132,0),8))</f>
        <v/>
      </c>
      <c r="G24" s="17" t="str">
        <f>IF(C24="","",INDEX(Personal!$C$19:$BT$132,MATCH(C24,Personal!$C$19:$C$132,0),4))</f>
        <v/>
      </c>
      <c r="H24" s="226" t="str">
        <f>IF(C24="","",INDEX(Personal!$C$19:$BT$132,MATCH(C24,Personal!$C$19:$C$132,0),14))</f>
        <v/>
      </c>
      <c r="I24" s="713" t="str">
        <f>IF(C24="","",INDEX(Personal!$C$19:$BT$132,MATCH(C24,Personal!$C$19:$C$132,0),25))</f>
        <v/>
      </c>
      <c r="J24" s="713" t="str">
        <f>IF(C24="","",INDEX(Personal!$C$19:$BT$132,MATCH(C24,Personal!$C$19:$C$132,0),26))</f>
        <v/>
      </c>
      <c r="K24" s="233" t="str">
        <f>IF(C24="","",INDEX(Personal!$C$19:$BT$132,MATCH(C24,Personal!$C$19:$C$132,0),67))</f>
        <v/>
      </c>
      <c r="L24" s="334" t="str">
        <f>IF(C24="","",INDEX(Personal!$C$19:$BT$132,MATCH(C24,Personal!$C$19:$C$132,0),68))</f>
        <v/>
      </c>
      <c r="M24" s="334" t="str">
        <f>IF(C24="","",INDEX(Personal!$C$19:$BT$132,MATCH(C24,Personal!$C$19:$C$132,0),69))</f>
        <v/>
      </c>
      <c r="N24" s="797" t="str">
        <f>IF(C24="","",INDEX(Personal!$C$19:$BT$132,MATCH(C24,Personal!$C$19:$C$132,0),70))</f>
        <v/>
      </c>
    </row>
    <row r="25" spans="2:14" ht="24.9" hidden="1" customHeight="1">
      <c r="B25" s="225">
        <f t="shared" si="0"/>
        <v>16</v>
      </c>
      <c r="C25" s="221"/>
      <c r="D25" s="16" t="str">
        <f>IF(C25="","",INDEX(Personal!$C$19:$BT$132,MATCH(C25,Personal!$C$19:$C$132,0),2))</f>
        <v/>
      </c>
      <c r="E25" s="215" t="str">
        <f>IF(C25="","",INDEX(Personal!$C$19:$BT$132,MATCH(C25,Personal!$C$19:$C$132,0),3))</f>
        <v/>
      </c>
      <c r="F25" s="216" t="str">
        <f>IF(C25="","",INDEX(Personal!$C$19:$BT$132,MATCH(C25,Personal!$C$19:$C$132,0),8))</f>
        <v/>
      </c>
      <c r="G25" s="17" t="str">
        <f>IF(C25="","",INDEX(Personal!$C$19:$BT$132,MATCH(C25,Personal!$C$19:$C$132,0),4))</f>
        <v/>
      </c>
      <c r="H25" s="226" t="str">
        <f>IF(C25="","",INDEX(Personal!$C$19:$BT$132,MATCH(C25,Personal!$C$19:$C$132,0),14))</f>
        <v/>
      </c>
      <c r="I25" s="713" t="str">
        <f>IF(C25="","",INDEX(Personal!$C$19:$BT$132,MATCH(C25,Personal!$C$19:$C$132,0),25))</f>
        <v/>
      </c>
      <c r="J25" s="713" t="str">
        <f>IF(C25="","",INDEX(Personal!$C$19:$BT$132,MATCH(C25,Personal!$C$19:$C$132,0),26))</f>
        <v/>
      </c>
      <c r="K25" s="233" t="str">
        <f>IF(C25="","",INDEX(Personal!$C$19:$BT$132,MATCH(C25,Personal!$C$19:$C$132,0),67))</f>
        <v/>
      </c>
      <c r="L25" s="334" t="str">
        <f>IF(C25="","",INDEX(Personal!$C$19:$BT$132,MATCH(C25,Personal!$C$19:$C$132,0),68))</f>
        <v/>
      </c>
      <c r="M25" s="334" t="str">
        <f>IF(C25="","",INDEX(Personal!$C$19:$BT$132,MATCH(C25,Personal!$C$19:$C$132,0),69))</f>
        <v/>
      </c>
      <c r="N25" s="797" t="str">
        <f>IF(C25="","",INDEX(Personal!$C$19:$BT$132,MATCH(C25,Personal!$C$19:$C$132,0),70))</f>
        <v/>
      </c>
    </row>
    <row r="26" spans="2:14" ht="24.9" hidden="1" customHeight="1">
      <c r="B26" s="811">
        <f t="shared" si="0"/>
        <v>17</v>
      </c>
      <c r="C26" s="15"/>
      <c r="D26" s="16" t="str">
        <f>IF(C26="","",INDEX(Personal!$C$19:$BT$132,MATCH(C26,Personal!$C$19:$C$132,0),2))</f>
        <v/>
      </c>
      <c r="E26" s="16" t="str">
        <f>IF(C26="","",INDEX(Personal!$C$19:$BT$132,MATCH(C26,Personal!$C$19:$C$132,0),3))</f>
        <v/>
      </c>
      <c r="F26" s="216" t="str">
        <f>IF(C26="","",INDEX(Personal!$C$19:$BT$132,MATCH(C26,Personal!$C$19:$C$132,0),8))</f>
        <v/>
      </c>
      <c r="G26" s="17" t="str">
        <f>IF(C26="","",INDEX(Personal!$C$19:$BT$132,MATCH(C26,Personal!$C$19:$C$132,0),4))</f>
        <v/>
      </c>
      <c r="H26" s="812" t="str">
        <f>IF(C26="","",INDEX(Personal!$C$19:$BT$132,MATCH(C26,Personal!$C$19:$C$132,0),14))</f>
        <v/>
      </c>
      <c r="I26" s="813" t="str">
        <f>IF(C26="","",INDEX(Personal!$C$19:$BT$132,MATCH(C26,Personal!$C$19:$C$132,0),25))</f>
        <v/>
      </c>
      <c r="J26" s="813" t="str">
        <f>IF(C26="","",INDEX(Personal!$C$19:$BT$132,MATCH(C26,Personal!$C$19:$C$132,0),26))</f>
        <v/>
      </c>
      <c r="K26" s="814" t="str">
        <f>IF(C26="","",INDEX(Personal!$C$19:$BT$132,MATCH(C26,Personal!$C$19:$C$132,0),67))</f>
        <v/>
      </c>
      <c r="L26" s="334" t="str">
        <f>IF(C26="","",INDEX(Personal!$C$19:$BT$132,MATCH(C26,Personal!$C$19:$C$132,0),68))</f>
        <v/>
      </c>
      <c r="M26" s="334" t="str">
        <f>IF(C26="","",INDEX(Personal!$C$19:$BT$132,MATCH(C26,Personal!$C$19:$C$132,0),69))</f>
        <v/>
      </c>
      <c r="N26" s="797" t="str">
        <f>IF(C26="","",INDEX(Personal!$C$19:$BT$132,MATCH(C26,Personal!$C$19:$C$132,0),70))</f>
        <v/>
      </c>
    </row>
    <row r="27" spans="2:14" ht="24.9" hidden="1" customHeight="1">
      <c r="B27" s="811">
        <f t="shared" si="0"/>
        <v>18</v>
      </c>
      <c r="C27" s="221"/>
      <c r="D27" s="16" t="str">
        <f>IF(C27="","",INDEX(Personal!$C$19:$BT$132,MATCH(C27,Personal!$C$19:$C$132,0),2))</f>
        <v/>
      </c>
      <c r="E27" s="16" t="str">
        <f>IF(C27="","",INDEX(Personal!$C$19:$BT$132,MATCH(C27,Personal!$C$19:$C$132,0),3))</f>
        <v/>
      </c>
      <c r="F27" s="216" t="str">
        <f>IF(C27="","",INDEX(Personal!$C$19:$BT$132,MATCH(C27,Personal!$C$19:$C$132,0),8))</f>
        <v/>
      </c>
      <c r="G27" s="17" t="str">
        <f>IF(C27="","",INDEX(Personal!$C$19:$BT$132,MATCH(C27,Personal!$C$19:$C$132,0),4))</f>
        <v/>
      </c>
      <c r="H27" s="812" t="str">
        <f>IF(C27="","",INDEX(Personal!$C$19:$BT$132,MATCH(C27,Personal!$C$19:$C$132,0),14))</f>
        <v/>
      </c>
      <c r="I27" s="813" t="str">
        <f>IF(C27="","",INDEX(Personal!$C$19:$BT$132,MATCH(C27,Personal!$C$19:$C$132,0),25))</f>
        <v/>
      </c>
      <c r="J27" s="813" t="str">
        <f>IF(C27="","",INDEX(Personal!$C$19:$BT$132,MATCH(C27,Personal!$C$19:$C$132,0),26))</f>
        <v/>
      </c>
      <c r="K27" s="814" t="str">
        <f>IF(C27="","",INDEX(Personal!$C$19:$BT$132,MATCH(C27,Personal!$C$19:$C$132,0),67))</f>
        <v/>
      </c>
      <c r="L27" s="334" t="str">
        <f>IF(C27="","",INDEX(Personal!$C$19:$BT$132,MATCH(C27,Personal!$C$19:$C$132,0),68))</f>
        <v/>
      </c>
      <c r="M27" s="334" t="str">
        <f>IF(C27="","",INDEX(Personal!$C$19:$BT$132,MATCH(C27,Personal!$C$19:$C$132,0),69))</f>
        <v/>
      </c>
      <c r="N27" s="797" t="str">
        <f>IF(C27="","",INDEX(Personal!$C$19:$BT$132,MATCH(C27,Personal!$C$19:$C$132,0),70))</f>
        <v/>
      </c>
    </row>
    <row r="28" spans="2:14" ht="24.9" hidden="1" customHeight="1">
      <c r="B28" s="225">
        <f t="shared" si="0"/>
        <v>19</v>
      </c>
      <c r="C28" s="221"/>
      <c r="D28" s="16" t="str">
        <f>IF(C28="","",INDEX(Personal!$C$19:$BT$132,MATCH(C28,Personal!$C$19:$C$132,0),2))</f>
        <v/>
      </c>
      <c r="E28" s="16" t="str">
        <f>IF(C28="","",INDEX(Personal!$C$19:$BT$132,MATCH(C28,Personal!$C$19:$C$132,0),3))</f>
        <v/>
      </c>
      <c r="F28" s="16"/>
      <c r="G28" s="17" t="str">
        <f>IF(C28="","",INDEX(Personal!$C$19:$BT$132,MATCH(C28,Personal!$C$19:$C$132,0),4))</f>
        <v/>
      </c>
      <c r="H28" s="226" t="str">
        <f>IF(C28="","",INDEX(Personal!$C$19:$BT$132,MATCH(C28,Personal!$C$19:$C$132,0),14))</f>
        <v/>
      </c>
      <c r="I28" s="713" t="str">
        <f>IF(C28="","",INDEX(Personal!$C$19:$BT$132,MATCH(C28,Personal!$C$19:$C$132,0),25))</f>
        <v/>
      </c>
      <c r="J28" s="713" t="str">
        <f>IF(C28="","",INDEX(Personal!$C$19:$BT$132,MATCH(C28,Personal!$C$19:$C$132,0),26))</f>
        <v/>
      </c>
      <c r="K28" s="233" t="str">
        <f>IF(C28="","",INDEX(Personal!$C$19:$BT$132,MATCH(C28,Personal!$C$19:$C$132,0),67))</f>
        <v/>
      </c>
      <c r="L28" s="334" t="str">
        <f>IF(C28="","",INDEX(Personal!$C$19:$BT$132,MATCH(C28,Personal!$C$19:$C$132,0),68))</f>
        <v/>
      </c>
      <c r="M28" s="334" t="str">
        <f>IF(C28="","",INDEX(Personal!$C$19:$BT$132,MATCH(C28,Personal!$C$19:$C$132,0),69))</f>
        <v/>
      </c>
      <c r="N28" s="797" t="str">
        <f>IF(C28="","",INDEX(Personal!$C$19:$BT$132,MATCH(C28,Personal!$C$19:$C$132,0),70))</f>
        <v/>
      </c>
    </row>
    <row r="29" spans="2:14" ht="24.9" hidden="1" customHeight="1">
      <c r="B29" s="225">
        <f t="shared" si="0"/>
        <v>20</v>
      </c>
      <c r="C29" s="221"/>
      <c r="D29" s="16" t="str">
        <f>IF(C29="","",INDEX(Personal!$C$19:$BT$132,MATCH(C29,Personal!$C$19:$C$132,0),2))</f>
        <v/>
      </c>
      <c r="E29" s="16" t="str">
        <f>IF(C29="","",INDEX(Personal!$C$19:$BT$132,MATCH(C29,Personal!$C$19:$C$132,0),3))</f>
        <v/>
      </c>
      <c r="F29" s="16"/>
      <c r="G29" s="17" t="str">
        <f>IF(C29="","",INDEX(Personal!$C$19:$BT$132,MATCH(C29,Personal!$C$19:$C$132,0),4))</f>
        <v/>
      </c>
      <c r="H29" s="226" t="str">
        <f>IF(C29="","",INDEX(Personal!$C$19:$BT$132,MATCH(C29,Personal!$C$19:$C$132,0),14))</f>
        <v/>
      </c>
      <c r="I29" s="713" t="str">
        <f>IF(C29="","",INDEX(Personal!$C$19:$BT$132,MATCH(C29,Personal!$C$19:$C$132,0),25))</f>
        <v/>
      </c>
      <c r="J29" s="713" t="str">
        <f>IF(C29="","",INDEX(Personal!$C$19:$BT$132,MATCH(C29,Personal!$C$19:$C$132,0),26))</f>
        <v/>
      </c>
      <c r="K29" s="233" t="str">
        <f>IF(C29="","",INDEX(Personal!$C$19:$BT$132,MATCH(C29,Personal!$C$19:$C$132,0),67))</f>
        <v/>
      </c>
      <c r="L29" s="334" t="str">
        <f>IF(C29="","",INDEX(Personal!$C$19:$BT$132,MATCH(C29,Personal!$C$19:$C$132,0),68))</f>
        <v/>
      </c>
      <c r="M29" s="334" t="str">
        <f>IF(C29="","",INDEX(Personal!$C$19:$BT$132,MATCH(C29,Personal!$C$19:$C$132,0),69))</f>
        <v/>
      </c>
      <c r="N29" s="797" t="str">
        <f>IF(C29="","",INDEX(Personal!$C$19:$BT$132,MATCH(C29,Personal!$C$19:$C$132,0),70))</f>
        <v/>
      </c>
    </row>
    <row r="30" spans="2:14">
      <c r="C30" s="288"/>
      <c r="D30" s="292" t="str">
        <f>IF(C30="","",INDEX(Personal!$C$19:$BT$132,MATCH(C30,Personal!$C$19:$C$132,0),2))</f>
        <v/>
      </c>
      <c r="E30" s="292"/>
      <c r="F30" s="292"/>
      <c r="G30" s="293"/>
      <c r="H30" s="294"/>
      <c r="I30" s="295"/>
      <c r="J30" s="454"/>
      <c r="K30" s="296"/>
      <c r="L30" s="290"/>
      <c r="M30" s="290"/>
    </row>
    <row r="31" spans="2:14">
      <c r="B31" s="85"/>
      <c r="C31" s="1786" t="s">
        <v>449</v>
      </c>
      <c r="D31" s="1786"/>
      <c r="E31" s="1786"/>
      <c r="F31" s="1786"/>
      <c r="G31" s="1786"/>
      <c r="H31" s="1786"/>
      <c r="I31" s="1786"/>
      <c r="J31" s="1786"/>
      <c r="K31" s="1787"/>
      <c r="L31" s="817"/>
      <c r="M31" s="290"/>
    </row>
    <row r="32" spans="2:14" ht="22.8">
      <c r="B32" s="85"/>
      <c r="C32" s="222" t="s">
        <v>18</v>
      </c>
      <c r="D32" s="223" t="s">
        <v>19</v>
      </c>
      <c r="E32" s="223" t="s">
        <v>21</v>
      </c>
      <c r="F32" s="223"/>
      <c r="G32" s="224" t="s">
        <v>249</v>
      </c>
      <c r="H32" s="222" t="s">
        <v>20</v>
      </c>
      <c r="I32" s="222" t="s">
        <v>680</v>
      </c>
      <c r="J32" s="222" t="s">
        <v>681</v>
      </c>
      <c r="K32" s="229" t="s">
        <v>256</v>
      </c>
      <c r="L32" s="795" t="s">
        <v>705</v>
      </c>
      <c r="M32" s="815" t="s">
        <v>706</v>
      </c>
      <c r="N32" s="796" t="s">
        <v>707</v>
      </c>
    </row>
    <row r="33" spans="2:14">
      <c r="B33" s="225">
        <v>1</v>
      </c>
      <c r="C33" s="221" t="s">
        <v>659</v>
      </c>
      <c r="D33" s="16" t="e">
        <f>IF(C33="","",INDEX(Personal!$C$19:$BT$132,MATCH(C33,Personal!$C$19:$C$132,0),2))</f>
        <v>#N/A</v>
      </c>
      <c r="E33" s="16" t="e">
        <f>IF(C33="","",INDEX(Personal!$C$19:$BT$132,MATCH(C33,Personal!$C$19:$C$132,0),3))</f>
        <v>#N/A</v>
      </c>
      <c r="F33" s="16"/>
      <c r="G33" s="17" t="e">
        <f>IF(C33="","",INDEX(Personal!$C$19:$BT$132,MATCH(C33,Personal!$C$19:$C$132,0),4))</f>
        <v>#N/A</v>
      </c>
      <c r="H33" s="226" t="e">
        <f>IF(C33="","",INDEX(Personal!$C$19:$BT$132,MATCH(C33,Personal!$C$19:$C$132,0),14))</f>
        <v>#N/A</v>
      </c>
      <c r="I33" s="713" t="e">
        <f>IF(C33="","",INDEX(Personal!$C$19:$BT$132,MATCH(C33,Personal!$C$19:$C$132,0),25))</f>
        <v>#N/A</v>
      </c>
      <c r="J33" s="713" t="e">
        <f>IF(C33="","",INDEX(Personal!$C$19:$BT$132,MATCH(C33,Personal!$C$19:$C$132,0),26))</f>
        <v>#N/A</v>
      </c>
      <c r="K33" s="233" t="e">
        <f>IF(C33="","",INDEX(Personal!$C$19:$BT$132,MATCH(C33,Personal!$C$19:$C$132,0),67))</f>
        <v>#N/A</v>
      </c>
      <c r="L33" s="334" t="e">
        <f>IF(C33="","",INDEX(Personal!$C$19:$BT$132,MATCH(C33,Personal!$C$19:$C$132,0),68))</f>
        <v>#N/A</v>
      </c>
      <c r="M33" s="334" t="e">
        <f>IF(C33="","",INDEX(Personal!$C$19:$BT$132,MATCH(C33,Personal!$C$19:$C$132,0),69))</f>
        <v>#N/A</v>
      </c>
      <c r="N33" s="797" t="e">
        <f>IF(C33="","",INDEX(Personal!$C$19:$BT$132,MATCH(C33,Personal!$C$19:$C$132,0),70))</f>
        <v>#N/A</v>
      </c>
    </row>
    <row r="34" spans="2:14">
      <c r="B34" s="225">
        <f>B33+1</f>
        <v>2</v>
      </c>
      <c r="C34" s="221" t="s">
        <v>701</v>
      </c>
      <c r="D34" s="16" t="e">
        <f>IF(C34="","",INDEX(Personal!$C$19:$BT$132,MATCH(C34,Personal!$C$19:$C$132,0),2))</f>
        <v>#N/A</v>
      </c>
      <c r="E34" s="16" t="e">
        <f>IF(C34="","",INDEX(Personal!$C$19:$BT$132,MATCH(C34,Personal!$C$19:$C$132,0),3))</f>
        <v>#N/A</v>
      </c>
      <c r="F34" s="16"/>
      <c r="G34" s="17" t="e">
        <f>IF(C34="","",INDEX(Personal!$C$19:$BT$132,MATCH(C34,Personal!$C$19:$C$132,0),4))</f>
        <v>#N/A</v>
      </c>
      <c r="H34" s="226" t="e">
        <f>IF(C34="","",INDEX(Personal!$C$19:$BT$132,MATCH(C34,Personal!$C$19:$C$132,0),14))</f>
        <v>#N/A</v>
      </c>
      <c r="I34" s="713" t="e">
        <f>IF(C34="","",INDEX(Personal!$C$19:$BT$132,MATCH(C34,Personal!$C$19:$C$132,0),25))</f>
        <v>#N/A</v>
      </c>
      <c r="J34" s="713" t="e">
        <f>IF(C34="","",INDEX(Personal!$C$19:$BT$132,MATCH(C34,Personal!$C$19:$C$132,0),26))</f>
        <v>#N/A</v>
      </c>
      <c r="K34" s="233" t="e">
        <f>IF(C34="","",INDEX(Personal!$C$19:$BT$132,MATCH(C34,Personal!$C$19:$C$132,0),67))</f>
        <v>#N/A</v>
      </c>
      <c r="L34" s="334" t="e">
        <f>IF(C34="","",INDEX(Personal!$C$19:$BT$132,MATCH(C34,Personal!$C$19:$C$132,0),68))</f>
        <v>#N/A</v>
      </c>
      <c r="M34" s="334" t="e">
        <f>IF(C34="","",INDEX(Personal!$C$19:$BT$132,MATCH(C34,Personal!$C$19:$C$132,0),69))</f>
        <v>#N/A</v>
      </c>
      <c r="N34" s="797" t="e">
        <f>IF(C34="","",INDEX(Personal!$C$19:$BT$132,MATCH(C34,Personal!$C$19:$C$132,0),70))</f>
        <v>#N/A</v>
      </c>
    </row>
    <row r="35" spans="2:14">
      <c r="B35" s="225">
        <v>3</v>
      </c>
      <c r="C35" s="221" t="s">
        <v>687</v>
      </c>
      <c r="D35" s="16" t="e">
        <f>IF(C35="","",INDEX(Personal!$C$19:$BT$132,MATCH(C35,Personal!$C$19:$C$132,0),2))</f>
        <v>#N/A</v>
      </c>
      <c r="E35" s="16" t="e">
        <f>IF(C35="","",INDEX(Personal!$C$19:$BT$132,MATCH(C35,Personal!$C$19:$C$132,0),3))</f>
        <v>#N/A</v>
      </c>
      <c r="F35" s="16"/>
      <c r="G35" s="17" t="e">
        <f>IF(C35="","",INDEX(Personal!$C$19:$BT$132,MATCH(C35,Personal!$C$19:$C$132,0),4))</f>
        <v>#N/A</v>
      </c>
      <c r="H35" s="226" t="e">
        <f>IF(C35="","",INDEX(Personal!$C$19:$BT$132,MATCH(C35,Personal!$C$19:$C$132,0),14))</f>
        <v>#N/A</v>
      </c>
      <c r="I35" s="713" t="e">
        <f>IF(C35="","",INDEX(Personal!$C$19:$BT$132,MATCH(C35,Personal!$C$19:$C$132,0),25))</f>
        <v>#N/A</v>
      </c>
      <c r="J35" s="713" t="e">
        <f>IF(C35="","",INDEX(Personal!$C$19:$BT$132,MATCH(C35,Personal!$C$19:$C$132,0),26))</f>
        <v>#N/A</v>
      </c>
      <c r="K35" s="233" t="e">
        <f>IF(C35="","",INDEX(Personal!$C$19:$BT$132,MATCH(C35,Personal!$C$19:$C$132,0),67))</f>
        <v>#N/A</v>
      </c>
      <c r="L35" s="334" t="e">
        <f>IF(C35="","",INDEX(Personal!$C$19:$BT$132,MATCH(C35,Personal!$C$19:$C$132,0),68))</f>
        <v>#N/A</v>
      </c>
      <c r="M35" s="334" t="e">
        <f>IF(C35="","",INDEX(Personal!$C$19:$BT$132,MATCH(C35,Personal!$C$19:$C$132,0),69))</f>
        <v>#N/A</v>
      </c>
      <c r="N35" s="797" t="e">
        <f>IF(C35="","",INDEX(Personal!$C$19:$BT$132,MATCH(C35,Personal!$C$19:$C$132,0),70))</f>
        <v>#N/A</v>
      </c>
    </row>
    <row r="36" spans="2:14">
      <c r="B36" s="225">
        <f>B35+1</f>
        <v>4</v>
      </c>
      <c r="C36" s="221" t="s">
        <v>688</v>
      </c>
      <c r="D36" s="16" t="e">
        <f>IF(C36="","",INDEX(Personal!$C$19:$BT$132,MATCH(C36,Personal!$C$19:$C$132,0),2))</f>
        <v>#N/A</v>
      </c>
      <c r="E36" s="16" t="e">
        <f>IF(C36="","",INDEX(Personal!$C$19:$BT$132,MATCH(C36,Personal!$C$19:$C$132,0),3))</f>
        <v>#N/A</v>
      </c>
      <c r="F36" s="16"/>
      <c r="G36" s="17" t="e">
        <f>IF(C36="","",INDEX(Personal!$C$19:$BT$132,MATCH(C36,Personal!$C$19:$C$132,0),4))</f>
        <v>#N/A</v>
      </c>
      <c r="H36" s="226" t="e">
        <f>IF(C36="","",INDEX(Personal!$C$19:$BT$132,MATCH(C36,Personal!$C$19:$C$132,0),14))</f>
        <v>#N/A</v>
      </c>
      <c r="I36" s="713" t="e">
        <f>IF(C36="","",INDEX(Personal!$C$19:$BT$132,MATCH(C36,Personal!$C$19:$C$132,0),25))</f>
        <v>#N/A</v>
      </c>
      <c r="J36" s="713" t="e">
        <f>IF(C36="","",INDEX(Personal!$C$19:$BT$132,MATCH(C36,Personal!$C$19:$C$132,0),26))</f>
        <v>#N/A</v>
      </c>
      <c r="K36" s="233" t="e">
        <f>IF(C36="","",INDEX(Personal!$C$19:$BT$132,MATCH(C36,Personal!$C$19:$C$132,0),67))</f>
        <v>#N/A</v>
      </c>
      <c r="L36" s="334" t="e">
        <f>IF(C36="","",INDEX(Personal!$C$19:$BT$132,MATCH(C36,Personal!$C$19:$C$132,0),68))</f>
        <v>#N/A</v>
      </c>
      <c r="M36" s="334" t="e">
        <f>IF(C36="","",INDEX(Personal!$C$19:$BT$132,MATCH(C36,Personal!$C$19:$C$132,0),69))</f>
        <v>#N/A</v>
      </c>
      <c r="N36" s="797" t="e">
        <f>IF(C36="","",INDEX(Personal!$C$19:$BT$132,MATCH(C36,Personal!$C$19:$C$132,0),70))</f>
        <v>#N/A</v>
      </c>
    </row>
    <row r="37" spans="2:14">
      <c r="B37" s="225">
        <v>5</v>
      </c>
      <c r="C37" s="221" t="s">
        <v>703</v>
      </c>
      <c r="D37" s="16" t="e">
        <f>IF(C37="","",INDEX(Personal!$C$19:$BT$132,MATCH(C37,Personal!$C$19:$C$132,0),2))</f>
        <v>#N/A</v>
      </c>
      <c r="E37" s="16" t="e">
        <f>IF(C37="","",INDEX(Personal!$C$19:$BT$132,MATCH(C37,Personal!$C$19:$C$132,0),3))</f>
        <v>#N/A</v>
      </c>
      <c r="F37" s="16"/>
      <c r="G37" s="17" t="e">
        <f>IF(C37="","",INDEX(Personal!$C$19:$BT$132,MATCH(C37,Personal!$C$19:$C$132,0),4))</f>
        <v>#N/A</v>
      </c>
      <c r="H37" s="226" t="e">
        <f>IF(C37="","",INDEX(Personal!$C$19:$BT$132,MATCH(C37,Personal!$C$19:$C$132,0),14))</f>
        <v>#N/A</v>
      </c>
      <c r="I37" s="713" t="e">
        <f>IF(C37="","",INDEX(Personal!$C$19:$BT$132,MATCH(C37,Personal!$C$19:$C$132,0),25))</f>
        <v>#N/A</v>
      </c>
      <c r="J37" s="713" t="e">
        <f>IF(C37="","",INDEX(Personal!$C$19:$BT$132,MATCH(C37,Personal!$C$19:$C$132,0),26))</f>
        <v>#N/A</v>
      </c>
      <c r="K37" s="233" t="e">
        <f>IF(C37="","",INDEX(Personal!$C$19:$BT$132,MATCH(C37,Personal!$C$19:$C$132,0),67))</f>
        <v>#N/A</v>
      </c>
      <c r="L37" s="334" t="e">
        <f>IF(C37="","",INDEX(Personal!$C$19:$BT$132,MATCH(C37,Personal!$C$19:$C$132,0),68))</f>
        <v>#N/A</v>
      </c>
      <c r="M37" s="334" t="e">
        <f>IF(C37="","",INDEX(Personal!$C$19:$BT$132,MATCH(C37,Personal!$C$19:$C$132,0),69))</f>
        <v>#N/A</v>
      </c>
      <c r="N37" s="797" t="e">
        <f>IF(C37="","",INDEX(Personal!$C$19:$BT$132,MATCH(C37,Personal!$C$19:$C$132,0),70))</f>
        <v>#N/A</v>
      </c>
    </row>
    <row r="38" spans="2:14" hidden="1">
      <c r="B38" s="225">
        <v>5</v>
      </c>
      <c r="C38" s="221"/>
      <c r="D38" s="16" t="str">
        <f>IF(C38="","",INDEX(Personal!$C$19:$BT$132,MATCH(C38,Personal!$C$19:$C$132,0),2))</f>
        <v/>
      </c>
      <c r="E38" s="16" t="str">
        <f>IF(C38="","",INDEX(Personal!$C$19:$BT$132,MATCH(C38,Personal!$C$19:$C$132,0),3))</f>
        <v/>
      </c>
      <c r="F38" s="16"/>
      <c r="G38" s="17" t="str">
        <f>IF(C38="","",INDEX(Personal!$C$19:$BT$132,MATCH(C38,Personal!$C$19:$C$132,0),4))</f>
        <v/>
      </c>
      <c r="H38" s="226" t="str">
        <f>IF(C38="","",INDEX(Personal!$C$19:$BT$132,MATCH(C38,Personal!$C$19:$C$132,0),14))</f>
        <v/>
      </c>
      <c r="I38" s="713" t="str">
        <f>IF(C38="","",INDEX(Personal!$C$19:$BT$132,MATCH(C38,Personal!$C$19:$C$132,0),25))</f>
        <v/>
      </c>
      <c r="J38" s="713" t="str">
        <f>IF(C38="","",INDEX(Personal!$C$19:$BT$132,MATCH(C38,Personal!$C$19:$C$132,0),26))</f>
        <v/>
      </c>
      <c r="K38" s="233" t="str">
        <f>IF(C38="","",INDEX(Personal!$C$19:$BT$132,MATCH(C38,Personal!$C$19:$C$132,0),67))</f>
        <v/>
      </c>
      <c r="L38" s="334" t="str">
        <f>IF(C38="","",INDEX(Personal!$C$19:$BT$132,MATCH(C38,Personal!$C$19:$C$132,0),68))</f>
        <v/>
      </c>
      <c r="M38" s="334" t="str">
        <f>IF(C38="","",INDEX(Personal!$C$19:$BT$132,MATCH(C38,Personal!$C$19:$C$132,0),69))</f>
        <v/>
      </c>
      <c r="N38" s="797" t="str">
        <f>IF(C38="","",INDEX(Personal!$C$19:$BT$132,MATCH(C38,Personal!$C$19:$C$132,0),70))</f>
        <v/>
      </c>
    </row>
    <row r="39" spans="2:14" hidden="1">
      <c r="B39" s="85"/>
      <c r="C39" s="221"/>
      <c r="D39" s="85"/>
      <c r="E39" s="85"/>
      <c r="F39" s="85"/>
      <c r="G39" s="85"/>
      <c r="H39" s="85"/>
      <c r="I39" s="85"/>
      <c r="J39" s="85"/>
      <c r="K39" s="85"/>
      <c r="L39" s="334" t="str">
        <f>IF(C39="","",INDEX(Personal!$C$19:$BT$132,MATCH(C39,Personal!$C$19:$C$132,0),68))</f>
        <v/>
      </c>
      <c r="M39" s="334" t="str">
        <f>IF(C39="","",INDEX(Personal!$C$19:$BT$132,MATCH(C39,Personal!$C$19:$C$132,0),69))</f>
        <v/>
      </c>
      <c r="N39" s="797" t="str">
        <f>IF(C39="","",INDEX(Personal!$C$19:$BT$132,MATCH(C39,Personal!$C$19:$C$132,0),70))</f>
        <v/>
      </c>
    </row>
    <row r="40" spans="2:14" hidden="1">
      <c r="B40" s="85"/>
      <c r="C40" s="221"/>
      <c r="D40" s="85"/>
      <c r="E40" s="85"/>
      <c r="F40" s="85"/>
      <c r="G40" s="85"/>
      <c r="H40" s="85"/>
      <c r="I40" s="85"/>
      <c r="J40" s="85"/>
      <c r="K40" s="85"/>
      <c r="L40" s="334" t="str">
        <f>IF(C40="","",INDEX(Personal!$C$19:$BT$132,MATCH(C40,Personal!$C$19:$C$132,0),68))</f>
        <v/>
      </c>
      <c r="M40" s="334" t="str">
        <f>IF(C40="","",INDEX(Personal!$C$19:$BT$132,MATCH(C40,Personal!$C$19:$C$132,0),69))</f>
        <v/>
      </c>
      <c r="N40" s="797" t="str">
        <f>IF(C40="","",INDEX(Personal!$C$19:$BT$132,MATCH(C40,Personal!$C$19:$C$132,0),70))</f>
        <v/>
      </c>
    </row>
    <row r="41" spans="2:14" hidden="1">
      <c r="B41" s="85"/>
      <c r="C41" s="221"/>
      <c r="D41" s="85"/>
      <c r="E41" s="85"/>
      <c r="F41" s="85"/>
      <c r="G41" s="85"/>
      <c r="H41" s="85"/>
      <c r="I41" s="85"/>
      <c r="J41" s="85"/>
      <c r="K41" s="85"/>
      <c r="L41" s="334" t="str">
        <f>IF(C41="","",INDEX(Personal!$C$19:$BT$132,MATCH(C41,Personal!$C$19:$C$132,0),68))</f>
        <v/>
      </c>
      <c r="M41" s="334" t="str">
        <f>IF(C41="","",INDEX(Personal!$C$19:$BT$132,MATCH(C41,Personal!$C$19:$C$132,0),69))</f>
        <v/>
      </c>
      <c r="N41" s="797" t="str">
        <f>IF(C41="","",INDEX(Personal!$C$19:$BT$132,MATCH(C41,Personal!$C$19:$C$132,0),70))</f>
        <v/>
      </c>
    </row>
    <row r="42" spans="2:14" hidden="1">
      <c r="B42" s="85"/>
      <c r="C42" s="221"/>
      <c r="D42" s="85"/>
      <c r="E42" s="85"/>
      <c r="F42" s="85"/>
      <c r="G42" s="85"/>
      <c r="H42" s="85"/>
      <c r="I42" s="85"/>
      <c r="J42" s="85"/>
      <c r="K42" s="85"/>
      <c r="L42" s="334" t="str">
        <f>IF(C42="","",INDEX(Personal!$C$19:$BT$132,MATCH(C42,Personal!$C$19:$C$132,0),68))</f>
        <v/>
      </c>
      <c r="M42" s="334" t="str">
        <f>IF(C42="","",INDEX(Personal!$C$19:$BT$132,MATCH(C42,Personal!$C$19:$C$132,0),69))</f>
        <v/>
      </c>
      <c r="N42" s="797" t="str">
        <f>IF(C42="","",INDEX(Personal!$C$19:$BT$132,MATCH(C42,Personal!$C$19:$C$132,0),70))</f>
        <v/>
      </c>
    </row>
  </sheetData>
  <mergeCells count="3">
    <mergeCell ref="C4:K6"/>
    <mergeCell ref="C31:K31"/>
    <mergeCell ref="C8:N8"/>
  </mergeCells>
  <pageMargins left="0.19685039370078741" right="0.23622047244094491" top="0.74803149606299213" bottom="0.6692913385826772" header="0.31496062992125984" footer="0.31496062992125984"/>
  <pageSetup scale="8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700-000000000000}">
          <x14:formula1>
            <xm:f>Personal!$C$72:$C$183</xm:f>
          </x14:formula1>
          <xm:sqref>C33:C42</xm:sqref>
        </x14:dataValidation>
        <x14:dataValidation type="list" allowBlank="1" showInputMessage="1" showErrorMessage="1" xr:uid="{00000000-0002-0000-1700-000001000000}">
          <x14:formula1>
            <xm:f>Personal!$C$19:$C$183</xm:f>
          </x14:formula1>
          <xm:sqref>C10:C30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4"/>
  <dimension ref="B2:L52"/>
  <sheetViews>
    <sheetView topLeftCell="A18" workbookViewId="0">
      <selection activeCell="C56" sqref="C56"/>
    </sheetView>
  </sheetViews>
  <sheetFormatPr baseColWidth="10" defaultRowHeight="14.4"/>
  <cols>
    <col min="1" max="1" width="4" customWidth="1"/>
    <col min="2" max="2" width="3.44140625" customWidth="1"/>
    <col min="3" max="3" width="14.5546875" customWidth="1"/>
    <col min="4" max="4" width="22.109375" customWidth="1"/>
    <col min="5" max="5" width="7.109375" customWidth="1"/>
    <col min="6" max="6" width="8.44140625" customWidth="1"/>
    <col min="7" max="7" width="15.33203125" customWidth="1"/>
    <col min="8" max="8" width="18.44140625" customWidth="1"/>
    <col min="9" max="9" width="3.6640625" customWidth="1"/>
    <col min="10" max="10" width="3.5546875" customWidth="1"/>
  </cols>
  <sheetData>
    <row r="2" spans="3:12">
      <c r="L2" s="259">
        <f ca="1">TODAY()</f>
        <v>46256</v>
      </c>
    </row>
    <row r="3" spans="3:12">
      <c r="F3" s="1708" t="str">
        <f ca="1">CONCATENATE("PUNTA DE MATA, ",DAY(L2),"-",MONTH(L2),"-",YEAR(L2))</f>
        <v>PUNTA DE MATA, 22-8-2026</v>
      </c>
      <c r="G3" s="1708"/>
      <c r="H3" s="1708"/>
    </row>
    <row r="7" spans="3:12">
      <c r="C7" s="1711" t="s">
        <v>391</v>
      </c>
      <c r="D7" s="1711"/>
      <c r="E7" s="1711"/>
      <c r="F7" s="1711"/>
    </row>
    <row r="8" spans="3:12">
      <c r="C8" s="260" t="str">
        <f>CONCATENATE("GERENCIA ",Personal!G10)</f>
        <v>GERENCIA PLANTA DE GAS Y AGUA</v>
      </c>
      <c r="D8" s="260"/>
      <c r="E8" s="260"/>
      <c r="F8" s="260"/>
    </row>
    <row r="9" spans="3:12">
      <c r="C9" s="260"/>
      <c r="D9" s="260"/>
      <c r="E9" s="260"/>
      <c r="F9" s="260"/>
    </row>
    <row r="10" spans="3:12" s="1579" customFormat="1"/>
    <row r="11" spans="3:12">
      <c r="C11" s="335" t="s">
        <v>253</v>
      </c>
      <c r="D11" s="260" t="s">
        <v>483</v>
      </c>
      <c r="E11" s="260"/>
      <c r="F11" s="260"/>
    </row>
    <row r="12" spans="3:12">
      <c r="D12" t="s">
        <v>484</v>
      </c>
    </row>
    <row r="15" spans="3:12" ht="12" customHeight="1"/>
    <row r="16" spans="3:12" ht="12" customHeight="1">
      <c r="C16" s="1712" t="str">
        <f>CONCATENATE("        Anexo la Estructura de Labor, solicitando el personal SISDEM que iniciará a laborar  en el proyecto   """,Personal!D9,"   Contrato Nro.:  ",Personal!D10, ",   según Notificación de Inicio de Obra anexa.    Posteriormente se harán nuevas solicitudes de personal SISDEM de acuerdo al avance de la obra. ")</f>
        <v xml:space="preserve">        Anexo la Estructura de Labor, solicitando el personal SISDEM que iniciará a laborar  en el proyecto   ""SERVICIO DE MANTENIMIENTO DE INSTRUMENTACION, PANELES DE CONTROL, MULTIPLES Y POZOS INYECTORES DE MACOLLAS DE PIGAS I, PERTENECIENTE A LA GERENCIA DE PLANTAS GAS Y AGUA"   Contrato Nro.:  4600057801,   según Notificación de Inicio de Obra anexa.    Posteriormente se harán nuevas solicitudes de personal SISDEM de acuerdo al avance de la obra. </v>
      </c>
      <c r="D16" s="1712"/>
      <c r="E16" s="1712"/>
      <c r="F16" s="1712"/>
      <c r="G16" s="1712"/>
      <c r="H16" s="1712"/>
      <c r="I16" s="1"/>
    </row>
    <row r="17" spans="2:9" ht="12" customHeight="1">
      <c r="C17" s="1712"/>
      <c r="D17" s="1712"/>
      <c r="E17" s="1712"/>
      <c r="F17" s="1712"/>
      <c r="G17" s="1712"/>
      <c r="H17" s="1712"/>
      <c r="I17" s="1"/>
    </row>
    <row r="18" spans="2:9" ht="12" customHeight="1">
      <c r="C18" s="1712"/>
      <c r="D18" s="1712"/>
      <c r="E18" s="1712"/>
      <c r="F18" s="1712"/>
      <c r="G18" s="1712"/>
      <c r="H18" s="1712"/>
      <c r="I18" s="1"/>
    </row>
    <row r="19" spans="2:9" ht="12" customHeight="1">
      <c r="C19" s="1712"/>
      <c r="D19" s="1712"/>
      <c r="E19" s="1712"/>
      <c r="F19" s="1712"/>
      <c r="G19" s="1712"/>
      <c r="H19" s="1712"/>
      <c r="I19" s="1"/>
    </row>
    <row r="20" spans="2:9" ht="12" customHeight="1">
      <c r="C20" s="1712"/>
      <c r="D20" s="1712"/>
      <c r="E20" s="1712"/>
      <c r="F20" s="1712"/>
      <c r="G20" s="1712"/>
      <c r="H20" s="1712"/>
      <c r="I20" s="1"/>
    </row>
    <row r="21" spans="2:9" ht="12" customHeight="1">
      <c r="C21" s="1712"/>
      <c r="D21" s="1712"/>
      <c r="E21" s="1712"/>
      <c r="F21" s="1712"/>
      <c r="G21" s="1712"/>
      <c r="H21" s="1712"/>
      <c r="I21" s="1"/>
    </row>
    <row r="22" spans="2:9" ht="12" customHeight="1">
      <c r="C22" s="1713"/>
      <c r="D22" s="1713"/>
      <c r="E22" s="1713"/>
      <c r="F22" s="1713"/>
      <c r="G22" s="1713"/>
      <c r="H22" s="1713"/>
      <c r="I22" s="1"/>
    </row>
    <row r="23" spans="2:9" ht="12" customHeight="1">
      <c r="C23" s="1709" t="s">
        <v>663</v>
      </c>
      <c r="D23" s="1710"/>
      <c r="E23" s="1709" t="s">
        <v>589</v>
      </c>
      <c r="F23" s="1710"/>
      <c r="G23" s="1709" t="s">
        <v>591</v>
      </c>
      <c r="H23" s="1710"/>
      <c r="I23" s="261"/>
    </row>
    <row r="24" spans="2:9" ht="12" customHeight="1">
      <c r="B24" s="99">
        <v>1</v>
      </c>
      <c r="C24" s="1804" t="s">
        <v>568</v>
      </c>
      <c r="D24" s="1805"/>
      <c r="E24" s="1806">
        <v>3</v>
      </c>
      <c r="F24" s="1805"/>
      <c r="G24" s="1806" t="s">
        <v>566</v>
      </c>
      <c r="H24" s="1805"/>
      <c r="I24" s="261"/>
    </row>
    <row r="25" spans="2:9" ht="12" customHeight="1">
      <c r="B25" s="99">
        <f>B24+1</f>
        <v>2</v>
      </c>
      <c r="C25" s="1804" t="s">
        <v>664</v>
      </c>
      <c r="D25" s="1805"/>
      <c r="E25" s="1806">
        <v>1</v>
      </c>
      <c r="F25" s="1805"/>
      <c r="G25" s="1806" t="s">
        <v>215</v>
      </c>
      <c r="H25" s="1805"/>
      <c r="I25" s="261"/>
    </row>
    <row r="26" spans="2:9" ht="12" hidden="1" customHeight="1">
      <c r="B26" s="99">
        <f t="shared" ref="B26" si="0">B25+1</f>
        <v>3</v>
      </c>
      <c r="C26" s="1804"/>
      <c r="D26" s="1805"/>
      <c r="E26" s="1806"/>
      <c r="F26" s="1805"/>
      <c r="G26" s="1806"/>
      <c r="H26" s="1805"/>
    </row>
    <row r="27" spans="2:9" ht="12.75" customHeight="1">
      <c r="C27" s="1579"/>
      <c r="D27" s="1579"/>
      <c r="E27" s="1579">
        <f>SUM(E24:F26)</f>
        <v>4</v>
      </c>
      <c r="F27" s="1579"/>
      <c r="G27" s="1579"/>
      <c r="H27" s="1579"/>
    </row>
    <row r="28" spans="2:9" ht="12" customHeight="1"/>
    <row r="29" spans="2:9" ht="12" customHeight="1"/>
    <row r="30" spans="2:9" ht="12" customHeight="1"/>
    <row r="31" spans="2:9" ht="12" customHeight="1"/>
    <row r="32" spans="2:9" ht="12" customHeight="1"/>
    <row r="33" spans="2:8" ht="12" customHeight="1"/>
    <row r="34" spans="2:8" ht="12" customHeight="1">
      <c r="C34" s="1715" t="s">
        <v>392</v>
      </c>
      <c r="D34" s="1715"/>
      <c r="E34" s="1715"/>
      <c r="F34" s="1715"/>
      <c r="G34" s="1715"/>
      <c r="H34" s="1715"/>
    </row>
    <row r="35" spans="2:8" ht="12" customHeight="1">
      <c r="C35" s="1715"/>
      <c r="D35" s="1715"/>
      <c r="E35" s="1715"/>
      <c r="F35" s="1715"/>
      <c r="G35" s="1715"/>
      <c r="H35" s="1715"/>
    </row>
    <row r="36" spans="2:8" ht="14.25" customHeight="1"/>
    <row r="37" spans="2:8" ht="12" customHeight="1">
      <c r="B37" s="342"/>
      <c r="C37" s="342"/>
      <c r="D37" s="342"/>
      <c r="E37" s="342"/>
      <c r="F37" s="342"/>
      <c r="G37" s="342"/>
      <c r="H37" s="342"/>
    </row>
    <row r="38" spans="2:8" ht="12" customHeight="1">
      <c r="B38" s="342"/>
      <c r="C38" s="342"/>
      <c r="D38" s="342"/>
      <c r="E38" s="342"/>
      <c r="F38" s="342"/>
      <c r="G38" s="342"/>
      <c r="H38" s="342"/>
    </row>
    <row r="46" spans="2:8">
      <c r="B46" s="1579" t="str">
        <f>CONCATENATE("POR: LA EMPRESA ",Personal!D3)</f>
        <v>POR: LA EMPRESA INVERSIONES Y CONSTRUCCIONES BALCES, C.A.</v>
      </c>
      <c r="C46" s="1579"/>
      <c r="D46" s="1579"/>
      <c r="E46" s="1579"/>
      <c r="F46" s="1579"/>
      <c r="G46" s="1579"/>
      <c r="H46" s="1579"/>
    </row>
    <row r="50" spans="4:7">
      <c r="D50" s="1579" t="s">
        <v>393</v>
      </c>
      <c r="E50" s="1579"/>
      <c r="F50" s="1579"/>
      <c r="G50" s="1579"/>
    </row>
    <row r="51" spans="4:7">
      <c r="D51" s="1579" t="s">
        <v>665</v>
      </c>
      <c r="E51" s="1579"/>
      <c r="F51" s="1579"/>
      <c r="G51" s="1579"/>
    </row>
    <row r="52" spans="4:7">
      <c r="D52" s="1579" t="s">
        <v>666</v>
      </c>
      <c r="E52" s="1579"/>
      <c r="F52" s="1579"/>
      <c r="G52" s="1579"/>
    </row>
  </sheetData>
  <mergeCells count="24">
    <mergeCell ref="E25:F25"/>
    <mergeCell ref="G25:H25"/>
    <mergeCell ref="F3:H3"/>
    <mergeCell ref="C7:F7"/>
    <mergeCell ref="C16:H22"/>
    <mergeCell ref="C23:D23"/>
    <mergeCell ref="E23:F23"/>
    <mergeCell ref="G23:H23"/>
    <mergeCell ref="D51:G51"/>
    <mergeCell ref="D52:G52"/>
    <mergeCell ref="A10:XFD10"/>
    <mergeCell ref="C27:D27"/>
    <mergeCell ref="E27:F27"/>
    <mergeCell ref="G27:H27"/>
    <mergeCell ref="C34:H35"/>
    <mergeCell ref="B46:H46"/>
    <mergeCell ref="D50:G50"/>
    <mergeCell ref="C26:D26"/>
    <mergeCell ref="E26:F26"/>
    <mergeCell ref="G26:H26"/>
    <mergeCell ref="C24:D24"/>
    <mergeCell ref="E24:F24"/>
    <mergeCell ref="G24:H24"/>
    <mergeCell ref="C25:D25"/>
  </mergeCells>
  <pageMargins left="0.55118110236220474" right="0.47244094488188981" top="0.39370078740157483" bottom="0.35433070866141736" header="0.31496062992125984" footer="0.31496062992125984"/>
  <pageSetup scale="95" orientation="portrait" r:id="rId1"/>
  <headerFooter>
    <oddHeader>&amp;L&amp;C</oddHeader>
    <oddFooter>&amp;L                  Calle Azcue, C.C. Victoria, PB - Loc. 8, Telf.: 0291-6413332 - Fax: 0291-6410663,  Maturín – Edo. Monagas</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5"/>
  <dimension ref="B2:L46"/>
  <sheetViews>
    <sheetView showGridLines="0" topLeftCell="A7" workbookViewId="0">
      <selection activeCell="AG54" sqref="AG54"/>
    </sheetView>
  </sheetViews>
  <sheetFormatPr baseColWidth="10" defaultRowHeight="14.4"/>
  <cols>
    <col min="1" max="1" width="2.109375" customWidth="1"/>
    <col min="2" max="2" width="3.44140625" customWidth="1"/>
    <col min="3" max="3" width="14.5546875" customWidth="1"/>
    <col min="4" max="4" width="17.109375" customWidth="1"/>
    <col min="5" max="5" width="12.88671875" customWidth="1"/>
    <col min="6" max="6" width="10.88671875" customWidth="1"/>
    <col min="7" max="7" width="9.88671875" customWidth="1"/>
    <col min="8" max="8" width="24.88671875" customWidth="1"/>
    <col min="9" max="9" width="2.88671875" customWidth="1"/>
    <col min="10" max="10" width="3.5546875" customWidth="1"/>
  </cols>
  <sheetData>
    <row r="2" spans="3:12">
      <c r="L2" s="259">
        <f ca="1">TODAY()</f>
        <v>46256</v>
      </c>
    </row>
    <row r="3" spans="3:12">
      <c r="F3" s="1708" t="str">
        <f ca="1">CONCATENATE("PUNTA DE MATA, ",DAY(L2),"-",MONTH(L2),"-",YEAR(L2))</f>
        <v>PUNTA DE MATA, 22-8-2026</v>
      </c>
      <c r="G3" s="1708"/>
      <c r="H3" s="1708"/>
    </row>
    <row r="7" spans="3:12">
      <c r="C7" s="1711" t="s">
        <v>691</v>
      </c>
      <c r="D7" s="1711"/>
      <c r="E7" s="1711"/>
      <c r="F7" s="1711"/>
    </row>
    <row r="8" spans="3:12">
      <c r="C8" s="260" t="s">
        <v>692</v>
      </c>
      <c r="D8" s="260"/>
      <c r="E8" s="260"/>
      <c r="F8" s="260"/>
    </row>
    <row r="9" spans="3:12">
      <c r="C9" s="260"/>
      <c r="D9" s="260"/>
      <c r="E9" s="260"/>
      <c r="F9" s="260"/>
    </row>
    <row r="10" spans="3:12">
      <c r="C10" t="s">
        <v>693</v>
      </c>
    </row>
    <row r="11" spans="3:12">
      <c r="C11" s="335"/>
      <c r="D11" s="260"/>
      <c r="E11" s="260"/>
      <c r="F11" s="260"/>
    </row>
    <row r="13" spans="3:12" ht="12" customHeight="1"/>
    <row r="14" spans="3:12" ht="12" customHeight="1">
      <c r="C14" s="1712" t="str">
        <f>CONCATENATE("        Mediante la presente, reciban un cordial saludos y sisrva la misma para solicitarles el reemplazo del personal SISDEM postulado para  laborar  en el proyecto   """,Personal!D9,"   Contrato Nro.:  ",Personal!D10,".    A continución se lista el personal a reemplazar:")</f>
        <v xml:space="preserve">        Mediante la presente, reciban un cordial saludos y sisrva la misma para solicitarles el reemplazo del personal SISDEM postulado para  laborar  en el proyecto   ""SERVICIO DE MANTENIMIENTO DE INSTRUMENTACION, PANELES DE CONTROL, MULTIPLES Y POZOS INYECTORES DE MACOLLAS DE PIGAS I, PERTENECIENTE A LA GERENCIA DE PLANTAS GAS Y AGUA"   Contrato Nro.:  4600057801.    A continución se lista el personal a reemplazar:</v>
      </c>
      <c r="D14" s="1712"/>
      <c r="E14" s="1712"/>
      <c r="F14" s="1712"/>
      <c r="G14" s="1712"/>
      <c r="H14" s="1712"/>
      <c r="I14" s="1"/>
    </row>
    <row r="15" spans="3:12" ht="12" customHeight="1">
      <c r="C15" s="1712"/>
      <c r="D15" s="1712"/>
      <c r="E15" s="1712"/>
      <c r="F15" s="1712"/>
      <c r="G15" s="1712"/>
      <c r="H15" s="1712"/>
      <c r="I15" s="1"/>
    </row>
    <row r="16" spans="3:12" ht="12" customHeight="1">
      <c r="C16" s="1712"/>
      <c r="D16" s="1712"/>
      <c r="E16" s="1712"/>
      <c r="F16" s="1712"/>
      <c r="G16" s="1712"/>
      <c r="H16" s="1712"/>
      <c r="I16" s="1"/>
    </row>
    <row r="17" spans="2:9" ht="12" customHeight="1">
      <c r="C17" s="1712"/>
      <c r="D17" s="1712"/>
      <c r="E17" s="1712"/>
      <c r="F17" s="1712"/>
      <c r="G17" s="1712"/>
      <c r="H17" s="1712"/>
      <c r="I17" s="1"/>
    </row>
    <row r="18" spans="2:9" ht="12" customHeight="1">
      <c r="C18" s="1712"/>
      <c r="D18" s="1712"/>
      <c r="E18" s="1712"/>
      <c r="F18" s="1712"/>
      <c r="G18" s="1712"/>
      <c r="H18" s="1712"/>
      <c r="I18" s="1"/>
    </row>
    <row r="19" spans="2:9" ht="12" customHeight="1">
      <c r="C19" s="749"/>
      <c r="D19" s="749"/>
      <c r="E19" s="749"/>
      <c r="F19" s="749"/>
      <c r="G19" s="749"/>
      <c r="H19" s="749"/>
      <c r="I19" s="1"/>
    </row>
    <row r="20" spans="2:9" ht="27" customHeight="1">
      <c r="C20" s="1807" t="s">
        <v>694</v>
      </c>
      <c r="D20" s="1807"/>
      <c r="E20" s="750" t="s">
        <v>19</v>
      </c>
      <c r="F20" s="750" t="s">
        <v>21</v>
      </c>
      <c r="G20" s="750" t="s">
        <v>696</v>
      </c>
      <c r="H20" s="750" t="s">
        <v>695</v>
      </c>
      <c r="I20" s="261"/>
    </row>
    <row r="21" spans="2:9" ht="36.75" customHeight="1">
      <c r="B21" s="334">
        <v>1</v>
      </c>
      <c r="C21" s="1808" t="s">
        <v>689</v>
      </c>
      <c r="D21" s="1808"/>
      <c r="E21" s="334" t="e">
        <f>IF(C21="","",INDEX(Personal!$C$78:$BT$183,MATCH(C21,Personal!$C$78:$C$183,0),2))</f>
        <v>#N/A</v>
      </c>
      <c r="F21" s="334" t="e">
        <f>IF(C21="","",INDEX(Personal!$C$78:$BT$183,MATCH(C21,Personal!$C$78:$C$183,0),3))</f>
        <v>#N/A</v>
      </c>
      <c r="G21" s="334" t="e">
        <f>IF(C21="","",INDEX(Personal!$C$78:$BT$183,MATCH(C21,Personal!$C$78:$C$183,0),6))</f>
        <v>#N/A</v>
      </c>
      <c r="H21" s="751" t="s">
        <v>697</v>
      </c>
      <c r="I21" s="261"/>
    </row>
    <row r="22" spans="2:9" ht="24.9" customHeight="1">
      <c r="B22" s="334">
        <f>B21+1</f>
        <v>2</v>
      </c>
      <c r="C22" s="1808"/>
      <c r="D22" s="1808"/>
      <c r="E22" s="334"/>
      <c r="F22" s="334"/>
      <c r="G22" s="334"/>
      <c r="H22" s="334"/>
      <c r="I22" s="261"/>
    </row>
    <row r="23" spans="2:9" ht="24.9" customHeight="1">
      <c r="C23" s="1579"/>
      <c r="D23" s="1579"/>
      <c r="E23" s="1579"/>
      <c r="F23" s="1579"/>
      <c r="G23" s="1579"/>
      <c r="H23" s="1579"/>
    </row>
    <row r="24" spans="2:9" ht="12" customHeight="1"/>
    <row r="25" spans="2:9" ht="12" customHeight="1"/>
    <row r="26" spans="2:9" ht="12" customHeight="1"/>
    <row r="27" spans="2:9" ht="12" customHeight="1"/>
    <row r="28" spans="2:9" ht="12" customHeight="1">
      <c r="C28" s="1715" t="s">
        <v>392</v>
      </c>
      <c r="D28" s="1715"/>
      <c r="E28" s="1715"/>
      <c r="F28" s="1715"/>
      <c r="G28" s="1715"/>
      <c r="H28" s="1715"/>
    </row>
    <row r="29" spans="2:9" ht="12" customHeight="1">
      <c r="C29" s="1715"/>
      <c r="D29" s="1715"/>
      <c r="E29" s="1715"/>
      <c r="F29" s="1715"/>
      <c r="G29" s="1715"/>
      <c r="H29" s="1715"/>
    </row>
    <row r="30" spans="2:9" ht="14.25" customHeight="1"/>
    <row r="31" spans="2:9" ht="12" customHeight="1">
      <c r="B31" s="342"/>
      <c r="C31" s="342"/>
      <c r="D31" s="342"/>
      <c r="E31" s="342"/>
      <c r="F31" s="342"/>
      <c r="G31" s="342"/>
      <c r="H31" s="342"/>
    </row>
    <row r="32" spans="2:9" ht="12" customHeight="1">
      <c r="B32" s="342"/>
      <c r="C32" s="342"/>
      <c r="D32" s="342"/>
      <c r="E32" s="342"/>
      <c r="F32" s="342"/>
      <c r="G32" s="342"/>
      <c r="H32" s="342"/>
    </row>
    <row r="40" spans="2:8">
      <c r="B40" s="1579" t="str">
        <f>CONCATENATE("POR: LA EMPRESA ",Personal!D3)</f>
        <v>POR: LA EMPRESA INVERSIONES Y CONSTRUCCIONES BALCES, C.A.</v>
      </c>
      <c r="C40" s="1579"/>
      <c r="D40" s="1579"/>
      <c r="E40" s="1579"/>
      <c r="F40" s="1579"/>
      <c r="G40" s="1579"/>
      <c r="H40" s="1579"/>
    </row>
    <row r="44" spans="2:8">
      <c r="B44" s="1579" t="s">
        <v>393</v>
      </c>
      <c r="C44" s="1579"/>
      <c r="D44" s="1579"/>
      <c r="E44" s="1579"/>
      <c r="F44" s="1579"/>
      <c r="G44" s="1579"/>
      <c r="H44" s="1579"/>
    </row>
    <row r="45" spans="2:8">
      <c r="B45" s="1579" t="s">
        <v>237</v>
      </c>
      <c r="C45" s="1579"/>
      <c r="D45" s="1579"/>
      <c r="E45" s="1579"/>
      <c r="F45" s="1579"/>
      <c r="G45" s="1579"/>
      <c r="H45" s="1579"/>
    </row>
    <row r="46" spans="2:8">
      <c r="B46" s="1579" t="s">
        <v>698</v>
      </c>
      <c r="C46" s="1579"/>
      <c r="D46" s="1579"/>
      <c r="E46" s="1579"/>
      <c r="F46" s="1579"/>
      <c r="G46" s="1579"/>
      <c r="H46" s="1579"/>
    </row>
  </sheetData>
  <mergeCells count="14">
    <mergeCell ref="F3:H3"/>
    <mergeCell ref="C7:F7"/>
    <mergeCell ref="C20:D20"/>
    <mergeCell ref="B46:H46"/>
    <mergeCell ref="C28:H29"/>
    <mergeCell ref="B40:H40"/>
    <mergeCell ref="C14:H18"/>
    <mergeCell ref="B44:H44"/>
    <mergeCell ref="B45:H45"/>
    <mergeCell ref="C23:D23"/>
    <mergeCell ref="E23:F23"/>
    <mergeCell ref="G23:H23"/>
    <mergeCell ref="C21:D21"/>
    <mergeCell ref="C22:D22"/>
  </mergeCells>
  <pageMargins left="0.55118110236220474" right="0.47244094488188981" top="0.39370078740157483" bottom="0.35433070866141736" header="0.31496062992125984" footer="0.31496062992125984"/>
  <pageSetup scale="95" orientation="portrait" r:id="rId1"/>
  <headerFooter>
    <oddHeader>&amp;L&amp;C</oddHeader>
    <oddFooter>&amp;L                  Calle Azcue, C.C. Victoria, PB - Loc. 8, Telf.: 0291-6413332 - Fax: 0291-6410663,  Maturín – Edo. Monagas</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0000000}">
          <x14:formula1>
            <xm:f>Personal!$C$78:$C$183</xm:f>
          </x14:formula1>
          <xm:sqref>C21:D21</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6"/>
  <dimension ref="A1:G1"/>
  <sheetViews>
    <sheetView topLeftCell="A4" workbookViewId="0">
      <selection activeCell="E53" sqref="E53"/>
    </sheetView>
  </sheetViews>
  <sheetFormatPr baseColWidth="10" defaultColWidth="0" defaultRowHeight="14.4"/>
  <cols>
    <col min="1" max="7" width="11.44140625" customWidth="1"/>
    <col min="8" max="16384" width="11.44140625" hidden="1"/>
  </cols>
  <sheetData/>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7"/>
  <dimension ref="A1"/>
  <sheetViews>
    <sheetView view="pageLayout" topLeftCell="A3" workbookViewId="0">
      <selection activeCell="B9" sqref="B9"/>
    </sheetView>
  </sheetViews>
  <sheetFormatPr baseColWidth="10" defaultRowHeight="14.4"/>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8"/>
  <dimension ref="A1:AY1021"/>
  <sheetViews>
    <sheetView showGridLines="0" topLeftCell="A64" workbookViewId="0">
      <selection activeCell="D10" sqref="D10"/>
    </sheetView>
  </sheetViews>
  <sheetFormatPr baseColWidth="10" defaultColWidth="11.44140625" defaultRowHeight="12.75" customHeight="1"/>
  <cols>
    <col min="1" max="1" width="3.44140625" style="131" customWidth="1"/>
    <col min="2" max="2" width="10" style="131" customWidth="1"/>
    <col min="3" max="3" width="11.33203125" style="131" customWidth="1"/>
    <col min="4" max="4" width="9.44140625" style="131" customWidth="1"/>
    <col min="5" max="5" width="5.88671875" style="131" customWidth="1"/>
    <col min="6" max="6" width="4.44140625" style="131" customWidth="1"/>
    <col min="7" max="7" width="7.109375" style="131" customWidth="1"/>
    <col min="8" max="8" width="5.44140625" style="131" customWidth="1"/>
    <col min="9" max="9" width="8.44140625" style="131" customWidth="1"/>
    <col min="10" max="10" width="4.109375" style="131" customWidth="1"/>
    <col min="11" max="11" width="7.88671875" style="131" customWidth="1"/>
    <col min="12" max="12" width="11.109375" style="131" customWidth="1"/>
    <col min="13" max="13" width="3.109375" style="131" customWidth="1"/>
    <col min="14" max="14" width="3.6640625" style="131" customWidth="1"/>
    <col min="15" max="15" width="5" style="192" customWidth="1"/>
    <col min="16" max="16" width="12" style="193" hidden="1" customWidth="1"/>
    <col min="17" max="17" width="13.6640625" style="193" customWidth="1"/>
    <col min="18" max="18" width="1.6640625" style="193" customWidth="1"/>
    <col min="19" max="19" width="11.33203125" style="193" customWidth="1"/>
    <col min="20" max="20" width="8.44140625" style="193" customWidth="1"/>
    <col min="21" max="39" width="4.33203125" style="193" customWidth="1"/>
    <col min="40" max="40" width="10.5546875" style="133" customWidth="1"/>
    <col min="41" max="41" width="5.5546875" style="133" customWidth="1"/>
    <col min="42" max="42" width="10.5546875" style="133" customWidth="1"/>
    <col min="43" max="43" width="9.33203125" style="133" customWidth="1"/>
    <col min="44" max="47" width="6.109375" style="133" customWidth="1"/>
    <col min="48" max="48" width="14.88671875" style="133" customWidth="1"/>
    <col min="49" max="274" width="11.44140625" style="133" customWidth="1"/>
    <col min="275" max="275" width="6.6640625" style="133" customWidth="1"/>
    <col min="276" max="276" width="10" style="133" customWidth="1"/>
    <col min="277" max="277" width="11.33203125" style="133" customWidth="1"/>
    <col min="278" max="278" width="9.44140625" style="133" customWidth="1"/>
    <col min="279" max="279" width="9.5546875" style="133" customWidth="1"/>
    <col min="280" max="280" width="7.6640625" style="133" customWidth="1"/>
    <col min="281" max="281" width="11.33203125" style="133" customWidth="1"/>
    <col min="282" max="282" width="5.44140625" style="133" customWidth="1"/>
    <col min="283" max="283" width="8.44140625" style="133" customWidth="1"/>
    <col min="284" max="284" width="4.109375" style="133" customWidth="1"/>
    <col min="285" max="285" width="7.88671875" style="133" customWidth="1"/>
    <col min="286" max="286" width="11.109375" style="133" customWidth="1"/>
    <col min="287" max="287" width="3.109375" style="133" customWidth="1"/>
    <col min="288" max="288" width="3.6640625" style="133" customWidth="1"/>
    <col min="289" max="289" width="10.44140625" style="133" customWidth="1"/>
    <col min="290" max="290" width="12" style="133" customWidth="1"/>
    <col min="291" max="291" width="3.88671875" style="133" customWidth="1"/>
    <col min="292" max="292" width="4.33203125" style="133" customWidth="1"/>
    <col min="293" max="293" width="4.109375" style="133" customWidth="1"/>
    <col min="294" max="294" width="26.44140625" style="133" customWidth="1"/>
    <col min="295" max="297" width="14.88671875" style="133" customWidth="1"/>
    <col min="298" max="298" width="10.5546875" style="133" customWidth="1"/>
    <col min="299" max="299" width="14.88671875" style="133" customWidth="1"/>
    <col min="300" max="303" width="6.109375" style="133" customWidth="1"/>
    <col min="304" max="304" width="14.88671875" style="133" customWidth="1"/>
    <col min="305" max="530" width="11.44140625" style="133"/>
    <col min="531" max="531" width="6.6640625" style="133" customWidth="1"/>
    <col min="532" max="532" width="10" style="133" customWidth="1"/>
    <col min="533" max="533" width="11.33203125" style="133" customWidth="1"/>
    <col min="534" max="534" width="9.44140625" style="133" customWidth="1"/>
    <col min="535" max="535" width="5.88671875" style="133" customWidth="1"/>
    <col min="536" max="536" width="4.44140625" style="133" customWidth="1"/>
    <col min="537" max="537" width="7.109375" style="133" customWidth="1"/>
    <col min="538" max="538" width="5.44140625" style="133" customWidth="1"/>
    <col min="539" max="539" width="8.44140625" style="133" customWidth="1"/>
    <col min="540" max="540" width="4.109375" style="133" customWidth="1"/>
    <col min="541" max="541" width="7.88671875" style="133" customWidth="1"/>
    <col min="542" max="542" width="11.109375" style="133" customWidth="1"/>
    <col min="543" max="543" width="3.109375" style="133" customWidth="1"/>
    <col min="544" max="544" width="3.6640625" style="133" customWidth="1"/>
    <col min="545" max="545" width="10.44140625" style="133" customWidth="1"/>
    <col min="546" max="546" width="12" style="133" customWidth="1"/>
    <col min="547" max="547" width="3.88671875" style="133" customWidth="1"/>
    <col min="548" max="548" width="4.33203125" style="133" customWidth="1"/>
    <col min="549" max="549" width="4.109375" style="133" customWidth="1"/>
    <col min="550" max="550" width="26.44140625" style="133" customWidth="1"/>
    <col min="551" max="553" width="14.88671875" style="133" customWidth="1"/>
    <col min="554" max="554" width="10.5546875" style="133" customWidth="1"/>
    <col min="555" max="555" width="14.88671875" style="133" customWidth="1"/>
    <col min="556" max="559" width="6.109375" style="133" customWidth="1"/>
    <col min="560" max="560" width="14.88671875" style="133" customWidth="1"/>
    <col min="561" max="786" width="11.44140625" style="133"/>
    <col min="787" max="787" width="6.6640625" style="133" customWidth="1"/>
    <col min="788" max="788" width="10" style="133" customWidth="1"/>
    <col min="789" max="789" width="11.33203125" style="133" customWidth="1"/>
    <col min="790" max="790" width="9.44140625" style="133" customWidth="1"/>
    <col min="791" max="791" width="5.88671875" style="133" customWidth="1"/>
    <col min="792" max="792" width="4.44140625" style="133" customWidth="1"/>
    <col min="793" max="793" width="7.109375" style="133" customWidth="1"/>
    <col min="794" max="794" width="5.44140625" style="133" customWidth="1"/>
    <col min="795" max="795" width="8.44140625" style="133" customWidth="1"/>
    <col min="796" max="796" width="4.109375" style="133" customWidth="1"/>
    <col min="797" max="797" width="7.88671875" style="133" customWidth="1"/>
    <col min="798" max="798" width="11.109375" style="133" customWidth="1"/>
    <col min="799" max="799" width="3.109375" style="133" customWidth="1"/>
    <col min="800" max="800" width="3.6640625" style="133" customWidth="1"/>
    <col min="801" max="801" width="10.44140625" style="133" customWidth="1"/>
    <col min="802" max="802" width="12" style="133" customWidth="1"/>
    <col min="803" max="803" width="3.88671875" style="133" customWidth="1"/>
    <col min="804" max="804" width="4.33203125" style="133" customWidth="1"/>
    <col min="805" max="805" width="4.109375" style="133" customWidth="1"/>
    <col min="806" max="806" width="26.44140625" style="133" customWidth="1"/>
    <col min="807" max="809" width="14.88671875" style="133" customWidth="1"/>
    <col min="810" max="810" width="10.5546875" style="133" customWidth="1"/>
    <col min="811" max="811" width="14.88671875" style="133" customWidth="1"/>
    <col min="812" max="815" width="6.109375" style="133" customWidth="1"/>
    <col min="816" max="816" width="14.88671875" style="133" customWidth="1"/>
    <col min="817" max="1042" width="11.44140625" style="133"/>
    <col min="1043" max="1043" width="6.6640625" style="133" customWidth="1"/>
    <col min="1044" max="1044" width="10" style="133" customWidth="1"/>
    <col min="1045" max="1045" width="11.33203125" style="133" customWidth="1"/>
    <col min="1046" max="1046" width="9.44140625" style="133" customWidth="1"/>
    <col min="1047" max="1047" width="5.88671875" style="133" customWidth="1"/>
    <col min="1048" max="1048" width="4.44140625" style="133" customWidth="1"/>
    <col min="1049" max="1049" width="7.109375" style="133" customWidth="1"/>
    <col min="1050" max="1050" width="5.44140625" style="133" customWidth="1"/>
    <col min="1051" max="1051" width="8.44140625" style="133" customWidth="1"/>
    <col min="1052" max="1052" width="4.109375" style="133" customWidth="1"/>
    <col min="1053" max="1053" width="7.88671875" style="133" customWidth="1"/>
    <col min="1054" max="1054" width="11.109375" style="133" customWidth="1"/>
    <col min="1055" max="1055" width="3.109375" style="133" customWidth="1"/>
    <col min="1056" max="1056" width="3.6640625" style="133" customWidth="1"/>
    <col min="1057" max="1057" width="10.44140625" style="133" customWidth="1"/>
    <col min="1058" max="1058" width="12" style="133" customWidth="1"/>
    <col min="1059" max="1059" width="3.88671875" style="133" customWidth="1"/>
    <col min="1060" max="1060" width="4.33203125" style="133" customWidth="1"/>
    <col min="1061" max="1061" width="4.109375" style="133" customWidth="1"/>
    <col min="1062" max="1062" width="26.44140625" style="133" customWidth="1"/>
    <col min="1063" max="1065" width="14.88671875" style="133" customWidth="1"/>
    <col min="1066" max="1066" width="10.5546875" style="133" customWidth="1"/>
    <col min="1067" max="1067" width="14.88671875" style="133" customWidth="1"/>
    <col min="1068" max="1071" width="6.109375" style="133" customWidth="1"/>
    <col min="1072" max="1072" width="14.88671875" style="133" customWidth="1"/>
    <col min="1073" max="1298" width="11.44140625" style="133"/>
    <col min="1299" max="1299" width="6.6640625" style="133" customWidth="1"/>
    <col min="1300" max="1300" width="10" style="133" customWidth="1"/>
    <col min="1301" max="1301" width="11.33203125" style="133" customWidth="1"/>
    <col min="1302" max="1302" width="9.44140625" style="133" customWidth="1"/>
    <col min="1303" max="1303" width="5.88671875" style="133" customWidth="1"/>
    <col min="1304" max="1304" width="4.44140625" style="133" customWidth="1"/>
    <col min="1305" max="1305" width="7.109375" style="133" customWidth="1"/>
    <col min="1306" max="1306" width="5.44140625" style="133" customWidth="1"/>
    <col min="1307" max="1307" width="8.44140625" style="133" customWidth="1"/>
    <col min="1308" max="1308" width="4.109375" style="133" customWidth="1"/>
    <col min="1309" max="1309" width="7.88671875" style="133" customWidth="1"/>
    <col min="1310" max="1310" width="11.109375" style="133" customWidth="1"/>
    <col min="1311" max="1311" width="3.109375" style="133" customWidth="1"/>
    <col min="1312" max="1312" width="3.6640625" style="133" customWidth="1"/>
    <col min="1313" max="1313" width="10.44140625" style="133" customWidth="1"/>
    <col min="1314" max="1314" width="12" style="133" customWidth="1"/>
    <col min="1315" max="1315" width="3.88671875" style="133" customWidth="1"/>
    <col min="1316" max="1316" width="4.33203125" style="133" customWidth="1"/>
    <col min="1317" max="1317" width="4.109375" style="133" customWidth="1"/>
    <col min="1318" max="1318" width="26.44140625" style="133" customWidth="1"/>
    <col min="1319" max="1321" width="14.88671875" style="133" customWidth="1"/>
    <col min="1322" max="1322" width="10.5546875" style="133" customWidth="1"/>
    <col min="1323" max="1323" width="14.88671875" style="133" customWidth="1"/>
    <col min="1324" max="1327" width="6.109375" style="133" customWidth="1"/>
    <col min="1328" max="1328" width="14.88671875" style="133" customWidth="1"/>
    <col min="1329" max="1554" width="11.44140625" style="133"/>
    <col min="1555" max="1555" width="6.6640625" style="133" customWidth="1"/>
    <col min="1556" max="1556" width="10" style="133" customWidth="1"/>
    <col min="1557" max="1557" width="11.33203125" style="133" customWidth="1"/>
    <col min="1558" max="1558" width="9.44140625" style="133" customWidth="1"/>
    <col min="1559" max="1559" width="5.88671875" style="133" customWidth="1"/>
    <col min="1560" max="1560" width="4.44140625" style="133" customWidth="1"/>
    <col min="1561" max="1561" width="7.109375" style="133" customWidth="1"/>
    <col min="1562" max="1562" width="5.44140625" style="133" customWidth="1"/>
    <col min="1563" max="1563" width="8.44140625" style="133" customWidth="1"/>
    <col min="1564" max="1564" width="4.109375" style="133" customWidth="1"/>
    <col min="1565" max="1565" width="7.88671875" style="133" customWidth="1"/>
    <col min="1566" max="1566" width="11.109375" style="133" customWidth="1"/>
    <col min="1567" max="1567" width="3.109375" style="133" customWidth="1"/>
    <col min="1568" max="1568" width="3.6640625" style="133" customWidth="1"/>
    <col min="1569" max="1569" width="10.44140625" style="133" customWidth="1"/>
    <col min="1570" max="1570" width="12" style="133" customWidth="1"/>
    <col min="1571" max="1571" width="3.88671875" style="133" customWidth="1"/>
    <col min="1572" max="1572" width="4.33203125" style="133" customWidth="1"/>
    <col min="1573" max="1573" width="4.109375" style="133" customWidth="1"/>
    <col min="1574" max="1574" width="26.44140625" style="133" customWidth="1"/>
    <col min="1575" max="1577" width="14.88671875" style="133" customWidth="1"/>
    <col min="1578" max="1578" width="10.5546875" style="133" customWidth="1"/>
    <col min="1579" max="1579" width="14.88671875" style="133" customWidth="1"/>
    <col min="1580" max="1583" width="6.109375" style="133" customWidth="1"/>
    <col min="1584" max="1584" width="14.88671875" style="133" customWidth="1"/>
    <col min="1585" max="1810" width="11.44140625" style="133"/>
    <col min="1811" max="1811" width="6.6640625" style="133" customWidth="1"/>
    <col min="1812" max="1812" width="10" style="133" customWidth="1"/>
    <col min="1813" max="1813" width="11.33203125" style="133" customWidth="1"/>
    <col min="1814" max="1814" width="9.44140625" style="133" customWidth="1"/>
    <col min="1815" max="1815" width="5.88671875" style="133" customWidth="1"/>
    <col min="1816" max="1816" width="4.44140625" style="133" customWidth="1"/>
    <col min="1817" max="1817" width="7.109375" style="133" customWidth="1"/>
    <col min="1818" max="1818" width="5.44140625" style="133" customWidth="1"/>
    <col min="1819" max="1819" width="8.44140625" style="133" customWidth="1"/>
    <col min="1820" max="1820" width="4.109375" style="133" customWidth="1"/>
    <col min="1821" max="1821" width="7.88671875" style="133" customWidth="1"/>
    <col min="1822" max="1822" width="11.109375" style="133" customWidth="1"/>
    <col min="1823" max="1823" width="3.109375" style="133" customWidth="1"/>
    <col min="1824" max="1824" width="3.6640625" style="133" customWidth="1"/>
    <col min="1825" max="1825" width="10.44140625" style="133" customWidth="1"/>
    <col min="1826" max="1826" width="12" style="133" customWidth="1"/>
    <col min="1827" max="1827" width="3.88671875" style="133" customWidth="1"/>
    <col min="1828" max="1828" width="4.33203125" style="133" customWidth="1"/>
    <col min="1829" max="1829" width="4.109375" style="133" customWidth="1"/>
    <col min="1830" max="1830" width="26.44140625" style="133" customWidth="1"/>
    <col min="1831" max="1833" width="14.88671875" style="133" customWidth="1"/>
    <col min="1834" max="1834" width="10.5546875" style="133" customWidth="1"/>
    <col min="1835" max="1835" width="14.88671875" style="133" customWidth="1"/>
    <col min="1836" max="1839" width="6.109375" style="133" customWidth="1"/>
    <col min="1840" max="1840" width="14.88671875" style="133" customWidth="1"/>
    <col min="1841" max="2066" width="11.44140625" style="133"/>
    <col min="2067" max="2067" width="6.6640625" style="133" customWidth="1"/>
    <col min="2068" max="2068" width="10" style="133" customWidth="1"/>
    <col min="2069" max="2069" width="11.33203125" style="133" customWidth="1"/>
    <col min="2070" max="2070" width="9.44140625" style="133" customWidth="1"/>
    <col min="2071" max="2071" width="5.88671875" style="133" customWidth="1"/>
    <col min="2072" max="2072" width="4.44140625" style="133" customWidth="1"/>
    <col min="2073" max="2073" width="7.109375" style="133" customWidth="1"/>
    <col min="2074" max="2074" width="5.44140625" style="133" customWidth="1"/>
    <col min="2075" max="2075" width="8.44140625" style="133" customWidth="1"/>
    <col min="2076" max="2076" width="4.109375" style="133" customWidth="1"/>
    <col min="2077" max="2077" width="7.88671875" style="133" customWidth="1"/>
    <col min="2078" max="2078" width="11.109375" style="133" customWidth="1"/>
    <col min="2079" max="2079" width="3.109375" style="133" customWidth="1"/>
    <col min="2080" max="2080" width="3.6640625" style="133" customWidth="1"/>
    <col min="2081" max="2081" width="10.44140625" style="133" customWidth="1"/>
    <col min="2082" max="2082" width="12" style="133" customWidth="1"/>
    <col min="2083" max="2083" width="3.88671875" style="133" customWidth="1"/>
    <col min="2084" max="2084" width="4.33203125" style="133" customWidth="1"/>
    <col min="2085" max="2085" width="4.109375" style="133" customWidth="1"/>
    <col min="2086" max="2086" width="26.44140625" style="133" customWidth="1"/>
    <col min="2087" max="2089" width="14.88671875" style="133" customWidth="1"/>
    <col min="2090" max="2090" width="10.5546875" style="133" customWidth="1"/>
    <col min="2091" max="2091" width="14.88671875" style="133" customWidth="1"/>
    <col min="2092" max="2095" width="6.109375" style="133" customWidth="1"/>
    <col min="2096" max="2096" width="14.88671875" style="133" customWidth="1"/>
    <col min="2097" max="2322" width="11.44140625" style="133"/>
    <col min="2323" max="2323" width="6.6640625" style="133" customWidth="1"/>
    <col min="2324" max="2324" width="10" style="133" customWidth="1"/>
    <col min="2325" max="2325" width="11.33203125" style="133" customWidth="1"/>
    <col min="2326" max="2326" width="9.44140625" style="133" customWidth="1"/>
    <col min="2327" max="2327" width="5.88671875" style="133" customWidth="1"/>
    <col min="2328" max="2328" width="4.44140625" style="133" customWidth="1"/>
    <col min="2329" max="2329" width="7.109375" style="133" customWidth="1"/>
    <col min="2330" max="2330" width="5.44140625" style="133" customWidth="1"/>
    <col min="2331" max="2331" width="8.44140625" style="133" customWidth="1"/>
    <col min="2332" max="2332" width="4.109375" style="133" customWidth="1"/>
    <col min="2333" max="2333" width="7.88671875" style="133" customWidth="1"/>
    <col min="2334" max="2334" width="11.109375" style="133" customWidth="1"/>
    <col min="2335" max="2335" width="3.109375" style="133" customWidth="1"/>
    <col min="2336" max="2336" width="3.6640625" style="133" customWidth="1"/>
    <col min="2337" max="2337" width="10.44140625" style="133" customWidth="1"/>
    <col min="2338" max="2338" width="12" style="133" customWidth="1"/>
    <col min="2339" max="2339" width="3.88671875" style="133" customWidth="1"/>
    <col min="2340" max="2340" width="4.33203125" style="133" customWidth="1"/>
    <col min="2341" max="2341" width="4.109375" style="133" customWidth="1"/>
    <col min="2342" max="2342" width="26.44140625" style="133" customWidth="1"/>
    <col min="2343" max="2345" width="14.88671875" style="133" customWidth="1"/>
    <col min="2346" max="2346" width="10.5546875" style="133" customWidth="1"/>
    <col min="2347" max="2347" width="14.88671875" style="133" customWidth="1"/>
    <col min="2348" max="2351" width="6.109375" style="133" customWidth="1"/>
    <col min="2352" max="2352" width="14.88671875" style="133" customWidth="1"/>
    <col min="2353" max="2578" width="11.44140625" style="133"/>
    <col min="2579" max="2579" width="6.6640625" style="133" customWidth="1"/>
    <col min="2580" max="2580" width="10" style="133" customWidth="1"/>
    <col min="2581" max="2581" width="11.33203125" style="133" customWidth="1"/>
    <col min="2582" max="2582" width="9.44140625" style="133" customWidth="1"/>
    <col min="2583" max="2583" width="5.88671875" style="133" customWidth="1"/>
    <col min="2584" max="2584" width="4.44140625" style="133" customWidth="1"/>
    <col min="2585" max="2585" width="7.109375" style="133" customWidth="1"/>
    <col min="2586" max="2586" width="5.44140625" style="133" customWidth="1"/>
    <col min="2587" max="2587" width="8.44140625" style="133" customWidth="1"/>
    <col min="2588" max="2588" width="4.109375" style="133" customWidth="1"/>
    <col min="2589" max="2589" width="7.88671875" style="133" customWidth="1"/>
    <col min="2590" max="2590" width="11.109375" style="133" customWidth="1"/>
    <col min="2591" max="2591" width="3.109375" style="133" customWidth="1"/>
    <col min="2592" max="2592" width="3.6640625" style="133" customWidth="1"/>
    <col min="2593" max="2593" width="10.44140625" style="133" customWidth="1"/>
    <col min="2594" max="2594" width="12" style="133" customWidth="1"/>
    <col min="2595" max="2595" width="3.88671875" style="133" customWidth="1"/>
    <col min="2596" max="2596" width="4.33203125" style="133" customWidth="1"/>
    <col min="2597" max="2597" width="4.109375" style="133" customWidth="1"/>
    <col min="2598" max="2598" width="26.44140625" style="133" customWidth="1"/>
    <col min="2599" max="2601" width="14.88671875" style="133" customWidth="1"/>
    <col min="2602" max="2602" width="10.5546875" style="133" customWidth="1"/>
    <col min="2603" max="2603" width="14.88671875" style="133" customWidth="1"/>
    <col min="2604" max="2607" width="6.109375" style="133" customWidth="1"/>
    <col min="2608" max="2608" width="14.88671875" style="133" customWidth="1"/>
    <col min="2609" max="2834" width="11.44140625" style="133"/>
    <col min="2835" max="2835" width="6.6640625" style="133" customWidth="1"/>
    <col min="2836" max="2836" width="10" style="133" customWidth="1"/>
    <col min="2837" max="2837" width="11.33203125" style="133" customWidth="1"/>
    <col min="2838" max="2838" width="9.44140625" style="133" customWidth="1"/>
    <col min="2839" max="2839" width="5.88671875" style="133" customWidth="1"/>
    <col min="2840" max="2840" width="4.44140625" style="133" customWidth="1"/>
    <col min="2841" max="2841" width="7.109375" style="133" customWidth="1"/>
    <col min="2842" max="2842" width="5.44140625" style="133" customWidth="1"/>
    <col min="2843" max="2843" width="8.44140625" style="133" customWidth="1"/>
    <col min="2844" max="2844" width="4.109375" style="133" customWidth="1"/>
    <col min="2845" max="2845" width="7.88671875" style="133" customWidth="1"/>
    <col min="2846" max="2846" width="11.109375" style="133" customWidth="1"/>
    <col min="2847" max="2847" width="3.109375" style="133" customWidth="1"/>
    <col min="2848" max="2848" width="3.6640625" style="133" customWidth="1"/>
    <col min="2849" max="2849" width="10.44140625" style="133" customWidth="1"/>
    <col min="2850" max="2850" width="12" style="133" customWidth="1"/>
    <col min="2851" max="2851" width="3.88671875" style="133" customWidth="1"/>
    <col min="2852" max="2852" width="4.33203125" style="133" customWidth="1"/>
    <col min="2853" max="2853" width="4.109375" style="133" customWidth="1"/>
    <col min="2854" max="2854" width="26.44140625" style="133" customWidth="1"/>
    <col min="2855" max="2857" width="14.88671875" style="133" customWidth="1"/>
    <col min="2858" max="2858" width="10.5546875" style="133" customWidth="1"/>
    <col min="2859" max="2859" width="14.88671875" style="133" customWidth="1"/>
    <col min="2860" max="2863" width="6.109375" style="133" customWidth="1"/>
    <col min="2864" max="2864" width="14.88671875" style="133" customWidth="1"/>
    <col min="2865" max="3090" width="11.44140625" style="133"/>
    <col min="3091" max="3091" width="6.6640625" style="133" customWidth="1"/>
    <col min="3092" max="3092" width="10" style="133" customWidth="1"/>
    <col min="3093" max="3093" width="11.33203125" style="133" customWidth="1"/>
    <col min="3094" max="3094" width="9.44140625" style="133" customWidth="1"/>
    <col min="3095" max="3095" width="5.88671875" style="133" customWidth="1"/>
    <col min="3096" max="3096" width="4.44140625" style="133" customWidth="1"/>
    <col min="3097" max="3097" width="7.109375" style="133" customWidth="1"/>
    <col min="3098" max="3098" width="5.44140625" style="133" customWidth="1"/>
    <col min="3099" max="3099" width="8.44140625" style="133" customWidth="1"/>
    <col min="3100" max="3100" width="4.109375" style="133" customWidth="1"/>
    <col min="3101" max="3101" width="7.88671875" style="133" customWidth="1"/>
    <col min="3102" max="3102" width="11.109375" style="133" customWidth="1"/>
    <col min="3103" max="3103" width="3.109375" style="133" customWidth="1"/>
    <col min="3104" max="3104" width="3.6640625" style="133" customWidth="1"/>
    <col min="3105" max="3105" width="10.44140625" style="133" customWidth="1"/>
    <col min="3106" max="3106" width="12" style="133" customWidth="1"/>
    <col min="3107" max="3107" width="3.88671875" style="133" customWidth="1"/>
    <col min="3108" max="3108" width="4.33203125" style="133" customWidth="1"/>
    <col min="3109" max="3109" width="4.109375" style="133" customWidth="1"/>
    <col min="3110" max="3110" width="26.44140625" style="133" customWidth="1"/>
    <col min="3111" max="3113" width="14.88671875" style="133" customWidth="1"/>
    <col min="3114" max="3114" width="10.5546875" style="133" customWidth="1"/>
    <col min="3115" max="3115" width="14.88671875" style="133" customWidth="1"/>
    <col min="3116" max="3119" width="6.109375" style="133" customWidth="1"/>
    <col min="3120" max="3120" width="14.88671875" style="133" customWidth="1"/>
    <col min="3121" max="3346" width="11.44140625" style="133"/>
    <col min="3347" max="3347" width="6.6640625" style="133" customWidth="1"/>
    <col min="3348" max="3348" width="10" style="133" customWidth="1"/>
    <col min="3349" max="3349" width="11.33203125" style="133" customWidth="1"/>
    <col min="3350" max="3350" width="9.44140625" style="133" customWidth="1"/>
    <col min="3351" max="3351" width="5.88671875" style="133" customWidth="1"/>
    <col min="3352" max="3352" width="4.44140625" style="133" customWidth="1"/>
    <col min="3353" max="3353" width="7.109375" style="133" customWidth="1"/>
    <col min="3354" max="3354" width="5.44140625" style="133" customWidth="1"/>
    <col min="3355" max="3355" width="8.44140625" style="133" customWidth="1"/>
    <col min="3356" max="3356" width="4.109375" style="133" customWidth="1"/>
    <col min="3357" max="3357" width="7.88671875" style="133" customWidth="1"/>
    <col min="3358" max="3358" width="11.109375" style="133" customWidth="1"/>
    <col min="3359" max="3359" width="3.109375" style="133" customWidth="1"/>
    <col min="3360" max="3360" width="3.6640625" style="133" customWidth="1"/>
    <col min="3361" max="3361" width="10.44140625" style="133" customWidth="1"/>
    <col min="3362" max="3362" width="12" style="133" customWidth="1"/>
    <col min="3363" max="3363" width="3.88671875" style="133" customWidth="1"/>
    <col min="3364" max="3364" width="4.33203125" style="133" customWidth="1"/>
    <col min="3365" max="3365" width="4.109375" style="133" customWidth="1"/>
    <col min="3366" max="3366" width="26.44140625" style="133" customWidth="1"/>
    <col min="3367" max="3369" width="14.88671875" style="133" customWidth="1"/>
    <col min="3370" max="3370" width="10.5546875" style="133" customWidth="1"/>
    <col min="3371" max="3371" width="14.88671875" style="133" customWidth="1"/>
    <col min="3372" max="3375" width="6.109375" style="133" customWidth="1"/>
    <col min="3376" max="3376" width="14.88671875" style="133" customWidth="1"/>
    <col min="3377" max="3602" width="11.44140625" style="133"/>
    <col min="3603" max="3603" width="6.6640625" style="133" customWidth="1"/>
    <col min="3604" max="3604" width="10" style="133" customWidth="1"/>
    <col min="3605" max="3605" width="11.33203125" style="133" customWidth="1"/>
    <col min="3606" max="3606" width="9.44140625" style="133" customWidth="1"/>
    <col min="3607" max="3607" width="5.88671875" style="133" customWidth="1"/>
    <col min="3608" max="3608" width="4.44140625" style="133" customWidth="1"/>
    <col min="3609" max="3609" width="7.109375" style="133" customWidth="1"/>
    <col min="3610" max="3610" width="5.44140625" style="133" customWidth="1"/>
    <col min="3611" max="3611" width="8.44140625" style="133" customWidth="1"/>
    <col min="3612" max="3612" width="4.109375" style="133" customWidth="1"/>
    <col min="3613" max="3613" width="7.88671875" style="133" customWidth="1"/>
    <col min="3614" max="3614" width="11.109375" style="133" customWidth="1"/>
    <col min="3615" max="3615" width="3.109375" style="133" customWidth="1"/>
    <col min="3616" max="3616" width="3.6640625" style="133" customWidth="1"/>
    <col min="3617" max="3617" width="10.44140625" style="133" customWidth="1"/>
    <col min="3618" max="3618" width="12" style="133" customWidth="1"/>
    <col min="3619" max="3619" width="3.88671875" style="133" customWidth="1"/>
    <col min="3620" max="3620" width="4.33203125" style="133" customWidth="1"/>
    <col min="3621" max="3621" width="4.109375" style="133" customWidth="1"/>
    <col min="3622" max="3622" width="26.44140625" style="133" customWidth="1"/>
    <col min="3623" max="3625" width="14.88671875" style="133" customWidth="1"/>
    <col min="3626" max="3626" width="10.5546875" style="133" customWidth="1"/>
    <col min="3627" max="3627" width="14.88671875" style="133" customWidth="1"/>
    <col min="3628" max="3631" width="6.109375" style="133" customWidth="1"/>
    <col min="3632" max="3632" width="14.88671875" style="133" customWidth="1"/>
    <col min="3633" max="3858" width="11.44140625" style="133"/>
    <col min="3859" max="3859" width="6.6640625" style="133" customWidth="1"/>
    <col min="3860" max="3860" width="10" style="133" customWidth="1"/>
    <col min="3861" max="3861" width="11.33203125" style="133" customWidth="1"/>
    <col min="3862" max="3862" width="9.44140625" style="133" customWidth="1"/>
    <col min="3863" max="3863" width="5.88671875" style="133" customWidth="1"/>
    <col min="3864" max="3864" width="4.44140625" style="133" customWidth="1"/>
    <col min="3865" max="3865" width="7.109375" style="133" customWidth="1"/>
    <col min="3866" max="3866" width="5.44140625" style="133" customWidth="1"/>
    <col min="3867" max="3867" width="8.44140625" style="133" customWidth="1"/>
    <col min="3868" max="3868" width="4.109375" style="133" customWidth="1"/>
    <col min="3869" max="3869" width="7.88671875" style="133" customWidth="1"/>
    <col min="3870" max="3870" width="11.109375" style="133" customWidth="1"/>
    <col min="3871" max="3871" width="3.109375" style="133" customWidth="1"/>
    <col min="3872" max="3872" width="3.6640625" style="133" customWidth="1"/>
    <col min="3873" max="3873" width="10.44140625" style="133" customWidth="1"/>
    <col min="3874" max="3874" width="12" style="133" customWidth="1"/>
    <col min="3875" max="3875" width="3.88671875" style="133" customWidth="1"/>
    <col min="3876" max="3876" width="4.33203125" style="133" customWidth="1"/>
    <col min="3877" max="3877" width="4.109375" style="133" customWidth="1"/>
    <col min="3878" max="3878" width="26.44140625" style="133" customWidth="1"/>
    <col min="3879" max="3881" width="14.88671875" style="133" customWidth="1"/>
    <col min="3882" max="3882" width="10.5546875" style="133" customWidth="1"/>
    <col min="3883" max="3883" width="14.88671875" style="133" customWidth="1"/>
    <col min="3884" max="3887" width="6.109375" style="133" customWidth="1"/>
    <col min="3888" max="3888" width="14.88671875" style="133" customWidth="1"/>
    <col min="3889" max="4114" width="11.44140625" style="133"/>
    <col min="4115" max="4115" width="6.6640625" style="133" customWidth="1"/>
    <col min="4116" max="4116" width="10" style="133" customWidth="1"/>
    <col min="4117" max="4117" width="11.33203125" style="133" customWidth="1"/>
    <col min="4118" max="4118" width="9.44140625" style="133" customWidth="1"/>
    <col min="4119" max="4119" width="5.88671875" style="133" customWidth="1"/>
    <col min="4120" max="4120" width="4.44140625" style="133" customWidth="1"/>
    <col min="4121" max="4121" width="7.109375" style="133" customWidth="1"/>
    <col min="4122" max="4122" width="5.44140625" style="133" customWidth="1"/>
    <col min="4123" max="4123" width="8.44140625" style="133" customWidth="1"/>
    <col min="4124" max="4124" width="4.109375" style="133" customWidth="1"/>
    <col min="4125" max="4125" width="7.88671875" style="133" customWidth="1"/>
    <col min="4126" max="4126" width="11.109375" style="133" customWidth="1"/>
    <col min="4127" max="4127" width="3.109375" style="133" customWidth="1"/>
    <col min="4128" max="4128" width="3.6640625" style="133" customWidth="1"/>
    <col min="4129" max="4129" width="10.44140625" style="133" customWidth="1"/>
    <col min="4130" max="4130" width="12" style="133" customWidth="1"/>
    <col min="4131" max="4131" width="3.88671875" style="133" customWidth="1"/>
    <col min="4132" max="4132" width="4.33203125" style="133" customWidth="1"/>
    <col min="4133" max="4133" width="4.109375" style="133" customWidth="1"/>
    <col min="4134" max="4134" width="26.44140625" style="133" customWidth="1"/>
    <col min="4135" max="4137" width="14.88671875" style="133" customWidth="1"/>
    <col min="4138" max="4138" width="10.5546875" style="133" customWidth="1"/>
    <col min="4139" max="4139" width="14.88671875" style="133" customWidth="1"/>
    <col min="4140" max="4143" width="6.109375" style="133" customWidth="1"/>
    <col min="4144" max="4144" width="14.88671875" style="133" customWidth="1"/>
    <col min="4145" max="4370" width="11.44140625" style="133"/>
    <col min="4371" max="4371" width="6.6640625" style="133" customWidth="1"/>
    <col min="4372" max="4372" width="10" style="133" customWidth="1"/>
    <col min="4373" max="4373" width="11.33203125" style="133" customWidth="1"/>
    <col min="4374" max="4374" width="9.44140625" style="133" customWidth="1"/>
    <col min="4375" max="4375" width="5.88671875" style="133" customWidth="1"/>
    <col min="4376" max="4376" width="4.44140625" style="133" customWidth="1"/>
    <col min="4377" max="4377" width="7.109375" style="133" customWidth="1"/>
    <col min="4378" max="4378" width="5.44140625" style="133" customWidth="1"/>
    <col min="4379" max="4379" width="8.44140625" style="133" customWidth="1"/>
    <col min="4380" max="4380" width="4.109375" style="133" customWidth="1"/>
    <col min="4381" max="4381" width="7.88671875" style="133" customWidth="1"/>
    <col min="4382" max="4382" width="11.109375" style="133" customWidth="1"/>
    <col min="4383" max="4383" width="3.109375" style="133" customWidth="1"/>
    <col min="4384" max="4384" width="3.6640625" style="133" customWidth="1"/>
    <col min="4385" max="4385" width="10.44140625" style="133" customWidth="1"/>
    <col min="4386" max="4386" width="12" style="133" customWidth="1"/>
    <col min="4387" max="4387" width="3.88671875" style="133" customWidth="1"/>
    <col min="4388" max="4388" width="4.33203125" style="133" customWidth="1"/>
    <col min="4389" max="4389" width="4.109375" style="133" customWidth="1"/>
    <col min="4390" max="4390" width="26.44140625" style="133" customWidth="1"/>
    <col min="4391" max="4393" width="14.88671875" style="133" customWidth="1"/>
    <col min="4394" max="4394" width="10.5546875" style="133" customWidth="1"/>
    <col min="4395" max="4395" width="14.88671875" style="133" customWidth="1"/>
    <col min="4396" max="4399" width="6.109375" style="133" customWidth="1"/>
    <col min="4400" max="4400" width="14.88671875" style="133" customWidth="1"/>
    <col min="4401" max="4626" width="11.44140625" style="133"/>
    <col min="4627" max="4627" width="6.6640625" style="133" customWidth="1"/>
    <col min="4628" max="4628" width="10" style="133" customWidth="1"/>
    <col min="4629" max="4629" width="11.33203125" style="133" customWidth="1"/>
    <col min="4630" max="4630" width="9.44140625" style="133" customWidth="1"/>
    <col min="4631" max="4631" width="5.88671875" style="133" customWidth="1"/>
    <col min="4632" max="4632" width="4.44140625" style="133" customWidth="1"/>
    <col min="4633" max="4633" width="7.109375" style="133" customWidth="1"/>
    <col min="4634" max="4634" width="5.44140625" style="133" customWidth="1"/>
    <col min="4635" max="4635" width="8.44140625" style="133" customWidth="1"/>
    <col min="4636" max="4636" width="4.109375" style="133" customWidth="1"/>
    <col min="4637" max="4637" width="7.88671875" style="133" customWidth="1"/>
    <col min="4638" max="4638" width="11.109375" style="133" customWidth="1"/>
    <col min="4639" max="4639" width="3.109375" style="133" customWidth="1"/>
    <col min="4640" max="4640" width="3.6640625" style="133" customWidth="1"/>
    <col min="4641" max="4641" width="10.44140625" style="133" customWidth="1"/>
    <col min="4642" max="4642" width="12" style="133" customWidth="1"/>
    <col min="4643" max="4643" width="3.88671875" style="133" customWidth="1"/>
    <col min="4644" max="4644" width="4.33203125" style="133" customWidth="1"/>
    <col min="4645" max="4645" width="4.109375" style="133" customWidth="1"/>
    <col min="4646" max="4646" width="26.44140625" style="133" customWidth="1"/>
    <col min="4647" max="4649" width="14.88671875" style="133" customWidth="1"/>
    <col min="4650" max="4650" width="10.5546875" style="133" customWidth="1"/>
    <col min="4651" max="4651" width="14.88671875" style="133" customWidth="1"/>
    <col min="4652" max="4655" width="6.109375" style="133" customWidth="1"/>
    <col min="4656" max="4656" width="14.88671875" style="133" customWidth="1"/>
    <col min="4657" max="4882" width="11.44140625" style="133"/>
    <col min="4883" max="4883" width="6.6640625" style="133" customWidth="1"/>
    <col min="4884" max="4884" width="10" style="133" customWidth="1"/>
    <col min="4885" max="4885" width="11.33203125" style="133" customWidth="1"/>
    <col min="4886" max="4886" width="9.44140625" style="133" customWidth="1"/>
    <col min="4887" max="4887" width="5.88671875" style="133" customWidth="1"/>
    <col min="4888" max="4888" width="4.44140625" style="133" customWidth="1"/>
    <col min="4889" max="4889" width="7.109375" style="133" customWidth="1"/>
    <col min="4890" max="4890" width="5.44140625" style="133" customWidth="1"/>
    <col min="4891" max="4891" width="8.44140625" style="133" customWidth="1"/>
    <col min="4892" max="4892" width="4.109375" style="133" customWidth="1"/>
    <col min="4893" max="4893" width="7.88671875" style="133" customWidth="1"/>
    <col min="4894" max="4894" width="11.109375" style="133" customWidth="1"/>
    <col min="4895" max="4895" width="3.109375" style="133" customWidth="1"/>
    <col min="4896" max="4896" width="3.6640625" style="133" customWidth="1"/>
    <col min="4897" max="4897" width="10.44140625" style="133" customWidth="1"/>
    <col min="4898" max="4898" width="12" style="133" customWidth="1"/>
    <col min="4899" max="4899" width="3.88671875" style="133" customWidth="1"/>
    <col min="4900" max="4900" width="4.33203125" style="133" customWidth="1"/>
    <col min="4901" max="4901" width="4.109375" style="133" customWidth="1"/>
    <col min="4902" max="4902" width="26.44140625" style="133" customWidth="1"/>
    <col min="4903" max="4905" width="14.88671875" style="133" customWidth="1"/>
    <col min="4906" max="4906" width="10.5546875" style="133" customWidth="1"/>
    <col min="4907" max="4907" width="14.88671875" style="133" customWidth="1"/>
    <col min="4908" max="4911" width="6.109375" style="133" customWidth="1"/>
    <col min="4912" max="4912" width="14.88671875" style="133" customWidth="1"/>
    <col min="4913" max="5138" width="11.44140625" style="133"/>
    <col min="5139" max="5139" width="6.6640625" style="133" customWidth="1"/>
    <col min="5140" max="5140" width="10" style="133" customWidth="1"/>
    <col min="5141" max="5141" width="11.33203125" style="133" customWidth="1"/>
    <col min="5142" max="5142" width="9.44140625" style="133" customWidth="1"/>
    <col min="5143" max="5143" width="5.88671875" style="133" customWidth="1"/>
    <col min="5144" max="5144" width="4.44140625" style="133" customWidth="1"/>
    <col min="5145" max="5145" width="7.109375" style="133" customWidth="1"/>
    <col min="5146" max="5146" width="5.44140625" style="133" customWidth="1"/>
    <col min="5147" max="5147" width="8.44140625" style="133" customWidth="1"/>
    <col min="5148" max="5148" width="4.109375" style="133" customWidth="1"/>
    <col min="5149" max="5149" width="7.88671875" style="133" customWidth="1"/>
    <col min="5150" max="5150" width="11.109375" style="133" customWidth="1"/>
    <col min="5151" max="5151" width="3.109375" style="133" customWidth="1"/>
    <col min="5152" max="5152" width="3.6640625" style="133" customWidth="1"/>
    <col min="5153" max="5153" width="10.44140625" style="133" customWidth="1"/>
    <col min="5154" max="5154" width="12" style="133" customWidth="1"/>
    <col min="5155" max="5155" width="3.88671875" style="133" customWidth="1"/>
    <col min="5156" max="5156" width="4.33203125" style="133" customWidth="1"/>
    <col min="5157" max="5157" width="4.109375" style="133" customWidth="1"/>
    <col min="5158" max="5158" width="26.44140625" style="133" customWidth="1"/>
    <col min="5159" max="5161" width="14.88671875" style="133" customWidth="1"/>
    <col min="5162" max="5162" width="10.5546875" style="133" customWidth="1"/>
    <col min="5163" max="5163" width="14.88671875" style="133" customWidth="1"/>
    <col min="5164" max="5167" width="6.109375" style="133" customWidth="1"/>
    <col min="5168" max="5168" width="14.88671875" style="133" customWidth="1"/>
    <col min="5169" max="5394" width="11.44140625" style="133"/>
    <col min="5395" max="5395" width="6.6640625" style="133" customWidth="1"/>
    <col min="5396" max="5396" width="10" style="133" customWidth="1"/>
    <col min="5397" max="5397" width="11.33203125" style="133" customWidth="1"/>
    <col min="5398" max="5398" width="9.44140625" style="133" customWidth="1"/>
    <col min="5399" max="5399" width="5.88671875" style="133" customWidth="1"/>
    <col min="5400" max="5400" width="4.44140625" style="133" customWidth="1"/>
    <col min="5401" max="5401" width="7.109375" style="133" customWidth="1"/>
    <col min="5402" max="5402" width="5.44140625" style="133" customWidth="1"/>
    <col min="5403" max="5403" width="8.44140625" style="133" customWidth="1"/>
    <col min="5404" max="5404" width="4.109375" style="133" customWidth="1"/>
    <col min="5405" max="5405" width="7.88671875" style="133" customWidth="1"/>
    <col min="5406" max="5406" width="11.109375" style="133" customWidth="1"/>
    <col min="5407" max="5407" width="3.109375" style="133" customWidth="1"/>
    <col min="5408" max="5408" width="3.6640625" style="133" customWidth="1"/>
    <col min="5409" max="5409" width="10.44140625" style="133" customWidth="1"/>
    <col min="5410" max="5410" width="12" style="133" customWidth="1"/>
    <col min="5411" max="5411" width="3.88671875" style="133" customWidth="1"/>
    <col min="5412" max="5412" width="4.33203125" style="133" customWidth="1"/>
    <col min="5413" max="5413" width="4.109375" style="133" customWidth="1"/>
    <col min="5414" max="5414" width="26.44140625" style="133" customWidth="1"/>
    <col min="5415" max="5417" width="14.88671875" style="133" customWidth="1"/>
    <col min="5418" max="5418" width="10.5546875" style="133" customWidth="1"/>
    <col min="5419" max="5419" width="14.88671875" style="133" customWidth="1"/>
    <col min="5420" max="5423" width="6.109375" style="133" customWidth="1"/>
    <col min="5424" max="5424" width="14.88671875" style="133" customWidth="1"/>
    <col min="5425" max="5650" width="11.44140625" style="133"/>
    <col min="5651" max="5651" width="6.6640625" style="133" customWidth="1"/>
    <col min="5652" max="5652" width="10" style="133" customWidth="1"/>
    <col min="5653" max="5653" width="11.33203125" style="133" customWidth="1"/>
    <col min="5654" max="5654" width="9.44140625" style="133" customWidth="1"/>
    <col min="5655" max="5655" width="5.88671875" style="133" customWidth="1"/>
    <col min="5656" max="5656" width="4.44140625" style="133" customWidth="1"/>
    <col min="5657" max="5657" width="7.109375" style="133" customWidth="1"/>
    <col min="5658" max="5658" width="5.44140625" style="133" customWidth="1"/>
    <col min="5659" max="5659" width="8.44140625" style="133" customWidth="1"/>
    <col min="5660" max="5660" width="4.109375" style="133" customWidth="1"/>
    <col min="5661" max="5661" width="7.88671875" style="133" customWidth="1"/>
    <col min="5662" max="5662" width="11.109375" style="133" customWidth="1"/>
    <col min="5663" max="5663" width="3.109375" style="133" customWidth="1"/>
    <col min="5664" max="5664" width="3.6640625" style="133" customWidth="1"/>
    <col min="5665" max="5665" width="10.44140625" style="133" customWidth="1"/>
    <col min="5666" max="5666" width="12" style="133" customWidth="1"/>
    <col min="5667" max="5667" width="3.88671875" style="133" customWidth="1"/>
    <col min="5668" max="5668" width="4.33203125" style="133" customWidth="1"/>
    <col min="5669" max="5669" width="4.109375" style="133" customWidth="1"/>
    <col min="5670" max="5670" width="26.44140625" style="133" customWidth="1"/>
    <col min="5671" max="5673" width="14.88671875" style="133" customWidth="1"/>
    <col min="5674" max="5674" width="10.5546875" style="133" customWidth="1"/>
    <col min="5675" max="5675" width="14.88671875" style="133" customWidth="1"/>
    <col min="5676" max="5679" width="6.109375" style="133" customWidth="1"/>
    <col min="5680" max="5680" width="14.88671875" style="133" customWidth="1"/>
    <col min="5681" max="5906" width="11.44140625" style="133"/>
    <col min="5907" max="5907" width="6.6640625" style="133" customWidth="1"/>
    <col min="5908" max="5908" width="10" style="133" customWidth="1"/>
    <col min="5909" max="5909" width="11.33203125" style="133" customWidth="1"/>
    <col min="5910" max="5910" width="9.44140625" style="133" customWidth="1"/>
    <col min="5911" max="5911" width="5.88671875" style="133" customWidth="1"/>
    <col min="5912" max="5912" width="4.44140625" style="133" customWidth="1"/>
    <col min="5913" max="5913" width="7.109375" style="133" customWidth="1"/>
    <col min="5914" max="5914" width="5.44140625" style="133" customWidth="1"/>
    <col min="5915" max="5915" width="8.44140625" style="133" customWidth="1"/>
    <col min="5916" max="5916" width="4.109375" style="133" customWidth="1"/>
    <col min="5917" max="5917" width="7.88671875" style="133" customWidth="1"/>
    <col min="5918" max="5918" width="11.109375" style="133" customWidth="1"/>
    <col min="5919" max="5919" width="3.109375" style="133" customWidth="1"/>
    <col min="5920" max="5920" width="3.6640625" style="133" customWidth="1"/>
    <col min="5921" max="5921" width="10.44140625" style="133" customWidth="1"/>
    <col min="5922" max="5922" width="12" style="133" customWidth="1"/>
    <col min="5923" max="5923" width="3.88671875" style="133" customWidth="1"/>
    <col min="5924" max="5924" width="4.33203125" style="133" customWidth="1"/>
    <col min="5925" max="5925" width="4.109375" style="133" customWidth="1"/>
    <col min="5926" max="5926" width="26.44140625" style="133" customWidth="1"/>
    <col min="5927" max="5929" width="14.88671875" style="133" customWidth="1"/>
    <col min="5930" max="5930" width="10.5546875" style="133" customWidth="1"/>
    <col min="5931" max="5931" width="14.88671875" style="133" customWidth="1"/>
    <col min="5932" max="5935" width="6.109375" style="133" customWidth="1"/>
    <col min="5936" max="5936" width="14.88671875" style="133" customWidth="1"/>
    <col min="5937" max="6162" width="11.44140625" style="133"/>
    <col min="6163" max="6163" width="6.6640625" style="133" customWidth="1"/>
    <col min="6164" max="6164" width="10" style="133" customWidth="1"/>
    <col min="6165" max="6165" width="11.33203125" style="133" customWidth="1"/>
    <col min="6166" max="6166" width="9.44140625" style="133" customWidth="1"/>
    <col min="6167" max="6167" width="5.88671875" style="133" customWidth="1"/>
    <col min="6168" max="6168" width="4.44140625" style="133" customWidth="1"/>
    <col min="6169" max="6169" width="7.109375" style="133" customWidth="1"/>
    <col min="6170" max="6170" width="5.44140625" style="133" customWidth="1"/>
    <col min="6171" max="6171" width="8.44140625" style="133" customWidth="1"/>
    <col min="6172" max="6172" width="4.109375" style="133" customWidth="1"/>
    <col min="6173" max="6173" width="7.88671875" style="133" customWidth="1"/>
    <col min="6174" max="6174" width="11.109375" style="133" customWidth="1"/>
    <col min="6175" max="6175" width="3.109375" style="133" customWidth="1"/>
    <col min="6176" max="6176" width="3.6640625" style="133" customWidth="1"/>
    <col min="6177" max="6177" width="10.44140625" style="133" customWidth="1"/>
    <col min="6178" max="6178" width="12" style="133" customWidth="1"/>
    <col min="6179" max="6179" width="3.88671875" style="133" customWidth="1"/>
    <col min="6180" max="6180" width="4.33203125" style="133" customWidth="1"/>
    <col min="6181" max="6181" width="4.109375" style="133" customWidth="1"/>
    <col min="6182" max="6182" width="26.44140625" style="133" customWidth="1"/>
    <col min="6183" max="6185" width="14.88671875" style="133" customWidth="1"/>
    <col min="6186" max="6186" width="10.5546875" style="133" customWidth="1"/>
    <col min="6187" max="6187" width="14.88671875" style="133" customWidth="1"/>
    <col min="6188" max="6191" width="6.109375" style="133" customWidth="1"/>
    <col min="6192" max="6192" width="14.88671875" style="133" customWidth="1"/>
    <col min="6193" max="6418" width="11.44140625" style="133"/>
    <col min="6419" max="6419" width="6.6640625" style="133" customWidth="1"/>
    <col min="6420" max="6420" width="10" style="133" customWidth="1"/>
    <col min="6421" max="6421" width="11.33203125" style="133" customWidth="1"/>
    <col min="6422" max="6422" width="9.44140625" style="133" customWidth="1"/>
    <col min="6423" max="6423" width="5.88671875" style="133" customWidth="1"/>
    <col min="6424" max="6424" width="4.44140625" style="133" customWidth="1"/>
    <col min="6425" max="6425" width="7.109375" style="133" customWidth="1"/>
    <col min="6426" max="6426" width="5.44140625" style="133" customWidth="1"/>
    <col min="6427" max="6427" width="8.44140625" style="133" customWidth="1"/>
    <col min="6428" max="6428" width="4.109375" style="133" customWidth="1"/>
    <col min="6429" max="6429" width="7.88671875" style="133" customWidth="1"/>
    <col min="6430" max="6430" width="11.109375" style="133" customWidth="1"/>
    <col min="6431" max="6431" width="3.109375" style="133" customWidth="1"/>
    <col min="6432" max="6432" width="3.6640625" style="133" customWidth="1"/>
    <col min="6433" max="6433" width="10.44140625" style="133" customWidth="1"/>
    <col min="6434" max="6434" width="12" style="133" customWidth="1"/>
    <col min="6435" max="6435" width="3.88671875" style="133" customWidth="1"/>
    <col min="6436" max="6436" width="4.33203125" style="133" customWidth="1"/>
    <col min="6437" max="6437" width="4.109375" style="133" customWidth="1"/>
    <col min="6438" max="6438" width="26.44140625" style="133" customWidth="1"/>
    <col min="6439" max="6441" width="14.88671875" style="133" customWidth="1"/>
    <col min="6442" max="6442" width="10.5546875" style="133" customWidth="1"/>
    <col min="6443" max="6443" width="14.88671875" style="133" customWidth="1"/>
    <col min="6444" max="6447" width="6.109375" style="133" customWidth="1"/>
    <col min="6448" max="6448" width="14.88671875" style="133" customWidth="1"/>
    <col min="6449" max="6674" width="11.44140625" style="133"/>
    <col min="6675" max="6675" width="6.6640625" style="133" customWidth="1"/>
    <col min="6676" max="6676" width="10" style="133" customWidth="1"/>
    <col min="6677" max="6677" width="11.33203125" style="133" customWidth="1"/>
    <col min="6678" max="6678" width="9.44140625" style="133" customWidth="1"/>
    <col min="6679" max="6679" width="5.88671875" style="133" customWidth="1"/>
    <col min="6680" max="6680" width="4.44140625" style="133" customWidth="1"/>
    <col min="6681" max="6681" width="7.109375" style="133" customWidth="1"/>
    <col min="6682" max="6682" width="5.44140625" style="133" customWidth="1"/>
    <col min="6683" max="6683" width="8.44140625" style="133" customWidth="1"/>
    <col min="6684" max="6684" width="4.109375" style="133" customWidth="1"/>
    <col min="6685" max="6685" width="7.88671875" style="133" customWidth="1"/>
    <col min="6686" max="6686" width="11.109375" style="133" customWidth="1"/>
    <col min="6687" max="6687" width="3.109375" style="133" customWidth="1"/>
    <col min="6688" max="6688" width="3.6640625" style="133" customWidth="1"/>
    <col min="6689" max="6689" width="10.44140625" style="133" customWidth="1"/>
    <col min="6690" max="6690" width="12" style="133" customWidth="1"/>
    <col min="6691" max="6691" width="3.88671875" style="133" customWidth="1"/>
    <col min="6692" max="6692" width="4.33203125" style="133" customWidth="1"/>
    <col min="6693" max="6693" width="4.109375" style="133" customWidth="1"/>
    <col min="6694" max="6694" width="26.44140625" style="133" customWidth="1"/>
    <col min="6695" max="6697" width="14.88671875" style="133" customWidth="1"/>
    <col min="6698" max="6698" width="10.5546875" style="133" customWidth="1"/>
    <col min="6699" max="6699" width="14.88671875" style="133" customWidth="1"/>
    <col min="6700" max="6703" width="6.109375" style="133" customWidth="1"/>
    <col min="6704" max="6704" width="14.88671875" style="133" customWidth="1"/>
    <col min="6705" max="6930" width="11.44140625" style="133"/>
    <col min="6931" max="6931" width="6.6640625" style="133" customWidth="1"/>
    <col min="6932" max="6932" width="10" style="133" customWidth="1"/>
    <col min="6933" max="6933" width="11.33203125" style="133" customWidth="1"/>
    <col min="6934" max="6934" width="9.44140625" style="133" customWidth="1"/>
    <col min="6935" max="6935" width="5.88671875" style="133" customWidth="1"/>
    <col min="6936" max="6936" width="4.44140625" style="133" customWidth="1"/>
    <col min="6937" max="6937" width="7.109375" style="133" customWidth="1"/>
    <col min="6938" max="6938" width="5.44140625" style="133" customWidth="1"/>
    <col min="6939" max="6939" width="8.44140625" style="133" customWidth="1"/>
    <col min="6940" max="6940" width="4.109375" style="133" customWidth="1"/>
    <col min="6941" max="6941" width="7.88671875" style="133" customWidth="1"/>
    <col min="6942" max="6942" width="11.109375" style="133" customWidth="1"/>
    <col min="6943" max="6943" width="3.109375" style="133" customWidth="1"/>
    <col min="6944" max="6944" width="3.6640625" style="133" customWidth="1"/>
    <col min="6945" max="6945" width="10.44140625" style="133" customWidth="1"/>
    <col min="6946" max="6946" width="12" style="133" customWidth="1"/>
    <col min="6947" max="6947" width="3.88671875" style="133" customWidth="1"/>
    <col min="6948" max="6948" width="4.33203125" style="133" customWidth="1"/>
    <col min="6949" max="6949" width="4.109375" style="133" customWidth="1"/>
    <col min="6950" max="6950" width="26.44140625" style="133" customWidth="1"/>
    <col min="6951" max="6953" width="14.88671875" style="133" customWidth="1"/>
    <col min="6954" max="6954" width="10.5546875" style="133" customWidth="1"/>
    <col min="6955" max="6955" width="14.88671875" style="133" customWidth="1"/>
    <col min="6956" max="6959" width="6.109375" style="133" customWidth="1"/>
    <col min="6960" max="6960" width="14.88671875" style="133" customWidth="1"/>
    <col min="6961" max="7186" width="11.44140625" style="133"/>
    <col min="7187" max="7187" width="6.6640625" style="133" customWidth="1"/>
    <col min="7188" max="7188" width="10" style="133" customWidth="1"/>
    <col min="7189" max="7189" width="11.33203125" style="133" customWidth="1"/>
    <col min="7190" max="7190" width="9.44140625" style="133" customWidth="1"/>
    <col min="7191" max="7191" width="5.88671875" style="133" customWidth="1"/>
    <col min="7192" max="7192" width="4.44140625" style="133" customWidth="1"/>
    <col min="7193" max="7193" width="7.109375" style="133" customWidth="1"/>
    <col min="7194" max="7194" width="5.44140625" style="133" customWidth="1"/>
    <col min="7195" max="7195" width="8.44140625" style="133" customWidth="1"/>
    <col min="7196" max="7196" width="4.109375" style="133" customWidth="1"/>
    <col min="7197" max="7197" width="7.88671875" style="133" customWidth="1"/>
    <col min="7198" max="7198" width="11.109375" style="133" customWidth="1"/>
    <col min="7199" max="7199" width="3.109375" style="133" customWidth="1"/>
    <col min="7200" max="7200" width="3.6640625" style="133" customWidth="1"/>
    <col min="7201" max="7201" width="10.44140625" style="133" customWidth="1"/>
    <col min="7202" max="7202" width="12" style="133" customWidth="1"/>
    <col min="7203" max="7203" width="3.88671875" style="133" customWidth="1"/>
    <col min="7204" max="7204" width="4.33203125" style="133" customWidth="1"/>
    <col min="7205" max="7205" width="4.109375" style="133" customWidth="1"/>
    <col min="7206" max="7206" width="26.44140625" style="133" customWidth="1"/>
    <col min="7207" max="7209" width="14.88671875" style="133" customWidth="1"/>
    <col min="7210" max="7210" width="10.5546875" style="133" customWidth="1"/>
    <col min="7211" max="7211" width="14.88671875" style="133" customWidth="1"/>
    <col min="7212" max="7215" width="6.109375" style="133" customWidth="1"/>
    <col min="7216" max="7216" width="14.88671875" style="133" customWidth="1"/>
    <col min="7217" max="7442" width="11.44140625" style="133"/>
    <col min="7443" max="7443" width="6.6640625" style="133" customWidth="1"/>
    <col min="7444" max="7444" width="10" style="133" customWidth="1"/>
    <col min="7445" max="7445" width="11.33203125" style="133" customWidth="1"/>
    <col min="7446" max="7446" width="9.44140625" style="133" customWidth="1"/>
    <col min="7447" max="7447" width="5.88671875" style="133" customWidth="1"/>
    <col min="7448" max="7448" width="4.44140625" style="133" customWidth="1"/>
    <col min="7449" max="7449" width="7.109375" style="133" customWidth="1"/>
    <col min="7450" max="7450" width="5.44140625" style="133" customWidth="1"/>
    <col min="7451" max="7451" width="8.44140625" style="133" customWidth="1"/>
    <col min="7452" max="7452" width="4.109375" style="133" customWidth="1"/>
    <col min="7453" max="7453" width="7.88671875" style="133" customWidth="1"/>
    <col min="7454" max="7454" width="11.109375" style="133" customWidth="1"/>
    <col min="7455" max="7455" width="3.109375" style="133" customWidth="1"/>
    <col min="7456" max="7456" width="3.6640625" style="133" customWidth="1"/>
    <col min="7457" max="7457" width="10.44140625" style="133" customWidth="1"/>
    <col min="7458" max="7458" width="12" style="133" customWidth="1"/>
    <col min="7459" max="7459" width="3.88671875" style="133" customWidth="1"/>
    <col min="7460" max="7460" width="4.33203125" style="133" customWidth="1"/>
    <col min="7461" max="7461" width="4.109375" style="133" customWidth="1"/>
    <col min="7462" max="7462" width="26.44140625" style="133" customWidth="1"/>
    <col min="7463" max="7465" width="14.88671875" style="133" customWidth="1"/>
    <col min="7466" max="7466" width="10.5546875" style="133" customWidth="1"/>
    <col min="7467" max="7467" width="14.88671875" style="133" customWidth="1"/>
    <col min="7468" max="7471" width="6.109375" style="133" customWidth="1"/>
    <col min="7472" max="7472" width="14.88671875" style="133" customWidth="1"/>
    <col min="7473" max="7698" width="11.44140625" style="133"/>
    <col min="7699" max="7699" width="6.6640625" style="133" customWidth="1"/>
    <col min="7700" max="7700" width="10" style="133" customWidth="1"/>
    <col min="7701" max="7701" width="11.33203125" style="133" customWidth="1"/>
    <col min="7702" max="7702" width="9.44140625" style="133" customWidth="1"/>
    <col min="7703" max="7703" width="5.88671875" style="133" customWidth="1"/>
    <col min="7704" max="7704" width="4.44140625" style="133" customWidth="1"/>
    <col min="7705" max="7705" width="7.109375" style="133" customWidth="1"/>
    <col min="7706" max="7706" width="5.44140625" style="133" customWidth="1"/>
    <col min="7707" max="7707" width="8.44140625" style="133" customWidth="1"/>
    <col min="7708" max="7708" width="4.109375" style="133" customWidth="1"/>
    <col min="7709" max="7709" width="7.88671875" style="133" customWidth="1"/>
    <col min="7710" max="7710" width="11.109375" style="133" customWidth="1"/>
    <col min="7711" max="7711" width="3.109375" style="133" customWidth="1"/>
    <col min="7712" max="7712" width="3.6640625" style="133" customWidth="1"/>
    <col min="7713" max="7713" width="10.44140625" style="133" customWidth="1"/>
    <col min="7714" max="7714" width="12" style="133" customWidth="1"/>
    <col min="7715" max="7715" width="3.88671875" style="133" customWidth="1"/>
    <col min="7716" max="7716" width="4.33203125" style="133" customWidth="1"/>
    <col min="7717" max="7717" width="4.109375" style="133" customWidth="1"/>
    <col min="7718" max="7718" width="26.44140625" style="133" customWidth="1"/>
    <col min="7719" max="7721" width="14.88671875" style="133" customWidth="1"/>
    <col min="7722" max="7722" width="10.5546875" style="133" customWidth="1"/>
    <col min="7723" max="7723" width="14.88671875" style="133" customWidth="1"/>
    <col min="7724" max="7727" width="6.109375" style="133" customWidth="1"/>
    <col min="7728" max="7728" width="14.88671875" style="133" customWidth="1"/>
    <col min="7729" max="7954" width="11.44140625" style="133"/>
    <col min="7955" max="7955" width="6.6640625" style="133" customWidth="1"/>
    <col min="7956" max="7956" width="10" style="133" customWidth="1"/>
    <col min="7957" max="7957" width="11.33203125" style="133" customWidth="1"/>
    <col min="7958" max="7958" width="9.44140625" style="133" customWidth="1"/>
    <col min="7959" max="7959" width="5.88671875" style="133" customWidth="1"/>
    <col min="7960" max="7960" width="4.44140625" style="133" customWidth="1"/>
    <col min="7961" max="7961" width="7.109375" style="133" customWidth="1"/>
    <col min="7962" max="7962" width="5.44140625" style="133" customWidth="1"/>
    <col min="7963" max="7963" width="8.44140625" style="133" customWidth="1"/>
    <col min="7964" max="7964" width="4.109375" style="133" customWidth="1"/>
    <col min="7965" max="7965" width="7.88671875" style="133" customWidth="1"/>
    <col min="7966" max="7966" width="11.109375" style="133" customWidth="1"/>
    <col min="7967" max="7967" width="3.109375" style="133" customWidth="1"/>
    <col min="7968" max="7968" width="3.6640625" style="133" customWidth="1"/>
    <col min="7969" max="7969" width="10.44140625" style="133" customWidth="1"/>
    <col min="7970" max="7970" width="12" style="133" customWidth="1"/>
    <col min="7971" max="7971" width="3.88671875" style="133" customWidth="1"/>
    <col min="7972" max="7972" width="4.33203125" style="133" customWidth="1"/>
    <col min="7973" max="7973" width="4.109375" style="133" customWidth="1"/>
    <col min="7974" max="7974" width="26.44140625" style="133" customWidth="1"/>
    <col min="7975" max="7977" width="14.88671875" style="133" customWidth="1"/>
    <col min="7978" max="7978" width="10.5546875" style="133" customWidth="1"/>
    <col min="7979" max="7979" width="14.88671875" style="133" customWidth="1"/>
    <col min="7980" max="7983" width="6.109375" style="133" customWidth="1"/>
    <col min="7984" max="7984" width="14.88671875" style="133" customWidth="1"/>
    <col min="7985" max="8210" width="11.44140625" style="133"/>
    <col min="8211" max="8211" width="6.6640625" style="133" customWidth="1"/>
    <col min="8212" max="8212" width="10" style="133" customWidth="1"/>
    <col min="8213" max="8213" width="11.33203125" style="133" customWidth="1"/>
    <col min="8214" max="8214" width="9.44140625" style="133" customWidth="1"/>
    <col min="8215" max="8215" width="5.88671875" style="133" customWidth="1"/>
    <col min="8216" max="8216" width="4.44140625" style="133" customWidth="1"/>
    <col min="8217" max="8217" width="7.109375" style="133" customWidth="1"/>
    <col min="8218" max="8218" width="5.44140625" style="133" customWidth="1"/>
    <col min="8219" max="8219" width="8.44140625" style="133" customWidth="1"/>
    <col min="8220" max="8220" width="4.109375" style="133" customWidth="1"/>
    <col min="8221" max="8221" width="7.88671875" style="133" customWidth="1"/>
    <col min="8222" max="8222" width="11.109375" style="133" customWidth="1"/>
    <col min="8223" max="8223" width="3.109375" style="133" customWidth="1"/>
    <col min="8224" max="8224" width="3.6640625" style="133" customWidth="1"/>
    <col min="8225" max="8225" width="10.44140625" style="133" customWidth="1"/>
    <col min="8226" max="8226" width="12" style="133" customWidth="1"/>
    <col min="8227" max="8227" width="3.88671875" style="133" customWidth="1"/>
    <col min="8228" max="8228" width="4.33203125" style="133" customWidth="1"/>
    <col min="8229" max="8229" width="4.109375" style="133" customWidth="1"/>
    <col min="8230" max="8230" width="26.44140625" style="133" customWidth="1"/>
    <col min="8231" max="8233" width="14.88671875" style="133" customWidth="1"/>
    <col min="8234" max="8234" width="10.5546875" style="133" customWidth="1"/>
    <col min="8235" max="8235" width="14.88671875" style="133" customWidth="1"/>
    <col min="8236" max="8239" width="6.109375" style="133" customWidth="1"/>
    <col min="8240" max="8240" width="14.88671875" style="133" customWidth="1"/>
    <col min="8241" max="8466" width="11.44140625" style="133"/>
    <col min="8467" max="8467" width="6.6640625" style="133" customWidth="1"/>
    <col min="8468" max="8468" width="10" style="133" customWidth="1"/>
    <col min="8469" max="8469" width="11.33203125" style="133" customWidth="1"/>
    <col min="8470" max="8470" width="9.44140625" style="133" customWidth="1"/>
    <col min="8471" max="8471" width="5.88671875" style="133" customWidth="1"/>
    <col min="8472" max="8472" width="4.44140625" style="133" customWidth="1"/>
    <col min="8473" max="8473" width="7.109375" style="133" customWidth="1"/>
    <col min="8474" max="8474" width="5.44140625" style="133" customWidth="1"/>
    <col min="8475" max="8475" width="8.44140625" style="133" customWidth="1"/>
    <col min="8476" max="8476" width="4.109375" style="133" customWidth="1"/>
    <col min="8477" max="8477" width="7.88671875" style="133" customWidth="1"/>
    <col min="8478" max="8478" width="11.109375" style="133" customWidth="1"/>
    <col min="8479" max="8479" width="3.109375" style="133" customWidth="1"/>
    <col min="8480" max="8480" width="3.6640625" style="133" customWidth="1"/>
    <col min="8481" max="8481" width="10.44140625" style="133" customWidth="1"/>
    <col min="8482" max="8482" width="12" style="133" customWidth="1"/>
    <col min="8483" max="8483" width="3.88671875" style="133" customWidth="1"/>
    <col min="8484" max="8484" width="4.33203125" style="133" customWidth="1"/>
    <col min="8485" max="8485" width="4.109375" style="133" customWidth="1"/>
    <col min="8486" max="8486" width="26.44140625" style="133" customWidth="1"/>
    <col min="8487" max="8489" width="14.88671875" style="133" customWidth="1"/>
    <col min="8490" max="8490" width="10.5546875" style="133" customWidth="1"/>
    <col min="8491" max="8491" width="14.88671875" style="133" customWidth="1"/>
    <col min="8492" max="8495" width="6.109375" style="133" customWidth="1"/>
    <col min="8496" max="8496" width="14.88671875" style="133" customWidth="1"/>
    <col min="8497" max="8722" width="11.44140625" style="133"/>
    <col min="8723" max="8723" width="6.6640625" style="133" customWidth="1"/>
    <col min="8724" max="8724" width="10" style="133" customWidth="1"/>
    <col min="8725" max="8725" width="11.33203125" style="133" customWidth="1"/>
    <col min="8726" max="8726" width="9.44140625" style="133" customWidth="1"/>
    <col min="8727" max="8727" width="5.88671875" style="133" customWidth="1"/>
    <col min="8728" max="8728" width="4.44140625" style="133" customWidth="1"/>
    <col min="8729" max="8729" width="7.109375" style="133" customWidth="1"/>
    <col min="8730" max="8730" width="5.44140625" style="133" customWidth="1"/>
    <col min="8731" max="8731" width="8.44140625" style="133" customWidth="1"/>
    <col min="8732" max="8732" width="4.109375" style="133" customWidth="1"/>
    <col min="8733" max="8733" width="7.88671875" style="133" customWidth="1"/>
    <col min="8734" max="8734" width="11.109375" style="133" customWidth="1"/>
    <col min="8735" max="8735" width="3.109375" style="133" customWidth="1"/>
    <col min="8736" max="8736" width="3.6640625" style="133" customWidth="1"/>
    <col min="8737" max="8737" width="10.44140625" style="133" customWidth="1"/>
    <col min="8738" max="8738" width="12" style="133" customWidth="1"/>
    <col min="8739" max="8739" width="3.88671875" style="133" customWidth="1"/>
    <col min="8740" max="8740" width="4.33203125" style="133" customWidth="1"/>
    <col min="8741" max="8741" width="4.109375" style="133" customWidth="1"/>
    <col min="8742" max="8742" width="26.44140625" style="133" customWidth="1"/>
    <col min="8743" max="8745" width="14.88671875" style="133" customWidth="1"/>
    <col min="8746" max="8746" width="10.5546875" style="133" customWidth="1"/>
    <col min="8747" max="8747" width="14.88671875" style="133" customWidth="1"/>
    <col min="8748" max="8751" width="6.109375" style="133" customWidth="1"/>
    <col min="8752" max="8752" width="14.88671875" style="133" customWidth="1"/>
    <col min="8753" max="8978" width="11.44140625" style="133"/>
    <col min="8979" max="8979" width="6.6640625" style="133" customWidth="1"/>
    <col min="8980" max="8980" width="10" style="133" customWidth="1"/>
    <col min="8981" max="8981" width="11.33203125" style="133" customWidth="1"/>
    <col min="8982" max="8982" width="9.44140625" style="133" customWidth="1"/>
    <col min="8983" max="8983" width="5.88671875" style="133" customWidth="1"/>
    <col min="8984" max="8984" width="4.44140625" style="133" customWidth="1"/>
    <col min="8985" max="8985" width="7.109375" style="133" customWidth="1"/>
    <col min="8986" max="8986" width="5.44140625" style="133" customWidth="1"/>
    <col min="8987" max="8987" width="8.44140625" style="133" customWidth="1"/>
    <col min="8988" max="8988" width="4.109375" style="133" customWidth="1"/>
    <col min="8989" max="8989" width="7.88671875" style="133" customWidth="1"/>
    <col min="8990" max="8990" width="11.109375" style="133" customWidth="1"/>
    <col min="8991" max="8991" width="3.109375" style="133" customWidth="1"/>
    <col min="8992" max="8992" width="3.6640625" style="133" customWidth="1"/>
    <col min="8993" max="8993" width="10.44140625" style="133" customWidth="1"/>
    <col min="8994" max="8994" width="12" style="133" customWidth="1"/>
    <col min="8995" max="8995" width="3.88671875" style="133" customWidth="1"/>
    <col min="8996" max="8996" width="4.33203125" style="133" customWidth="1"/>
    <col min="8997" max="8997" width="4.109375" style="133" customWidth="1"/>
    <col min="8998" max="8998" width="26.44140625" style="133" customWidth="1"/>
    <col min="8999" max="9001" width="14.88671875" style="133" customWidth="1"/>
    <col min="9002" max="9002" width="10.5546875" style="133" customWidth="1"/>
    <col min="9003" max="9003" width="14.88671875" style="133" customWidth="1"/>
    <col min="9004" max="9007" width="6.109375" style="133" customWidth="1"/>
    <col min="9008" max="9008" width="14.88671875" style="133" customWidth="1"/>
    <col min="9009" max="9234" width="11.44140625" style="133"/>
    <col min="9235" max="9235" width="6.6640625" style="133" customWidth="1"/>
    <col min="9236" max="9236" width="10" style="133" customWidth="1"/>
    <col min="9237" max="9237" width="11.33203125" style="133" customWidth="1"/>
    <col min="9238" max="9238" width="9.44140625" style="133" customWidth="1"/>
    <col min="9239" max="9239" width="5.88671875" style="133" customWidth="1"/>
    <col min="9240" max="9240" width="4.44140625" style="133" customWidth="1"/>
    <col min="9241" max="9241" width="7.109375" style="133" customWidth="1"/>
    <col min="9242" max="9242" width="5.44140625" style="133" customWidth="1"/>
    <col min="9243" max="9243" width="8.44140625" style="133" customWidth="1"/>
    <col min="9244" max="9244" width="4.109375" style="133" customWidth="1"/>
    <col min="9245" max="9245" width="7.88671875" style="133" customWidth="1"/>
    <col min="9246" max="9246" width="11.109375" style="133" customWidth="1"/>
    <col min="9247" max="9247" width="3.109375" style="133" customWidth="1"/>
    <col min="9248" max="9248" width="3.6640625" style="133" customWidth="1"/>
    <col min="9249" max="9249" width="10.44140625" style="133" customWidth="1"/>
    <col min="9250" max="9250" width="12" style="133" customWidth="1"/>
    <col min="9251" max="9251" width="3.88671875" style="133" customWidth="1"/>
    <col min="9252" max="9252" width="4.33203125" style="133" customWidth="1"/>
    <col min="9253" max="9253" width="4.109375" style="133" customWidth="1"/>
    <col min="9254" max="9254" width="26.44140625" style="133" customWidth="1"/>
    <col min="9255" max="9257" width="14.88671875" style="133" customWidth="1"/>
    <col min="9258" max="9258" width="10.5546875" style="133" customWidth="1"/>
    <col min="9259" max="9259" width="14.88671875" style="133" customWidth="1"/>
    <col min="9260" max="9263" width="6.109375" style="133" customWidth="1"/>
    <col min="9264" max="9264" width="14.88671875" style="133" customWidth="1"/>
    <col min="9265" max="9490" width="11.44140625" style="133"/>
    <col min="9491" max="9491" width="6.6640625" style="133" customWidth="1"/>
    <col min="9492" max="9492" width="10" style="133" customWidth="1"/>
    <col min="9493" max="9493" width="11.33203125" style="133" customWidth="1"/>
    <col min="9494" max="9494" width="9.44140625" style="133" customWidth="1"/>
    <col min="9495" max="9495" width="5.88671875" style="133" customWidth="1"/>
    <col min="9496" max="9496" width="4.44140625" style="133" customWidth="1"/>
    <col min="9497" max="9497" width="7.109375" style="133" customWidth="1"/>
    <col min="9498" max="9498" width="5.44140625" style="133" customWidth="1"/>
    <col min="9499" max="9499" width="8.44140625" style="133" customWidth="1"/>
    <col min="9500" max="9500" width="4.109375" style="133" customWidth="1"/>
    <col min="9501" max="9501" width="7.88671875" style="133" customWidth="1"/>
    <col min="9502" max="9502" width="11.109375" style="133" customWidth="1"/>
    <col min="9503" max="9503" width="3.109375" style="133" customWidth="1"/>
    <col min="9504" max="9504" width="3.6640625" style="133" customWidth="1"/>
    <col min="9505" max="9505" width="10.44140625" style="133" customWidth="1"/>
    <col min="9506" max="9506" width="12" style="133" customWidth="1"/>
    <col min="9507" max="9507" width="3.88671875" style="133" customWidth="1"/>
    <col min="9508" max="9508" width="4.33203125" style="133" customWidth="1"/>
    <col min="9509" max="9509" width="4.109375" style="133" customWidth="1"/>
    <col min="9510" max="9510" width="26.44140625" style="133" customWidth="1"/>
    <col min="9511" max="9513" width="14.88671875" style="133" customWidth="1"/>
    <col min="9514" max="9514" width="10.5546875" style="133" customWidth="1"/>
    <col min="9515" max="9515" width="14.88671875" style="133" customWidth="1"/>
    <col min="9516" max="9519" width="6.109375" style="133" customWidth="1"/>
    <col min="9520" max="9520" width="14.88671875" style="133" customWidth="1"/>
    <col min="9521" max="9746" width="11.44140625" style="133"/>
    <col min="9747" max="9747" width="6.6640625" style="133" customWidth="1"/>
    <col min="9748" max="9748" width="10" style="133" customWidth="1"/>
    <col min="9749" max="9749" width="11.33203125" style="133" customWidth="1"/>
    <col min="9750" max="9750" width="9.44140625" style="133" customWidth="1"/>
    <col min="9751" max="9751" width="5.88671875" style="133" customWidth="1"/>
    <col min="9752" max="9752" width="4.44140625" style="133" customWidth="1"/>
    <col min="9753" max="9753" width="7.109375" style="133" customWidth="1"/>
    <col min="9754" max="9754" width="5.44140625" style="133" customWidth="1"/>
    <col min="9755" max="9755" width="8.44140625" style="133" customWidth="1"/>
    <col min="9756" max="9756" width="4.109375" style="133" customWidth="1"/>
    <col min="9757" max="9757" width="7.88671875" style="133" customWidth="1"/>
    <col min="9758" max="9758" width="11.109375" style="133" customWidth="1"/>
    <col min="9759" max="9759" width="3.109375" style="133" customWidth="1"/>
    <col min="9760" max="9760" width="3.6640625" style="133" customWidth="1"/>
    <col min="9761" max="9761" width="10.44140625" style="133" customWidth="1"/>
    <col min="9762" max="9762" width="12" style="133" customWidth="1"/>
    <col min="9763" max="9763" width="3.88671875" style="133" customWidth="1"/>
    <col min="9764" max="9764" width="4.33203125" style="133" customWidth="1"/>
    <col min="9765" max="9765" width="4.109375" style="133" customWidth="1"/>
    <col min="9766" max="9766" width="26.44140625" style="133" customWidth="1"/>
    <col min="9767" max="9769" width="14.88671875" style="133" customWidth="1"/>
    <col min="9770" max="9770" width="10.5546875" style="133" customWidth="1"/>
    <col min="9771" max="9771" width="14.88671875" style="133" customWidth="1"/>
    <col min="9772" max="9775" width="6.109375" style="133" customWidth="1"/>
    <col min="9776" max="9776" width="14.88671875" style="133" customWidth="1"/>
    <col min="9777" max="10002" width="11.44140625" style="133"/>
    <col min="10003" max="10003" width="6.6640625" style="133" customWidth="1"/>
    <col min="10004" max="10004" width="10" style="133" customWidth="1"/>
    <col min="10005" max="10005" width="11.33203125" style="133" customWidth="1"/>
    <col min="10006" max="10006" width="9.44140625" style="133" customWidth="1"/>
    <col min="10007" max="10007" width="5.88671875" style="133" customWidth="1"/>
    <col min="10008" max="10008" width="4.44140625" style="133" customWidth="1"/>
    <col min="10009" max="10009" width="7.109375" style="133" customWidth="1"/>
    <col min="10010" max="10010" width="5.44140625" style="133" customWidth="1"/>
    <col min="10011" max="10011" width="8.44140625" style="133" customWidth="1"/>
    <col min="10012" max="10012" width="4.109375" style="133" customWidth="1"/>
    <col min="10013" max="10013" width="7.88671875" style="133" customWidth="1"/>
    <col min="10014" max="10014" width="11.109375" style="133" customWidth="1"/>
    <col min="10015" max="10015" width="3.109375" style="133" customWidth="1"/>
    <col min="10016" max="10016" width="3.6640625" style="133" customWidth="1"/>
    <col min="10017" max="10017" width="10.44140625" style="133" customWidth="1"/>
    <col min="10018" max="10018" width="12" style="133" customWidth="1"/>
    <col min="10019" max="10019" width="3.88671875" style="133" customWidth="1"/>
    <col min="10020" max="10020" width="4.33203125" style="133" customWidth="1"/>
    <col min="10021" max="10021" width="4.109375" style="133" customWidth="1"/>
    <col min="10022" max="10022" width="26.44140625" style="133" customWidth="1"/>
    <col min="10023" max="10025" width="14.88671875" style="133" customWidth="1"/>
    <col min="10026" max="10026" width="10.5546875" style="133" customWidth="1"/>
    <col min="10027" max="10027" width="14.88671875" style="133" customWidth="1"/>
    <col min="10028" max="10031" width="6.109375" style="133" customWidth="1"/>
    <col min="10032" max="10032" width="14.88671875" style="133" customWidth="1"/>
    <col min="10033" max="10258" width="11.44140625" style="133"/>
    <col min="10259" max="10259" width="6.6640625" style="133" customWidth="1"/>
    <col min="10260" max="10260" width="10" style="133" customWidth="1"/>
    <col min="10261" max="10261" width="11.33203125" style="133" customWidth="1"/>
    <col min="10262" max="10262" width="9.44140625" style="133" customWidth="1"/>
    <col min="10263" max="10263" width="5.88671875" style="133" customWidth="1"/>
    <col min="10264" max="10264" width="4.44140625" style="133" customWidth="1"/>
    <col min="10265" max="10265" width="7.109375" style="133" customWidth="1"/>
    <col min="10266" max="10266" width="5.44140625" style="133" customWidth="1"/>
    <col min="10267" max="10267" width="8.44140625" style="133" customWidth="1"/>
    <col min="10268" max="10268" width="4.109375" style="133" customWidth="1"/>
    <col min="10269" max="10269" width="7.88671875" style="133" customWidth="1"/>
    <col min="10270" max="10270" width="11.109375" style="133" customWidth="1"/>
    <col min="10271" max="10271" width="3.109375" style="133" customWidth="1"/>
    <col min="10272" max="10272" width="3.6640625" style="133" customWidth="1"/>
    <col min="10273" max="10273" width="10.44140625" style="133" customWidth="1"/>
    <col min="10274" max="10274" width="12" style="133" customWidth="1"/>
    <col min="10275" max="10275" width="3.88671875" style="133" customWidth="1"/>
    <col min="10276" max="10276" width="4.33203125" style="133" customWidth="1"/>
    <col min="10277" max="10277" width="4.109375" style="133" customWidth="1"/>
    <col min="10278" max="10278" width="26.44140625" style="133" customWidth="1"/>
    <col min="10279" max="10281" width="14.88671875" style="133" customWidth="1"/>
    <col min="10282" max="10282" width="10.5546875" style="133" customWidth="1"/>
    <col min="10283" max="10283" width="14.88671875" style="133" customWidth="1"/>
    <col min="10284" max="10287" width="6.109375" style="133" customWidth="1"/>
    <col min="10288" max="10288" width="14.88671875" style="133" customWidth="1"/>
    <col min="10289" max="10514" width="11.44140625" style="133"/>
    <col min="10515" max="10515" width="6.6640625" style="133" customWidth="1"/>
    <col min="10516" max="10516" width="10" style="133" customWidth="1"/>
    <col min="10517" max="10517" width="11.33203125" style="133" customWidth="1"/>
    <col min="10518" max="10518" width="9.44140625" style="133" customWidth="1"/>
    <col min="10519" max="10519" width="5.88671875" style="133" customWidth="1"/>
    <col min="10520" max="10520" width="4.44140625" style="133" customWidth="1"/>
    <col min="10521" max="10521" width="7.109375" style="133" customWidth="1"/>
    <col min="10522" max="10522" width="5.44140625" style="133" customWidth="1"/>
    <col min="10523" max="10523" width="8.44140625" style="133" customWidth="1"/>
    <col min="10524" max="10524" width="4.109375" style="133" customWidth="1"/>
    <col min="10525" max="10525" width="7.88671875" style="133" customWidth="1"/>
    <col min="10526" max="10526" width="11.109375" style="133" customWidth="1"/>
    <col min="10527" max="10527" width="3.109375" style="133" customWidth="1"/>
    <col min="10528" max="10528" width="3.6640625" style="133" customWidth="1"/>
    <col min="10529" max="10529" width="10.44140625" style="133" customWidth="1"/>
    <col min="10530" max="10530" width="12" style="133" customWidth="1"/>
    <col min="10531" max="10531" width="3.88671875" style="133" customWidth="1"/>
    <col min="10532" max="10532" width="4.33203125" style="133" customWidth="1"/>
    <col min="10533" max="10533" width="4.109375" style="133" customWidth="1"/>
    <col min="10534" max="10534" width="26.44140625" style="133" customWidth="1"/>
    <col min="10535" max="10537" width="14.88671875" style="133" customWidth="1"/>
    <col min="10538" max="10538" width="10.5546875" style="133" customWidth="1"/>
    <col min="10539" max="10539" width="14.88671875" style="133" customWidth="1"/>
    <col min="10540" max="10543" width="6.109375" style="133" customWidth="1"/>
    <col min="10544" max="10544" width="14.88671875" style="133" customWidth="1"/>
    <col min="10545" max="10770" width="11.44140625" style="133"/>
    <col min="10771" max="10771" width="6.6640625" style="133" customWidth="1"/>
    <col min="10772" max="10772" width="10" style="133" customWidth="1"/>
    <col min="10773" max="10773" width="11.33203125" style="133" customWidth="1"/>
    <col min="10774" max="10774" width="9.44140625" style="133" customWidth="1"/>
    <col min="10775" max="10775" width="5.88671875" style="133" customWidth="1"/>
    <col min="10776" max="10776" width="4.44140625" style="133" customWidth="1"/>
    <col min="10777" max="10777" width="7.109375" style="133" customWidth="1"/>
    <col min="10778" max="10778" width="5.44140625" style="133" customWidth="1"/>
    <col min="10779" max="10779" width="8.44140625" style="133" customWidth="1"/>
    <col min="10780" max="10780" width="4.109375" style="133" customWidth="1"/>
    <col min="10781" max="10781" width="7.88671875" style="133" customWidth="1"/>
    <col min="10782" max="10782" width="11.109375" style="133" customWidth="1"/>
    <col min="10783" max="10783" width="3.109375" style="133" customWidth="1"/>
    <col min="10784" max="10784" width="3.6640625" style="133" customWidth="1"/>
    <col min="10785" max="10785" width="10.44140625" style="133" customWidth="1"/>
    <col min="10786" max="10786" width="12" style="133" customWidth="1"/>
    <col min="10787" max="10787" width="3.88671875" style="133" customWidth="1"/>
    <col min="10788" max="10788" width="4.33203125" style="133" customWidth="1"/>
    <col min="10789" max="10789" width="4.109375" style="133" customWidth="1"/>
    <col min="10790" max="10790" width="26.44140625" style="133" customWidth="1"/>
    <col min="10791" max="10793" width="14.88671875" style="133" customWidth="1"/>
    <col min="10794" max="10794" width="10.5546875" style="133" customWidth="1"/>
    <col min="10795" max="10795" width="14.88671875" style="133" customWidth="1"/>
    <col min="10796" max="10799" width="6.109375" style="133" customWidth="1"/>
    <col min="10800" max="10800" width="14.88671875" style="133" customWidth="1"/>
    <col min="10801" max="11026" width="11.44140625" style="133"/>
    <col min="11027" max="11027" width="6.6640625" style="133" customWidth="1"/>
    <col min="11028" max="11028" width="10" style="133" customWidth="1"/>
    <col min="11029" max="11029" width="11.33203125" style="133" customWidth="1"/>
    <col min="11030" max="11030" width="9.44140625" style="133" customWidth="1"/>
    <col min="11031" max="11031" width="5.88671875" style="133" customWidth="1"/>
    <col min="11032" max="11032" width="4.44140625" style="133" customWidth="1"/>
    <col min="11033" max="11033" width="7.109375" style="133" customWidth="1"/>
    <col min="11034" max="11034" width="5.44140625" style="133" customWidth="1"/>
    <col min="11035" max="11035" width="8.44140625" style="133" customWidth="1"/>
    <col min="11036" max="11036" width="4.109375" style="133" customWidth="1"/>
    <col min="11037" max="11037" width="7.88671875" style="133" customWidth="1"/>
    <col min="11038" max="11038" width="11.109375" style="133" customWidth="1"/>
    <col min="11039" max="11039" width="3.109375" style="133" customWidth="1"/>
    <col min="11040" max="11040" width="3.6640625" style="133" customWidth="1"/>
    <col min="11041" max="11041" width="10.44140625" style="133" customWidth="1"/>
    <col min="11042" max="11042" width="12" style="133" customWidth="1"/>
    <col min="11043" max="11043" width="3.88671875" style="133" customWidth="1"/>
    <col min="11044" max="11044" width="4.33203125" style="133" customWidth="1"/>
    <col min="11045" max="11045" width="4.109375" style="133" customWidth="1"/>
    <col min="11046" max="11046" width="26.44140625" style="133" customWidth="1"/>
    <col min="11047" max="11049" width="14.88671875" style="133" customWidth="1"/>
    <col min="11050" max="11050" width="10.5546875" style="133" customWidth="1"/>
    <col min="11051" max="11051" width="14.88671875" style="133" customWidth="1"/>
    <col min="11052" max="11055" width="6.109375" style="133" customWidth="1"/>
    <col min="11056" max="11056" width="14.88671875" style="133" customWidth="1"/>
    <col min="11057" max="11282" width="11.44140625" style="133"/>
    <col min="11283" max="11283" width="6.6640625" style="133" customWidth="1"/>
    <col min="11284" max="11284" width="10" style="133" customWidth="1"/>
    <col min="11285" max="11285" width="11.33203125" style="133" customWidth="1"/>
    <col min="11286" max="11286" width="9.44140625" style="133" customWidth="1"/>
    <col min="11287" max="11287" width="5.88671875" style="133" customWidth="1"/>
    <col min="11288" max="11288" width="4.44140625" style="133" customWidth="1"/>
    <col min="11289" max="11289" width="7.109375" style="133" customWidth="1"/>
    <col min="11290" max="11290" width="5.44140625" style="133" customWidth="1"/>
    <col min="11291" max="11291" width="8.44140625" style="133" customWidth="1"/>
    <col min="11292" max="11292" width="4.109375" style="133" customWidth="1"/>
    <col min="11293" max="11293" width="7.88671875" style="133" customWidth="1"/>
    <col min="11294" max="11294" width="11.109375" style="133" customWidth="1"/>
    <col min="11295" max="11295" width="3.109375" style="133" customWidth="1"/>
    <col min="11296" max="11296" width="3.6640625" style="133" customWidth="1"/>
    <col min="11297" max="11297" width="10.44140625" style="133" customWidth="1"/>
    <col min="11298" max="11298" width="12" style="133" customWidth="1"/>
    <col min="11299" max="11299" width="3.88671875" style="133" customWidth="1"/>
    <col min="11300" max="11300" width="4.33203125" style="133" customWidth="1"/>
    <col min="11301" max="11301" width="4.109375" style="133" customWidth="1"/>
    <col min="11302" max="11302" width="26.44140625" style="133" customWidth="1"/>
    <col min="11303" max="11305" width="14.88671875" style="133" customWidth="1"/>
    <col min="11306" max="11306" width="10.5546875" style="133" customWidth="1"/>
    <col min="11307" max="11307" width="14.88671875" style="133" customWidth="1"/>
    <col min="11308" max="11311" width="6.109375" style="133" customWidth="1"/>
    <col min="11312" max="11312" width="14.88671875" style="133" customWidth="1"/>
    <col min="11313" max="11538" width="11.44140625" style="133"/>
    <col min="11539" max="11539" width="6.6640625" style="133" customWidth="1"/>
    <col min="11540" max="11540" width="10" style="133" customWidth="1"/>
    <col min="11541" max="11541" width="11.33203125" style="133" customWidth="1"/>
    <col min="11542" max="11542" width="9.44140625" style="133" customWidth="1"/>
    <col min="11543" max="11543" width="5.88671875" style="133" customWidth="1"/>
    <col min="11544" max="11544" width="4.44140625" style="133" customWidth="1"/>
    <col min="11545" max="11545" width="7.109375" style="133" customWidth="1"/>
    <col min="11546" max="11546" width="5.44140625" style="133" customWidth="1"/>
    <col min="11547" max="11547" width="8.44140625" style="133" customWidth="1"/>
    <col min="11548" max="11548" width="4.109375" style="133" customWidth="1"/>
    <col min="11549" max="11549" width="7.88671875" style="133" customWidth="1"/>
    <col min="11550" max="11550" width="11.109375" style="133" customWidth="1"/>
    <col min="11551" max="11551" width="3.109375" style="133" customWidth="1"/>
    <col min="11552" max="11552" width="3.6640625" style="133" customWidth="1"/>
    <col min="11553" max="11553" width="10.44140625" style="133" customWidth="1"/>
    <col min="11554" max="11554" width="12" style="133" customWidth="1"/>
    <col min="11555" max="11555" width="3.88671875" style="133" customWidth="1"/>
    <col min="11556" max="11556" width="4.33203125" style="133" customWidth="1"/>
    <col min="11557" max="11557" width="4.109375" style="133" customWidth="1"/>
    <col min="11558" max="11558" width="26.44140625" style="133" customWidth="1"/>
    <col min="11559" max="11561" width="14.88671875" style="133" customWidth="1"/>
    <col min="11562" max="11562" width="10.5546875" style="133" customWidth="1"/>
    <col min="11563" max="11563" width="14.88671875" style="133" customWidth="1"/>
    <col min="11564" max="11567" width="6.109375" style="133" customWidth="1"/>
    <col min="11568" max="11568" width="14.88671875" style="133" customWidth="1"/>
    <col min="11569" max="11794" width="11.44140625" style="133"/>
    <col min="11795" max="11795" width="6.6640625" style="133" customWidth="1"/>
    <col min="11796" max="11796" width="10" style="133" customWidth="1"/>
    <col min="11797" max="11797" width="11.33203125" style="133" customWidth="1"/>
    <col min="11798" max="11798" width="9.44140625" style="133" customWidth="1"/>
    <col min="11799" max="11799" width="5.88671875" style="133" customWidth="1"/>
    <col min="11800" max="11800" width="4.44140625" style="133" customWidth="1"/>
    <col min="11801" max="11801" width="7.109375" style="133" customWidth="1"/>
    <col min="11802" max="11802" width="5.44140625" style="133" customWidth="1"/>
    <col min="11803" max="11803" width="8.44140625" style="133" customWidth="1"/>
    <col min="11804" max="11804" width="4.109375" style="133" customWidth="1"/>
    <col min="11805" max="11805" width="7.88671875" style="133" customWidth="1"/>
    <col min="11806" max="11806" width="11.109375" style="133" customWidth="1"/>
    <col min="11807" max="11807" width="3.109375" style="133" customWidth="1"/>
    <col min="11808" max="11808" width="3.6640625" style="133" customWidth="1"/>
    <col min="11809" max="11809" width="10.44140625" style="133" customWidth="1"/>
    <col min="11810" max="11810" width="12" style="133" customWidth="1"/>
    <col min="11811" max="11811" width="3.88671875" style="133" customWidth="1"/>
    <col min="11812" max="11812" width="4.33203125" style="133" customWidth="1"/>
    <col min="11813" max="11813" width="4.109375" style="133" customWidth="1"/>
    <col min="11814" max="11814" width="26.44140625" style="133" customWidth="1"/>
    <col min="11815" max="11817" width="14.88671875" style="133" customWidth="1"/>
    <col min="11818" max="11818" width="10.5546875" style="133" customWidth="1"/>
    <col min="11819" max="11819" width="14.88671875" style="133" customWidth="1"/>
    <col min="11820" max="11823" width="6.109375" style="133" customWidth="1"/>
    <col min="11824" max="11824" width="14.88671875" style="133" customWidth="1"/>
    <col min="11825" max="12050" width="11.44140625" style="133"/>
    <col min="12051" max="12051" width="6.6640625" style="133" customWidth="1"/>
    <col min="12052" max="12052" width="10" style="133" customWidth="1"/>
    <col min="12053" max="12053" width="11.33203125" style="133" customWidth="1"/>
    <col min="12054" max="12054" width="9.44140625" style="133" customWidth="1"/>
    <col min="12055" max="12055" width="5.88671875" style="133" customWidth="1"/>
    <col min="12056" max="12056" width="4.44140625" style="133" customWidth="1"/>
    <col min="12057" max="12057" width="7.109375" style="133" customWidth="1"/>
    <col min="12058" max="12058" width="5.44140625" style="133" customWidth="1"/>
    <col min="12059" max="12059" width="8.44140625" style="133" customWidth="1"/>
    <col min="12060" max="12060" width="4.109375" style="133" customWidth="1"/>
    <col min="12061" max="12061" width="7.88671875" style="133" customWidth="1"/>
    <col min="12062" max="12062" width="11.109375" style="133" customWidth="1"/>
    <col min="12063" max="12063" width="3.109375" style="133" customWidth="1"/>
    <col min="12064" max="12064" width="3.6640625" style="133" customWidth="1"/>
    <col min="12065" max="12065" width="10.44140625" style="133" customWidth="1"/>
    <col min="12066" max="12066" width="12" style="133" customWidth="1"/>
    <col min="12067" max="12067" width="3.88671875" style="133" customWidth="1"/>
    <col min="12068" max="12068" width="4.33203125" style="133" customWidth="1"/>
    <col min="12069" max="12069" width="4.109375" style="133" customWidth="1"/>
    <col min="12070" max="12070" width="26.44140625" style="133" customWidth="1"/>
    <col min="12071" max="12073" width="14.88671875" style="133" customWidth="1"/>
    <col min="12074" max="12074" width="10.5546875" style="133" customWidth="1"/>
    <col min="12075" max="12075" width="14.88671875" style="133" customWidth="1"/>
    <col min="12076" max="12079" width="6.109375" style="133" customWidth="1"/>
    <col min="12080" max="12080" width="14.88671875" style="133" customWidth="1"/>
    <col min="12081" max="12306" width="11.44140625" style="133"/>
    <col min="12307" max="12307" width="6.6640625" style="133" customWidth="1"/>
    <col min="12308" max="12308" width="10" style="133" customWidth="1"/>
    <col min="12309" max="12309" width="11.33203125" style="133" customWidth="1"/>
    <col min="12310" max="12310" width="9.44140625" style="133" customWidth="1"/>
    <col min="12311" max="12311" width="5.88671875" style="133" customWidth="1"/>
    <col min="12312" max="12312" width="4.44140625" style="133" customWidth="1"/>
    <col min="12313" max="12313" width="7.109375" style="133" customWidth="1"/>
    <col min="12314" max="12314" width="5.44140625" style="133" customWidth="1"/>
    <col min="12315" max="12315" width="8.44140625" style="133" customWidth="1"/>
    <col min="12316" max="12316" width="4.109375" style="133" customWidth="1"/>
    <col min="12317" max="12317" width="7.88671875" style="133" customWidth="1"/>
    <col min="12318" max="12318" width="11.109375" style="133" customWidth="1"/>
    <col min="12319" max="12319" width="3.109375" style="133" customWidth="1"/>
    <col min="12320" max="12320" width="3.6640625" style="133" customWidth="1"/>
    <col min="12321" max="12321" width="10.44140625" style="133" customWidth="1"/>
    <col min="12322" max="12322" width="12" style="133" customWidth="1"/>
    <col min="12323" max="12323" width="3.88671875" style="133" customWidth="1"/>
    <col min="12324" max="12324" width="4.33203125" style="133" customWidth="1"/>
    <col min="12325" max="12325" width="4.109375" style="133" customWidth="1"/>
    <col min="12326" max="12326" width="26.44140625" style="133" customWidth="1"/>
    <col min="12327" max="12329" width="14.88671875" style="133" customWidth="1"/>
    <col min="12330" max="12330" width="10.5546875" style="133" customWidth="1"/>
    <col min="12331" max="12331" width="14.88671875" style="133" customWidth="1"/>
    <col min="12332" max="12335" width="6.109375" style="133" customWidth="1"/>
    <col min="12336" max="12336" width="14.88671875" style="133" customWidth="1"/>
    <col min="12337" max="12562" width="11.44140625" style="133"/>
    <col min="12563" max="12563" width="6.6640625" style="133" customWidth="1"/>
    <col min="12564" max="12564" width="10" style="133" customWidth="1"/>
    <col min="12565" max="12565" width="11.33203125" style="133" customWidth="1"/>
    <col min="12566" max="12566" width="9.44140625" style="133" customWidth="1"/>
    <col min="12567" max="12567" width="5.88671875" style="133" customWidth="1"/>
    <col min="12568" max="12568" width="4.44140625" style="133" customWidth="1"/>
    <col min="12569" max="12569" width="7.109375" style="133" customWidth="1"/>
    <col min="12570" max="12570" width="5.44140625" style="133" customWidth="1"/>
    <col min="12571" max="12571" width="8.44140625" style="133" customWidth="1"/>
    <col min="12572" max="12572" width="4.109375" style="133" customWidth="1"/>
    <col min="12573" max="12573" width="7.88671875" style="133" customWidth="1"/>
    <col min="12574" max="12574" width="11.109375" style="133" customWidth="1"/>
    <col min="12575" max="12575" width="3.109375" style="133" customWidth="1"/>
    <col min="12576" max="12576" width="3.6640625" style="133" customWidth="1"/>
    <col min="12577" max="12577" width="10.44140625" style="133" customWidth="1"/>
    <col min="12578" max="12578" width="12" style="133" customWidth="1"/>
    <col min="12579" max="12579" width="3.88671875" style="133" customWidth="1"/>
    <col min="12580" max="12580" width="4.33203125" style="133" customWidth="1"/>
    <col min="12581" max="12581" width="4.109375" style="133" customWidth="1"/>
    <col min="12582" max="12582" width="26.44140625" style="133" customWidth="1"/>
    <col min="12583" max="12585" width="14.88671875" style="133" customWidth="1"/>
    <col min="12586" max="12586" width="10.5546875" style="133" customWidth="1"/>
    <col min="12587" max="12587" width="14.88671875" style="133" customWidth="1"/>
    <col min="12588" max="12591" width="6.109375" style="133" customWidth="1"/>
    <col min="12592" max="12592" width="14.88671875" style="133" customWidth="1"/>
    <col min="12593" max="12818" width="11.44140625" style="133"/>
    <col min="12819" max="12819" width="6.6640625" style="133" customWidth="1"/>
    <col min="12820" max="12820" width="10" style="133" customWidth="1"/>
    <col min="12821" max="12821" width="11.33203125" style="133" customWidth="1"/>
    <col min="12822" max="12822" width="9.44140625" style="133" customWidth="1"/>
    <col min="12823" max="12823" width="5.88671875" style="133" customWidth="1"/>
    <col min="12824" max="12824" width="4.44140625" style="133" customWidth="1"/>
    <col min="12825" max="12825" width="7.109375" style="133" customWidth="1"/>
    <col min="12826" max="12826" width="5.44140625" style="133" customWidth="1"/>
    <col min="12827" max="12827" width="8.44140625" style="133" customWidth="1"/>
    <col min="12828" max="12828" width="4.109375" style="133" customWidth="1"/>
    <col min="12829" max="12829" width="7.88671875" style="133" customWidth="1"/>
    <col min="12830" max="12830" width="11.109375" style="133" customWidth="1"/>
    <col min="12831" max="12831" width="3.109375" style="133" customWidth="1"/>
    <col min="12832" max="12832" width="3.6640625" style="133" customWidth="1"/>
    <col min="12833" max="12833" width="10.44140625" style="133" customWidth="1"/>
    <col min="12834" max="12834" width="12" style="133" customWidth="1"/>
    <col min="12835" max="12835" width="3.88671875" style="133" customWidth="1"/>
    <col min="12836" max="12836" width="4.33203125" style="133" customWidth="1"/>
    <col min="12837" max="12837" width="4.109375" style="133" customWidth="1"/>
    <col min="12838" max="12838" width="26.44140625" style="133" customWidth="1"/>
    <col min="12839" max="12841" width="14.88671875" style="133" customWidth="1"/>
    <col min="12842" max="12842" width="10.5546875" style="133" customWidth="1"/>
    <col min="12843" max="12843" width="14.88671875" style="133" customWidth="1"/>
    <col min="12844" max="12847" width="6.109375" style="133" customWidth="1"/>
    <col min="12848" max="12848" width="14.88671875" style="133" customWidth="1"/>
    <col min="12849" max="13074" width="11.44140625" style="133"/>
    <col min="13075" max="13075" width="6.6640625" style="133" customWidth="1"/>
    <col min="13076" max="13076" width="10" style="133" customWidth="1"/>
    <col min="13077" max="13077" width="11.33203125" style="133" customWidth="1"/>
    <col min="13078" max="13078" width="9.44140625" style="133" customWidth="1"/>
    <col min="13079" max="13079" width="5.88671875" style="133" customWidth="1"/>
    <col min="13080" max="13080" width="4.44140625" style="133" customWidth="1"/>
    <col min="13081" max="13081" width="7.109375" style="133" customWidth="1"/>
    <col min="13082" max="13082" width="5.44140625" style="133" customWidth="1"/>
    <col min="13083" max="13083" width="8.44140625" style="133" customWidth="1"/>
    <col min="13084" max="13084" width="4.109375" style="133" customWidth="1"/>
    <col min="13085" max="13085" width="7.88671875" style="133" customWidth="1"/>
    <col min="13086" max="13086" width="11.109375" style="133" customWidth="1"/>
    <col min="13087" max="13087" width="3.109375" style="133" customWidth="1"/>
    <col min="13088" max="13088" width="3.6640625" style="133" customWidth="1"/>
    <col min="13089" max="13089" width="10.44140625" style="133" customWidth="1"/>
    <col min="13090" max="13090" width="12" style="133" customWidth="1"/>
    <col min="13091" max="13091" width="3.88671875" style="133" customWidth="1"/>
    <col min="13092" max="13092" width="4.33203125" style="133" customWidth="1"/>
    <col min="13093" max="13093" width="4.109375" style="133" customWidth="1"/>
    <col min="13094" max="13094" width="26.44140625" style="133" customWidth="1"/>
    <col min="13095" max="13097" width="14.88671875" style="133" customWidth="1"/>
    <col min="13098" max="13098" width="10.5546875" style="133" customWidth="1"/>
    <col min="13099" max="13099" width="14.88671875" style="133" customWidth="1"/>
    <col min="13100" max="13103" width="6.109375" style="133" customWidth="1"/>
    <col min="13104" max="13104" width="14.88671875" style="133" customWidth="1"/>
    <col min="13105" max="13330" width="11.44140625" style="133"/>
    <col min="13331" max="13331" width="6.6640625" style="133" customWidth="1"/>
    <col min="13332" max="13332" width="10" style="133" customWidth="1"/>
    <col min="13333" max="13333" width="11.33203125" style="133" customWidth="1"/>
    <col min="13334" max="13334" width="9.44140625" style="133" customWidth="1"/>
    <col min="13335" max="13335" width="5.88671875" style="133" customWidth="1"/>
    <col min="13336" max="13336" width="4.44140625" style="133" customWidth="1"/>
    <col min="13337" max="13337" width="7.109375" style="133" customWidth="1"/>
    <col min="13338" max="13338" width="5.44140625" style="133" customWidth="1"/>
    <col min="13339" max="13339" width="8.44140625" style="133" customWidth="1"/>
    <col min="13340" max="13340" width="4.109375" style="133" customWidth="1"/>
    <col min="13341" max="13341" width="7.88671875" style="133" customWidth="1"/>
    <col min="13342" max="13342" width="11.109375" style="133" customWidth="1"/>
    <col min="13343" max="13343" width="3.109375" style="133" customWidth="1"/>
    <col min="13344" max="13344" width="3.6640625" style="133" customWidth="1"/>
    <col min="13345" max="13345" width="10.44140625" style="133" customWidth="1"/>
    <col min="13346" max="13346" width="12" style="133" customWidth="1"/>
    <col min="13347" max="13347" width="3.88671875" style="133" customWidth="1"/>
    <col min="13348" max="13348" width="4.33203125" style="133" customWidth="1"/>
    <col min="13349" max="13349" width="4.109375" style="133" customWidth="1"/>
    <col min="13350" max="13350" width="26.44140625" style="133" customWidth="1"/>
    <col min="13351" max="13353" width="14.88671875" style="133" customWidth="1"/>
    <col min="13354" max="13354" width="10.5546875" style="133" customWidth="1"/>
    <col min="13355" max="13355" width="14.88671875" style="133" customWidth="1"/>
    <col min="13356" max="13359" width="6.109375" style="133" customWidth="1"/>
    <col min="13360" max="13360" width="14.88671875" style="133" customWidth="1"/>
    <col min="13361" max="13586" width="11.44140625" style="133"/>
    <col min="13587" max="13587" width="6.6640625" style="133" customWidth="1"/>
    <col min="13588" max="13588" width="10" style="133" customWidth="1"/>
    <col min="13589" max="13589" width="11.33203125" style="133" customWidth="1"/>
    <col min="13590" max="13590" width="9.44140625" style="133" customWidth="1"/>
    <col min="13591" max="13591" width="5.88671875" style="133" customWidth="1"/>
    <col min="13592" max="13592" width="4.44140625" style="133" customWidth="1"/>
    <col min="13593" max="13593" width="7.109375" style="133" customWidth="1"/>
    <col min="13594" max="13594" width="5.44140625" style="133" customWidth="1"/>
    <col min="13595" max="13595" width="8.44140625" style="133" customWidth="1"/>
    <col min="13596" max="13596" width="4.109375" style="133" customWidth="1"/>
    <col min="13597" max="13597" width="7.88671875" style="133" customWidth="1"/>
    <col min="13598" max="13598" width="11.109375" style="133" customWidth="1"/>
    <col min="13599" max="13599" width="3.109375" style="133" customWidth="1"/>
    <col min="13600" max="13600" width="3.6640625" style="133" customWidth="1"/>
    <col min="13601" max="13601" width="10.44140625" style="133" customWidth="1"/>
    <col min="13602" max="13602" width="12" style="133" customWidth="1"/>
    <col min="13603" max="13603" width="3.88671875" style="133" customWidth="1"/>
    <col min="13604" max="13604" width="4.33203125" style="133" customWidth="1"/>
    <col min="13605" max="13605" width="4.109375" style="133" customWidth="1"/>
    <col min="13606" max="13606" width="26.44140625" style="133" customWidth="1"/>
    <col min="13607" max="13609" width="14.88671875" style="133" customWidth="1"/>
    <col min="13610" max="13610" width="10.5546875" style="133" customWidth="1"/>
    <col min="13611" max="13611" width="14.88671875" style="133" customWidth="1"/>
    <col min="13612" max="13615" width="6.109375" style="133" customWidth="1"/>
    <col min="13616" max="13616" width="14.88671875" style="133" customWidth="1"/>
    <col min="13617" max="13842" width="11.44140625" style="133"/>
    <col min="13843" max="13843" width="6.6640625" style="133" customWidth="1"/>
    <col min="13844" max="13844" width="10" style="133" customWidth="1"/>
    <col min="13845" max="13845" width="11.33203125" style="133" customWidth="1"/>
    <col min="13846" max="13846" width="9.44140625" style="133" customWidth="1"/>
    <col min="13847" max="13847" width="5.88671875" style="133" customWidth="1"/>
    <col min="13848" max="13848" width="4.44140625" style="133" customWidth="1"/>
    <col min="13849" max="13849" width="7.109375" style="133" customWidth="1"/>
    <col min="13850" max="13850" width="5.44140625" style="133" customWidth="1"/>
    <col min="13851" max="13851" width="8.44140625" style="133" customWidth="1"/>
    <col min="13852" max="13852" width="4.109375" style="133" customWidth="1"/>
    <col min="13853" max="13853" width="7.88671875" style="133" customWidth="1"/>
    <col min="13854" max="13854" width="11.109375" style="133" customWidth="1"/>
    <col min="13855" max="13855" width="3.109375" style="133" customWidth="1"/>
    <col min="13856" max="13856" width="3.6640625" style="133" customWidth="1"/>
    <col min="13857" max="13857" width="10.44140625" style="133" customWidth="1"/>
    <col min="13858" max="13858" width="12" style="133" customWidth="1"/>
    <col min="13859" max="13859" width="3.88671875" style="133" customWidth="1"/>
    <col min="13860" max="13860" width="4.33203125" style="133" customWidth="1"/>
    <col min="13861" max="13861" width="4.109375" style="133" customWidth="1"/>
    <col min="13862" max="13862" width="26.44140625" style="133" customWidth="1"/>
    <col min="13863" max="13865" width="14.88671875" style="133" customWidth="1"/>
    <col min="13866" max="13866" width="10.5546875" style="133" customWidth="1"/>
    <col min="13867" max="13867" width="14.88671875" style="133" customWidth="1"/>
    <col min="13868" max="13871" width="6.109375" style="133" customWidth="1"/>
    <col min="13872" max="13872" width="14.88671875" style="133" customWidth="1"/>
    <col min="13873" max="14098" width="11.44140625" style="133"/>
    <col min="14099" max="14099" width="6.6640625" style="133" customWidth="1"/>
    <col min="14100" max="14100" width="10" style="133" customWidth="1"/>
    <col min="14101" max="14101" width="11.33203125" style="133" customWidth="1"/>
    <col min="14102" max="14102" width="9.44140625" style="133" customWidth="1"/>
    <col min="14103" max="14103" width="5.88671875" style="133" customWidth="1"/>
    <col min="14104" max="14104" width="4.44140625" style="133" customWidth="1"/>
    <col min="14105" max="14105" width="7.109375" style="133" customWidth="1"/>
    <col min="14106" max="14106" width="5.44140625" style="133" customWidth="1"/>
    <col min="14107" max="14107" width="8.44140625" style="133" customWidth="1"/>
    <col min="14108" max="14108" width="4.109375" style="133" customWidth="1"/>
    <col min="14109" max="14109" width="7.88671875" style="133" customWidth="1"/>
    <col min="14110" max="14110" width="11.109375" style="133" customWidth="1"/>
    <col min="14111" max="14111" width="3.109375" style="133" customWidth="1"/>
    <col min="14112" max="14112" width="3.6640625" style="133" customWidth="1"/>
    <col min="14113" max="14113" width="10.44140625" style="133" customWidth="1"/>
    <col min="14114" max="14114" width="12" style="133" customWidth="1"/>
    <col min="14115" max="14115" width="3.88671875" style="133" customWidth="1"/>
    <col min="14116" max="14116" width="4.33203125" style="133" customWidth="1"/>
    <col min="14117" max="14117" width="4.109375" style="133" customWidth="1"/>
    <col min="14118" max="14118" width="26.44140625" style="133" customWidth="1"/>
    <col min="14119" max="14121" width="14.88671875" style="133" customWidth="1"/>
    <col min="14122" max="14122" width="10.5546875" style="133" customWidth="1"/>
    <col min="14123" max="14123" width="14.88671875" style="133" customWidth="1"/>
    <col min="14124" max="14127" width="6.109375" style="133" customWidth="1"/>
    <col min="14128" max="14128" width="14.88671875" style="133" customWidth="1"/>
    <col min="14129" max="14354" width="11.44140625" style="133"/>
    <col min="14355" max="14355" width="6.6640625" style="133" customWidth="1"/>
    <col min="14356" max="14356" width="10" style="133" customWidth="1"/>
    <col min="14357" max="14357" width="11.33203125" style="133" customWidth="1"/>
    <col min="14358" max="14358" width="9.44140625" style="133" customWidth="1"/>
    <col min="14359" max="14359" width="5.88671875" style="133" customWidth="1"/>
    <col min="14360" max="14360" width="4.44140625" style="133" customWidth="1"/>
    <col min="14361" max="14361" width="7.109375" style="133" customWidth="1"/>
    <col min="14362" max="14362" width="5.44140625" style="133" customWidth="1"/>
    <col min="14363" max="14363" width="8.44140625" style="133" customWidth="1"/>
    <col min="14364" max="14364" width="4.109375" style="133" customWidth="1"/>
    <col min="14365" max="14365" width="7.88671875" style="133" customWidth="1"/>
    <col min="14366" max="14366" width="11.109375" style="133" customWidth="1"/>
    <col min="14367" max="14367" width="3.109375" style="133" customWidth="1"/>
    <col min="14368" max="14368" width="3.6640625" style="133" customWidth="1"/>
    <col min="14369" max="14369" width="10.44140625" style="133" customWidth="1"/>
    <col min="14370" max="14370" width="12" style="133" customWidth="1"/>
    <col min="14371" max="14371" width="3.88671875" style="133" customWidth="1"/>
    <col min="14372" max="14372" width="4.33203125" style="133" customWidth="1"/>
    <col min="14373" max="14373" width="4.109375" style="133" customWidth="1"/>
    <col min="14374" max="14374" width="26.44140625" style="133" customWidth="1"/>
    <col min="14375" max="14377" width="14.88671875" style="133" customWidth="1"/>
    <col min="14378" max="14378" width="10.5546875" style="133" customWidth="1"/>
    <col min="14379" max="14379" width="14.88671875" style="133" customWidth="1"/>
    <col min="14380" max="14383" width="6.109375" style="133" customWidth="1"/>
    <col min="14384" max="14384" width="14.88671875" style="133" customWidth="1"/>
    <col min="14385" max="14610" width="11.44140625" style="133"/>
    <col min="14611" max="14611" width="6.6640625" style="133" customWidth="1"/>
    <col min="14612" max="14612" width="10" style="133" customWidth="1"/>
    <col min="14613" max="14613" width="11.33203125" style="133" customWidth="1"/>
    <col min="14614" max="14614" width="9.44140625" style="133" customWidth="1"/>
    <col min="14615" max="14615" width="5.88671875" style="133" customWidth="1"/>
    <col min="14616" max="14616" width="4.44140625" style="133" customWidth="1"/>
    <col min="14617" max="14617" width="7.109375" style="133" customWidth="1"/>
    <col min="14618" max="14618" width="5.44140625" style="133" customWidth="1"/>
    <col min="14619" max="14619" width="8.44140625" style="133" customWidth="1"/>
    <col min="14620" max="14620" width="4.109375" style="133" customWidth="1"/>
    <col min="14621" max="14621" width="7.88671875" style="133" customWidth="1"/>
    <col min="14622" max="14622" width="11.109375" style="133" customWidth="1"/>
    <col min="14623" max="14623" width="3.109375" style="133" customWidth="1"/>
    <col min="14624" max="14624" width="3.6640625" style="133" customWidth="1"/>
    <col min="14625" max="14625" width="10.44140625" style="133" customWidth="1"/>
    <col min="14626" max="14626" width="12" style="133" customWidth="1"/>
    <col min="14627" max="14627" width="3.88671875" style="133" customWidth="1"/>
    <col min="14628" max="14628" width="4.33203125" style="133" customWidth="1"/>
    <col min="14629" max="14629" width="4.109375" style="133" customWidth="1"/>
    <col min="14630" max="14630" width="26.44140625" style="133" customWidth="1"/>
    <col min="14631" max="14633" width="14.88671875" style="133" customWidth="1"/>
    <col min="14634" max="14634" width="10.5546875" style="133" customWidth="1"/>
    <col min="14635" max="14635" width="14.88671875" style="133" customWidth="1"/>
    <col min="14636" max="14639" width="6.109375" style="133" customWidth="1"/>
    <col min="14640" max="14640" width="14.88671875" style="133" customWidth="1"/>
    <col min="14641" max="14866" width="11.44140625" style="133"/>
    <col min="14867" max="14867" width="6.6640625" style="133" customWidth="1"/>
    <col min="14868" max="14868" width="10" style="133" customWidth="1"/>
    <col min="14869" max="14869" width="11.33203125" style="133" customWidth="1"/>
    <col min="14870" max="14870" width="9.44140625" style="133" customWidth="1"/>
    <col min="14871" max="14871" width="5.88671875" style="133" customWidth="1"/>
    <col min="14872" max="14872" width="4.44140625" style="133" customWidth="1"/>
    <col min="14873" max="14873" width="7.109375" style="133" customWidth="1"/>
    <col min="14874" max="14874" width="5.44140625" style="133" customWidth="1"/>
    <col min="14875" max="14875" width="8.44140625" style="133" customWidth="1"/>
    <col min="14876" max="14876" width="4.109375" style="133" customWidth="1"/>
    <col min="14877" max="14877" width="7.88671875" style="133" customWidth="1"/>
    <col min="14878" max="14878" width="11.109375" style="133" customWidth="1"/>
    <col min="14879" max="14879" width="3.109375" style="133" customWidth="1"/>
    <col min="14880" max="14880" width="3.6640625" style="133" customWidth="1"/>
    <col min="14881" max="14881" width="10.44140625" style="133" customWidth="1"/>
    <col min="14882" max="14882" width="12" style="133" customWidth="1"/>
    <col min="14883" max="14883" width="3.88671875" style="133" customWidth="1"/>
    <col min="14884" max="14884" width="4.33203125" style="133" customWidth="1"/>
    <col min="14885" max="14885" width="4.109375" style="133" customWidth="1"/>
    <col min="14886" max="14886" width="26.44140625" style="133" customWidth="1"/>
    <col min="14887" max="14889" width="14.88671875" style="133" customWidth="1"/>
    <col min="14890" max="14890" width="10.5546875" style="133" customWidth="1"/>
    <col min="14891" max="14891" width="14.88671875" style="133" customWidth="1"/>
    <col min="14892" max="14895" width="6.109375" style="133" customWidth="1"/>
    <col min="14896" max="14896" width="14.88671875" style="133" customWidth="1"/>
    <col min="14897" max="15122" width="11.44140625" style="133"/>
    <col min="15123" max="15123" width="6.6640625" style="133" customWidth="1"/>
    <col min="15124" max="15124" width="10" style="133" customWidth="1"/>
    <col min="15125" max="15125" width="11.33203125" style="133" customWidth="1"/>
    <col min="15126" max="15126" width="9.44140625" style="133" customWidth="1"/>
    <col min="15127" max="15127" width="5.88671875" style="133" customWidth="1"/>
    <col min="15128" max="15128" width="4.44140625" style="133" customWidth="1"/>
    <col min="15129" max="15129" width="7.109375" style="133" customWidth="1"/>
    <col min="15130" max="15130" width="5.44140625" style="133" customWidth="1"/>
    <col min="15131" max="15131" width="8.44140625" style="133" customWidth="1"/>
    <col min="15132" max="15132" width="4.109375" style="133" customWidth="1"/>
    <col min="15133" max="15133" width="7.88671875" style="133" customWidth="1"/>
    <col min="15134" max="15134" width="11.109375" style="133" customWidth="1"/>
    <col min="15135" max="15135" width="3.109375" style="133" customWidth="1"/>
    <col min="15136" max="15136" width="3.6640625" style="133" customWidth="1"/>
    <col min="15137" max="15137" width="10.44140625" style="133" customWidth="1"/>
    <col min="15138" max="15138" width="12" style="133" customWidth="1"/>
    <col min="15139" max="15139" width="3.88671875" style="133" customWidth="1"/>
    <col min="15140" max="15140" width="4.33203125" style="133" customWidth="1"/>
    <col min="15141" max="15141" width="4.109375" style="133" customWidth="1"/>
    <col min="15142" max="15142" width="26.44140625" style="133" customWidth="1"/>
    <col min="15143" max="15145" width="14.88671875" style="133" customWidth="1"/>
    <col min="15146" max="15146" width="10.5546875" style="133" customWidth="1"/>
    <col min="15147" max="15147" width="14.88671875" style="133" customWidth="1"/>
    <col min="15148" max="15151" width="6.109375" style="133" customWidth="1"/>
    <col min="15152" max="15152" width="14.88671875" style="133" customWidth="1"/>
    <col min="15153" max="15378" width="11.44140625" style="133"/>
    <col min="15379" max="15379" width="6.6640625" style="133" customWidth="1"/>
    <col min="15380" max="15380" width="10" style="133" customWidth="1"/>
    <col min="15381" max="15381" width="11.33203125" style="133" customWidth="1"/>
    <col min="15382" max="15382" width="9.44140625" style="133" customWidth="1"/>
    <col min="15383" max="15383" width="5.88671875" style="133" customWidth="1"/>
    <col min="15384" max="15384" width="4.44140625" style="133" customWidth="1"/>
    <col min="15385" max="15385" width="7.109375" style="133" customWidth="1"/>
    <col min="15386" max="15386" width="5.44140625" style="133" customWidth="1"/>
    <col min="15387" max="15387" width="8.44140625" style="133" customWidth="1"/>
    <col min="15388" max="15388" width="4.109375" style="133" customWidth="1"/>
    <col min="15389" max="15389" width="7.88671875" style="133" customWidth="1"/>
    <col min="15390" max="15390" width="11.109375" style="133" customWidth="1"/>
    <col min="15391" max="15391" width="3.109375" style="133" customWidth="1"/>
    <col min="15392" max="15392" width="3.6640625" style="133" customWidth="1"/>
    <col min="15393" max="15393" width="10.44140625" style="133" customWidth="1"/>
    <col min="15394" max="15394" width="12" style="133" customWidth="1"/>
    <col min="15395" max="15395" width="3.88671875" style="133" customWidth="1"/>
    <col min="15396" max="15396" width="4.33203125" style="133" customWidth="1"/>
    <col min="15397" max="15397" width="4.109375" style="133" customWidth="1"/>
    <col min="15398" max="15398" width="26.44140625" style="133" customWidth="1"/>
    <col min="15399" max="15401" width="14.88671875" style="133" customWidth="1"/>
    <col min="15402" max="15402" width="10.5546875" style="133" customWidth="1"/>
    <col min="15403" max="15403" width="14.88671875" style="133" customWidth="1"/>
    <col min="15404" max="15407" width="6.109375" style="133" customWidth="1"/>
    <col min="15408" max="15408" width="14.88671875" style="133" customWidth="1"/>
    <col min="15409" max="15634" width="11.44140625" style="133"/>
    <col min="15635" max="15635" width="6.6640625" style="133" customWidth="1"/>
    <col min="15636" max="15636" width="10" style="133" customWidth="1"/>
    <col min="15637" max="15637" width="11.33203125" style="133" customWidth="1"/>
    <col min="15638" max="15638" width="9.44140625" style="133" customWidth="1"/>
    <col min="15639" max="15639" width="5.88671875" style="133" customWidth="1"/>
    <col min="15640" max="15640" width="4.44140625" style="133" customWidth="1"/>
    <col min="15641" max="15641" width="7.109375" style="133" customWidth="1"/>
    <col min="15642" max="15642" width="5.44140625" style="133" customWidth="1"/>
    <col min="15643" max="15643" width="8.44140625" style="133" customWidth="1"/>
    <col min="15644" max="15644" width="4.109375" style="133" customWidth="1"/>
    <col min="15645" max="15645" width="7.88671875" style="133" customWidth="1"/>
    <col min="15646" max="15646" width="11.109375" style="133" customWidth="1"/>
    <col min="15647" max="15647" width="3.109375" style="133" customWidth="1"/>
    <col min="15648" max="15648" width="3.6640625" style="133" customWidth="1"/>
    <col min="15649" max="15649" width="10.44140625" style="133" customWidth="1"/>
    <col min="15650" max="15650" width="12" style="133" customWidth="1"/>
    <col min="15651" max="15651" width="3.88671875" style="133" customWidth="1"/>
    <col min="15652" max="15652" width="4.33203125" style="133" customWidth="1"/>
    <col min="15653" max="15653" width="4.109375" style="133" customWidth="1"/>
    <col min="15654" max="15654" width="26.44140625" style="133" customWidth="1"/>
    <col min="15655" max="15657" width="14.88671875" style="133" customWidth="1"/>
    <col min="15658" max="15658" width="10.5546875" style="133" customWidth="1"/>
    <col min="15659" max="15659" width="14.88671875" style="133" customWidth="1"/>
    <col min="15660" max="15663" width="6.109375" style="133" customWidth="1"/>
    <col min="15664" max="15664" width="14.88671875" style="133" customWidth="1"/>
    <col min="15665" max="15890" width="11.44140625" style="133"/>
    <col min="15891" max="15891" width="6.6640625" style="133" customWidth="1"/>
    <col min="15892" max="15892" width="10" style="133" customWidth="1"/>
    <col min="15893" max="15893" width="11.33203125" style="133" customWidth="1"/>
    <col min="15894" max="15894" width="9.44140625" style="133" customWidth="1"/>
    <col min="15895" max="15895" width="5.88671875" style="133" customWidth="1"/>
    <col min="15896" max="15896" width="4.44140625" style="133" customWidth="1"/>
    <col min="15897" max="15897" width="7.109375" style="133" customWidth="1"/>
    <col min="15898" max="15898" width="5.44140625" style="133" customWidth="1"/>
    <col min="15899" max="15899" width="8.44140625" style="133" customWidth="1"/>
    <col min="15900" max="15900" width="4.109375" style="133" customWidth="1"/>
    <col min="15901" max="15901" width="7.88671875" style="133" customWidth="1"/>
    <col min="15902" max="15902" width="11.109375" style="133" customWidth="1"/>
    <col min="15903" max="15903" width="3.109375" style="133" customWidth="1"/>
    <col min="15904" max="15904" width="3.6640625" style="133" customWidth="1"/>
    <col min="15905" max="15905" width="10.44140625" style="133" customWidth="1"/>
    <col min="15906" max="15906" width="12" style="133" customWidth="1"/>
    <col min="15907" max="15907" width="3.88671875" style="133" customWidth="1"/>
    <col min="15908" max="15908" width="4.33203125" style="133" customWidth="1"/>
    <col min="15909" max="15909" width="4.109375" style="133" customWidth="1"/>
    <col min="15910" max="15910" width="26.44140625" style="133" customWidth="1"/>
    <col min="15911" max="15913" width="14.88671875" style="133" customWidth="1"/>
    <col min="15914" max="15914" width="10.5546875" style="133" customWidth="1"/>
    <col min="15915" max="15915" width="14.88671875" style="133" customWidth="1"/>
    <col min="15916" max="15919" width="6.109375" style="133" customWidth="1"/>
    <col min="15920" max="15920" width="14.88671875" style="133" customWidth="1"/>
    <col min="15921" max="16146" width="11.44140625" style="133"/>
    <col min="16147" max="16147" width="6.6640625" style="133" customWidth="1"/>
    <col min="16148" max="16148" width="10" style="133" customWidth="1"/>
    <col min="16149" max="16149" width="11.33203125" style="133" customWidth="1"/>
    <col min="16150" max="16150" width="9.44140625" style="133" customWidth="1"/>
    <col min="16151" max="16151" width="5.88671875" style="133" customWidth="1"/>
    <col min="16152" max="16152" width="4.44140625" style="133" customWidth="1"/>
    <col min="16153" max="16153" width="7.109375" style="133" customWidth="1"/>
    <col min="16154" max="16154" width="5.44140625" style="133" customWidth="1"/>
    <col min="16155" max="16155" width="8.44140625" style="133" customWidth="1"/>
    <col min="16156" max="16156" width="4.109375" style="133" customWidth="1"/>
    <col min="16157" max="16157" width="7.88671875" style="133" customWidth="1"/>
    <col min="16158" max="16158" width="11.109375" style="133" customWidth="1"/>
    <col min="16159" max="16159" width="3.109375" style="133" customWidth="1"/>
    <col min="16160" max="16160" width="3.6640625" style="133" customWidth="1"/>
    <col min="16161" max="16161" width="10.44140625" style="133" customWidth="1"/>
    <col min="16162" max="16162" width="12" style="133" customWidth="1"/>
    <col min="16163" max="16163" width="3.88671875" style="133" customWidth="1"/>
    <col min="16164" max="16164" width="4.33203125" style="133" customWidth="1"/>
    <col min="16165" max="16165" width="4.109375" style="133" customWidth="1"/>
    <col min="16166" max="16166" width="26.44140625" style="133" customWidth="1"/>
    <col min="16167" max="16169" width="14.88671875" style="133" customWidth="1"/>
    <col min="16170" max="16170" width="10.5546875" style="133" customWidth="1"/>
    <col min="16171" max="16171" width="14.88671875" style="133" customWidth="1"/>
    <col min="16172" max="16175" width="6.109375" style="133" customWidth="1"/>
    <col min="16176" max="16176" width="14.88671875" style="133" customWidth="1"/>
    <col min="16177" max="16384" width="11.44140625" style="133"/>
  </cols>
  <sheetData>
    <row r="1" spans="13:51" ht="12.75" customHeight="1" thickBot="1">
      <c r="O1" s="132"/>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V1" s="137" t="s">
        <v>219</v>
      </c>
      <c r="AW1" s="1680" t="s">
        <v>237</v>
      </c>
      <c r="AX1" s="1680"/>
      <c r="AY1" s="1680"/>
    </row>
    <row r="2" spans="13:51" ht="13.8" thickBot="1">
      <c r="O2" s="1678" t="s">
        <v>218</v>
      </c>
      <c r="P2" s="1679"/>
      <c r="Q2" s="347" t="str">
        <f>Personal!D3</f>
        <v>INVERSIONES Y CONSTRUCCIONES BALCES, C.A.</v>
      </c>
      <c r="R2" s="134"/>
      <c r="S2" s="134"/>
      <c r="T2" s="135"/>
      <c r="U2" s="136"/>
      <c r="V2" s="131"/>
      <c r="W2" s="131"/>
      <c r="X2" s="131"/>
      <c r="Y2" s="131"/>
      <c r="Z2" s="131"/>
      <c r="AA2" s="138"/>
      <c r="AB2" s="138"/>
      <c r="AC2" s="138"/>
      <c r="AD2" s="138"/>
      <c r="AE2" s="138"/>
      <c r="AF2" s="138"/>
      <c r="AG2" s="138"/>
      <c r="AH2" s="138"/>
      <c r="AI2" s="138"/>
      <c r="AJ2" s="138"/>
      <c r="AK2" s="138"/>
      <c r="AL2" s="138"/>
      <c r="AM2" s="138"/>
      <c r="AR2" s="139"/>
      <c r="AS2" s="140"/>
      <c r="AT2" s="131"/>
      <c r="AU2" s="131"/>
      <c r="AV2" s="142" t="s">
        <v>205</v>
      </c>
      <c r="AW2" s="1685" t="s">
        <v>247</v>
      </c>
      <c r="AX2" s="1685"/>
      <c r="AY2" s="1685"/>
    </row>
    <row r="3" spans="13:51" ht="15.9" customHeight="1">
      <c r="N3" s="143"/>
      <c r="O3" s="1681" t="s">
        <v>220</v>
      </c>
      <c r="P3" s="1682"/>
      <c r="Q3" s="1683" t="s">
        <v>712</v>
      </c>
      <c r="R3" s="1683"/>
      <c r="S3" s="1683"/>
      <c r="T3" s="1684"/>
      <c r="U3" s="141"/>
      <c r="V3" s="131"/>
      <c r="W3" s="131"/>
      <c r="X3" s="131"/>
      <c r="Y3" s="131"/>
      <c r="Z3" s="143"/>
      <c r="AA3" s="138"/>
      <c r="AB3" s="138"/>
      <c r="AC3" s="138"/>
      <c r="AD3" s="138"/>
      <c r="AE3" s="138"/>
      <c r="AF3" s="138"/>
      <c r="AG3" s="138"/>
      <c r="AH3" s="138"/>
      <c r="AI3" s="138"/>
      <c r="AJ3" s="138"/>
      <c r="AK3" s="138"/>
      <c r="AL3" s="138"/>
      <c r="AM3" s="138"/>
      <c r="AN3" s="211"/>
      <c r="AO3" s="212">
        <v>1</v>
      </c>
      <c r="AP3" s="144" t="s">
        <v>3</v>
      </c>
      <c r="AR3" s="139" t="e">
        <f>DAY(Q5)</f>
        <v>#N/A</v>
      </c>
      <c r="AS3" s="140"/>
      <c r="AT3" s="131"/>
      <c r="AU3" s="131"/>
    </row>
    <row r="4" spans="13:51" ht="15.9" hidden="1" customHeight="1">
      <c r="N4" s="146"/>
      <c r="O4" s="1686" t="s">
        <v>221</v>
      </c>
      <c r="P4" s="1687"/>
      <c r="Q4" s="1688" t="e">
        <f>INDEX(Personal!C19:S132,MATCH(Q3,Personal!C19:C132,0),2)</f>
        <v>#N/A</v>
      </c>
      <c r="R4" s="1688"/>
      <c r="S4" s="1688"/>
      <c r="T4" s="1689"/>
      <c r="U4" s="145"/>
      <c r="V4" s="145"/>
      <c r="W4" s="145"/>
      <c r="X4" s="145"/>
      <c r="Y4" s="145"/>
      <c r="Z4" s="146"/>
      <c r="AA4" s="147"/>
      <c r="AB4" s="147"/>
      <c r="AC4" s="147"/>
      <c r="AD4" s="147"/>
      <c r="AE4" s="147"/>
      <c r="AF4" s="147"/>
      <c r="AG4" s="147"/>
      <c r="AH4" s="147"/>
      <c r="AI4" s="147"/>
      <c r="AJ4" s="147"/>
      <c r="AK4" s="147"/>
      <c r="AL4" s="147"/>
      <c r="AM4" s="147"/>
      <c r="AN4" s="211"/>
      <c r="AO4" s="212">
        <f>AO3+1</f>
        <v>2</v>
      </c>
      <c r="AP4" s="144" t="s">
        <v>4</v>
      </c>
      <c r="AR4" s="139" t="e">
        <f>MONTH(Q5)</f>
        <v>#N/A</v>
      </c>
      <c r="AS4" s="148" t="e">
        <f>IF(AR4=1," Enero ",IF(AR4=2," Febrero ",IF(AR4=3," Marzo ",IF(AR4=4," Abril ",IF(AR4=5," Mayo ",IF(AR4=6," Junio ",IF(AR4=7," Julio ",AT4)))))))</f>
        <v>#N/A</v>
      </c>
      <c r="AT4" s="131" t="e">
        <f>IF(AR4=8," Agosto ",IF(AR4=9," Septiembre ",IF(AR4=10," Octubre ",IF(AR4=11," Noviembre ",IF(AR4=12," Diciembre","")))))</f>
        <v>#N/A</v>
      </c>
      <c r="AU4" s="131"/>
    </row>
    <row r="5" spans="13:51" ht="15.9" hidden="1" customHeight="1">
      <c r="N5" s="149"/>
      <c r="O5" s="1695" t="s">
        <v>222</v>
      </c>
      <c r="P5" s="1696"/>
      <c r="Q5" s="1697" t="e">
        <f>INDEX(Personal!C19:S132,MATCH(Q3,Personal!C19:C132,0),14)</f>
        <v>#N/A</v>
      </c>
      <c r="R5" s="1697"/>
      <c r="S5" s="1697"/>
      <c r="T5" s="1698"/>
      <c r="U5" s="145"/>
      <c r="V5" s="131"/>
      <c r="W5" s="131"/>
      <c r="X5" s="131"/>
      <c r="Y5" s="131"/>
      <c r="Z5" s="149"/>
      <c r="AA5" s="150"/>
      <c r="AB5" s="150"/>
      <c r="AC5" s="150"/>
      <c r="AD5" s="150"/>
      <c r="AE5" s="150"/>
      <c r="AF5" s="150"/>
      <c r="AG5" s="150"/>
      <c r="AH5" s="150"/>
      <c r="AI5" s="150"/>
      <c r="AJ5" s="150"/>
      <c r="AK5" s="150"/>
      <c r="AL5" s="150"/>
      <c r="AM5" s="150"/>
      <c r="AN5" s="211"/>
      <c r="AO5" s="212">
        <f t="shared" ref="AO5:AO13" si="0">AO4+1</f>
        <v>3</v>
      </c>
      <c r="AP5" s="144" t="s">
        <v>5</v>
      </c>
      <c r="AR5" s="139"/>
      <c r="AS5" s="148"/>
      <c r="AT5" s="131"/>
      <c r="AU5" s="131"/>
    </row>
    <row r="6" spans="13:51" ht="15.9" hidden="1" customHeight="1">
      <c r="N6" s="151"/>
      <c r="O6" s="1686" t="s">
        <v>223</v>
      </c>
      <c r="P6" s="1687"/>
      <c r="Q6" s="1699" t="e">
        <f>INDEX(Personal!C19:S132,MATCH(Q3,Personal!C19:C132,0),3)</f>
        <v>#N/A</v>
      </c>
      <c r="R6" s="1699"/>
      <c r="S6" s="1699"/>
      <c r="T6" s="1700"/>
      <c r="U6" s="131"/>
      <c r="V6" s="131"/>
      <c r="W6" s="131"/>
      <c r="X6" s="131"/>
      <c r="Y6" s="131"/>
      <c r="Z6" s="151"/>
      <c r="AA6" s="150"/>
      <c r="AB6" s="150"/>
      <c r="AC6" s="150"/>
      <c r="AD6" s="150"/>
      <c r="AE6" s="150"/>
      <c r="AF6" s="150"/>
      <c r="AG6" s="150"/>
      <c r="AH6" s="150"/>
      <c r="AI6" s="150"/>
      <c r="AJ6" s="150"/>
      <c r="AK6" s="150"/>
      <c r="AL6" s="150"/>
      <c r="AM6" s="150"/>
      <c r="AN6" s="211"/>
      <c r="AO6" s="212">
        <f t="shared" si="0"/>
        <v>4</v>
      </c>
      <c r="AP6" s="144" t="s">
        <v>6</v>
      </c>
      <c r="AR6" s="139" t="e">
        <f>YEAR(Q5)</f>
        <v>#N/A</v>
      </c>
      <c r="AS6" s="140"/>
      <c r="AT6" s="131"/>
      <c r="AU6" s="131"/>
    </row>
    <row r="7" spans="13:51" ht="15.9" hidden="1" customHeight="1">
      <c r="O7" s="1701" t="s">
        <v>224</v>
      </c>
      <c r="P7" s="1702"/>
      <c r="Q7" s="1703" t="e">
        <f>INDEX(Personal!C19:S132,MATCH(Q3,Personal!C19:C132,0),4)</f>
        <v>#N/A</v>
      </c>
      <c r="R7" s="1703"/>
      <c r="S7" s="1703"/>
      <c r="T7" s="1704"/>
      <c r="U7" s="152"/>
      <c r="V7" s="153"/>
      <c r="W7" s="131"/>
      <c r="X7" s="131"/>
      <c r="Y7" s="131"/>
      <c r="Z7" s="131"/>
      <c r="AA7" s="150"/>
      <c r="AB7" s="150"/>
      <c r="AC7" s="150"/>
      <c r="AD7" s="150"/>
      <c r="AE7" s="150"/>
      <c r="AF7" s="150"/>
      <c r="AG7" s="150"/>
      <c r="AH7" s="150"/>
      <c r="AI7" s="150"/>
      <c r="AJ7" s="150"/>
      <c r="AK7" s="150"/>
      <c r="AL7" s="150"/>
      <c r="AM7" s="150"/>
      <c r="AN7" s="211"/>
      <c r="AO7" s="212">
        <f t="shared" si="0"/>
        <v>5</v>
      </c>
      <c r="AP7" s="144" t="s">
        <v>7</v>
      </c>
      <c r="AR7" s="139"/>
      <c r="AS7" s="140"/>
      <c r="AT7" s="131"/>
      <c r="AU7" s="131"/>
    </row>
    <row r="8" spans="13:51" ht="13.5" hidden="1" customHeight="1">
      <c r="O8" s="1690" t="s">
        <v>225</v>
      </c>
      <c r="P8" s="1691"/>
      <c r="Q8" s="1692" t="e">
        <f>INDEX(Personal!C19:S132,MATCH(Q3,Personal!C19:C132,0),15)</f>
        <v>#N/A</v>
      </c>
      <c r="R8" s="1693"/>
      <c r="S8" s="1693"/>
      <c r="T8" s="1694"/>
      <c r="U8" s="131"/>
      <c r="V8" s="131"/>
      <c r="W8" s="131"/>
      <c r="X8" s="131"/>
      <c r="Y8" s="131"/>
      <c r="Z8" s="131"/>
      <c r="AA8" s="150"/>
      <c r="AB8" s="150"/>
      <c r="AC8" s="150"/>
      <c r="AD8" s="150"/>
      <c r="AE8" s="150"/>
      <c r="AF8" s="150"/>
      <c r="AG8" s="150"/>
      <c r="AH8" s="150"/>
      <c r="AI8" s="150"/>
      <c r="AJ8" s="150"/>
      <c r="AK8" s="150"/>
      <c r="AL8" s="150"/>
      <c r="AM8" s="150"/>
      <c r="AN8" s="211"/>
      <c r="AO8" s="212">
        <f t="shared" si="0"/>
        <v>6</v>
      </c>
      <c r="AP8" s="144" t="s">
        <v>8</v>
      </c>
      <c r="AR8" s="139">
        <f>DAY(Y9)</f>
        <v>0</v>
      </c>
      <c r="AS8" s="148" t="str">
        <f>IF(AR8=1," Enero ",IF(AR8=2," Febrero ",IF(AR8=3," Marzo ",IF(AR8=4," Abril ",IF(AR8=5," Mayo ",IF(AR8=6," Junio ",IF(AR8=7," Julio ",AT8)))))))</f>
        <v/>
      </c>
      <c r="AT8" s="131" t="str">
        <f>IF(AR8=8," Agosto ",IF(AR8=9," Septiembre ",IF(AR8=10," Octubre ",IF(AR8=11," Noviembre ",IF(AR8=12," Diciembre","")))))</f>
        <v/>
      </c>
      <c r="AU8" s="131"/>
    </row>
    <row r="9" spans="13:51" ht="16.5" hidden="1" customHeight="1">
      <c r="N9" s="154"/>
      <c r="O9" s="653"/>
      <c r="P9" s="654" t="s">
        <v>103</v>
      </c>
      <c r="Q9" s="1643" t="str">
        <f>Personal!D9</f>
        <v>"SERVICIO DE MANTENIMIENTO DE INSTRUMENTACION, PANELES DE CONTROL, MULTIPLES Y POZOS INYECTORES DE MACOLLAS DE PIGAS I, PERTENECIENTE A LA GERENCIA DE PLANTAS GAS Y AGUA"</v>
      </c>
      <c r="R9" s="1644"/>
      <c r="S9" s="1644"/>
      <c r="T9" s="1644"/>
      <c r="U9" s="1644"/>
      <c r="V9" s="1644"/>
      <c r="W9" s="1644"/>
      <c r="X9" s="1644"/>
      <c r="Y9" s="1644"/>
      <c r="Z9" s="1644"/>
      <c r="AA9" s="150"/>
      <c r="AB9" s="150"/>
      <c r="AC9" s="150"/>
      <c r="AD9" s="150"/>
      <c r="AE9" s="150"/>
      <c r="AF9" s="150"/>
      <c r="AG9" s="150"/>
      <c r="AH9" s="150"/>
      <c r="AI9" s="150"/>
      <c r="AJ9" s="150"/>
      <c r="AK9" s="150"/>
      <c r="AL9" s="150"/>
      <c r="AM9" s="150"/>
      <c r="AN9" s="211"/>
      <c r="AO9" s="212">
        <f t="shared" si="0"/>
        <v>7</v>
      </c>
      <c r="AP9" s="144" t="s">
        <v>9</v>
      </c>
      <c r="AR9" s="139">
        <f>MONTH(Y9)</f>
        <v>1</v>
      </c>
      <c r="AS9" s="148"/>
      <c r="AT9" s="131"/>
      <c r="AU9" s="131"/>
    </row>
    <row r="10" spans="13:51" ht="16.5" hidden="1" customHeight="1">
      <c r="N10" s="155"/>
      <c r="O10" s="655"/>
      <c r="P10" s="656"/>
      <c r="Q10" s="1643"/>
      <c r="R10" s="1644"/>
      <c r="S10" s="1644"/>
      <c r="T10" s="1644"/>
      <c r="U10" s="1644"/>
      <c r="V10" s="1644"/>
      <c r="W10" s="1644"/>
      <c r="X10" s="1644"/>
      <c r="Y10" s="1644"/>
      <c r="Z10" s="1644"/>
      <c r="AA10" s="150"/>
      <c r="AB10" s="150"/>
      <c r="AC10" s="150"/>
      <c r="AD10" s="150"/>
      <c r="AE10" s="150"/>
      <c r="AF10" s="150"/>
      <c r="AG10" s="150"/>
      <c r="AH10" s="150"/>
      <c r="AI10" s="150"/>
      <c r="AJ10" s="150"/>
      <c r="AK10" s="150"/>
      <c r="AL10" s="150"/>
      <c r="AM10" s="150"/>
      <c r="AN10" s="211"/>
      <c r="AO10" s="212">
        <f t="shared" si="0"/>
        <v>8</v>
      </c>
      <c r="AP10" s="144" t="s">
        <v>10</v>
      </c>
      <c r="AR10" s="139">
        <f>YEAR(Y9)</f>
        <v>1900</v>
      </c>
      <c r="AS10" s="140"/>
      <c r="AT10" s="131"/>
      <c r="AU10" s="131"/>
    </row>
    <row r="11" spans="13:51" ht="13.5" hidden="1" customHeight="1">
      <c r="N11" s="155"/>
      <c r="O11" s="655"/>
      <c r="P11" s="656"/>
      <c r="Q11" s="1643"/>
      <c r="R11" s="1644"/>
      <c r="S11" s="1644"/>
      <c r="T11" s="1644"/>
      <c r="U11" s="1644"/>
      <c r="V11" s="1644"/>
      <c r="W11" s="1644"/>
      <c r="X11" s="1644"/>
      <c r="Y11" s="1644"/>
      <c r="Z11" s="1644"/>
      <c r="AA11" s="150"/>
      <c r="AB11" s="150"/>
      <c r="AC11" s="150"/>
      <c r="AD11" s="150"/>
      <c r="AE11" s="150"/>
      <c r="AF11" s="150"/>
      <c r="AG11" s="150"/>
      <c r="AH11" s="150"/>
      <c r="AI11" s="150"/>
      <c r="AJ11" s="150"/>
      <c r="AK11" s="150"/>
      <c r="AL11" s="150"/>
      <c r="AM11" s="150"/>
      <c r="AN11" s="211"/>
      <c r="AO11" s="212">
        <f t="shared" si="0"/>
        <v>9</v>
      </c>
      <c r="AP11" s="144" t="s">
        <v>11</v>
      </c>
      <c r="AR11" s="156">
        <f ca="1">DAY(TODAY())</f>
        <v>22</v>
      </c>
      <c r="AS11" s="157" t="str">
        <f ca="1">IF(AR11=1,"Un",IF(AR11=2,"Dos",IF(AR11=3,"Tres",IF(AR11=4,"Cuatros",IF(AR11=5,"Cincos",IF(AR11=6,"Seis",IF(AR11=7,"Siete",IF(AR11=8," Agosto ",AT11))))))))</f>
        <v>Veintidos</v>
      </c>
      <c r="AT11" s="158" t="str">
        <f ca="1">IF(AR11=9,"Nueves",IF(AR11=10,"Diez",IF(AR11=11,"Once",IF(AR11=12,"Doces",IF(AR11=13,"Treces",IF(AR11=14,"Catorces",IF(AR11=15,"Quinces",IF(AR11=16,"Dieciséis",AU11))))))))</f>
        <v>Veintidos</v>
      </c>
      <c r="AU11" s="158" t="str">
        <f ca="1">IF(AR11=17,"Diecisietes",IF(AR11=18,"Dieciochos",IF(AR11=19,"Diecisnueves",IF(AR11=20,"Veintes",IF(AR11=21,"Veintiun",IF(AR11=22,"Veintidos",IF(AR11=23,"Veintitres",IF(AR11=24,"Veinticuatros",AU11))))))))</f>
        <v>Veintidos</v>
      </c>
      <c r="AV11" s="159"/>
    </row>
    <row r="12" spans="13:51" ht="13.2" hidden="1">
      <c r="O12" s="657"/>
      <c r="P12" s="658"/>
      <c r="Q12" s="1643"/>
      <c r="R12" s="1644"/>
      <c r="S12" s="1644"/>
      <c r="T12" s="1644"/>
      <c r="U12" s="1644"/>
      <c r="V12" s="1644"/>
      <c r="W12" s="1644"/>
      <c r="X12" s="1644"/>
      <c r="Y12" s="1644"/>
      <c r="Z12" s="1644"/>
      <c r="AA12" s="131"/>
      <c r="AB12" s="131"/>
      <c r="AC12" s="131"/>
      <c r="AD12" s="131"/>
      <c r="AE12" s="131"/>
      <c r="AF12" s="131"/>
      <c r="AG12" s="131"/>
      <c r="AH12" s="131"/>
      <c r="AI12" s="131"/>
      <c r="AJ12" s="131"/>
      <c r="AK12" s="131"/>
      <c r="AL12" s="131"/>
      <c r="AM12" s="131"/>
      <c r="AN12" s="211"/>
      <c r="AO12" s="212">
        <f t="shared" si="0"/>
        <v>10</v>
      </c>
      <c r="AP12" s="144" t="s">
        <v>12</v>
      </c>
      <c r="AR12" s="160">
        <f ca="1">MONTH(TODAY())</f>
        <v>8</v>
      </c>
      <c r="AS12" s="148" t="str">
        <f ca="1">IF(AR12=1," Enero ",IF(AR12=2," Febrero ",IF(AR12=3," Marzo ",IF(AR12=4," Abril ",IF(AR12=5," Mayo ",IF(AR12=6," Junio ",IF(AR12=7," Julio ",AT12)))))))</f>
        <v xml:space="preserve"> Agosto </v>
      </c>
      <c r="AT12" s="131" t="str">
        <f ca="1">IF(AR12=8," Agosto ",IF(AR12=9," Septiembre ",IF(AR12=10," Octubre ",IF(AR12=11," Noviembre ",IF(AR12=12," Diciembre","")))))</f>
        <v xml:space="preserve"> Agosto </v>
      </c>
      <c r="AU12" s="131"/>
    </row>
    <row r="13" spans="13:51" ht="13.2" hidden="1">
      <c r="O13" s="132"/>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211"/>
      <c r="AO13" s="212">
        <f t="shared" si="0"/>
        <v>11</v>
      </c>
      <c r="AP13" s="144" t="s">
        <v>13</v>
      </c>
      <c r="AQ13" s="154"/>
      <c r="AR13" s="161"/>
      <c r="AS13" s="161"/>
    </row>
    <row r="14" spans="13:51" ht="13.2" hidden="1">
      <c r="O14" s="132"/>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211"/>
      <c r="AO14" s="212">
        <f>AO13+1</f>
        <v>12</v>
      </c>
      <c r="AP14" s="144" t="s">
        <v>14</v>
      </c>
      <c r="AQ14" s="131"/>
      <c r="AR14" s="162"/>
      <c r="AS14" s="162"/>
    </row>
    <row r="15" spans="13:51" ht="13.2" hidden="1">
      <c r="M15" s="150"/>
      <c r="N15" s="150"/>
      <c r="O15" s="132"/>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211"/>
      <c r="AO15" s="211"/>
      <c r="AP15" s="211"/>
      <c r="AQ15" s="131"/>
      <c r="AR15" s="162"/>
      <c r="AS15" s="162"/>
    </row>
    <row r="16" spans="13:51" ht="13.2" hidden="1">
      <c r="O16" s="132"/>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211"/>
      <c r="AO16" s="211"/>
      <c r="AP16" s="211"/>
      <c r="AQ16" s="131"/>
      <c r="AR16" s="162"/>
      <c r="AS16" s="162"/>
    </row>
    <row r="17" spans="13:45" ht="18" hidden="1" customHeight="1">
      <c r="M17" s="151"/>
      <c r="N17" s="151"/>
      <c r="O17" s="132"/>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211"/>
      <c r="AO17" s="211"/>
      <c r="AP17" s="211"/>
      <c r="AQ17" s="131"/>
      <c r="AR17" s="162"/>
      <c r="AS17" s="162"/>
    </row>
    <row r="18" spans="13:45" ht="21" hidden="1" customHeight="1">
      <c r="M18" s="163"/>
      <c r="N18" s="163"/>
      <c r="O18" s="132"/>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211"/>
      <c r="AO18" s="211"/>
      <c r="AP18" s="211"/>
      <c r="AQ18" s="131"/>
      <c r="AR18" s="162"/>
      <c r="AS18" s="162"/>
    </row>
    <row r="19" spans="13:45" ht="12.75" hidden="1" customHeight="1">
      <c r="M19" s="164"/>
      <c r="N19" s="164"/>
      <c r="O19" s="132"/>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211"/>
      <c r="AO19" s="211"/>
      <c r="AP19" s="211"/>
      <c r="AQ19" s="131"/>
      <c r="AR19" s="162"/>
      <c r="AS19" s="162"/>
    </row>
    <row r="20" spans="13:45" ht="15" hidden="1">
      <c r="M20" s="163"/>
      <c r="N20" s="163"/>
      <c r="O20" s="132"/>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1"/>
      <c r="AM20" s="131"/>
      <c r="AN20" s="211"/>
      <c r="AO20" s="211"/>
      <c r="AP20" s="211"/>
      <c r="AQ20" s="131"/>
      <c r="AR20" s="162"/>
      <c r="AS20" s="162"/>
    </row>
    <row r="21" spans="13:45" ht="15" hidden="1" customHeight="1">
      <c r="M21" s="163"/>
      <c r="N21" s="163"/>
      <c r="O21" s="132"/>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211"/>
      <c r="AO21" s="211"/>
      <c r="AP21" s="211"/>
      <c r="AQ21" s="131"/>
      <c r="AR21" s="162"/>
      <c r="AS21" s="162"/>
    </row>
    <row r="22" spans="13:45" ht="15" hidden="1">
      <c r="M22" s="163"/>
      <c r="N22" s="163"/>
      <c r="O22" s="132"/>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211"/>
      <c r="AO22" s="211"/>
      <c r="AP22" s="211"/>
      <c r="AQ22" s="131"/>
      <c r="AR22" s="162"/>
      <c r="AS22" s="162"/>
    </row>
    <row r="23" spans="13:45" ht="12.75" hidden="1" customHeight="1">
      <c r="M23" s="165"/>
      <c r="N23" s="165"/>
      <c r="O23" s="132"/>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211"/>
      <c r="AO23" s="211"/>
      <c r="AP23" s="211"/>
      <c r="AQ23" s="131"/>
      <c r="AR23" s="162"/>
      <c r="AS23" s="162"/>
    </row>
    <row r="24" spans="13:45" ht="12.75" hidden="1" customHeight="1">
      <c r="M24" s="165"/>
      <c r="N24" s="165"/>
      <c r="O24" s="132"/>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1"/>
      <c r="AM24" s="131"/>
      <c r="AN24" s="211"/>
      <c r="AO24" s="211"/>
      <c r="AP24" s="211"/>
      <c r="AQ24" s="131"/>
      <c r="AR24" s="162"/>
      <c r="AS24" s="162"/>
    </row>
    <row r="25" spans="13:45" ht="12.75" hidden="1" customHeight="1">
      <c r="M25" s="165"/>
      <c r="N25" s="165"/>
      <c r="O25" s="132"/>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c r="AN25" s="211"/>
      <c r="AO25" s="211"/>
      <c r="AP25" s="211"/>
      <c r="AQ25" s="131"/>
      <c r="AR25" s="162"/>
      <c r="AS25" s="162"/>
    </row>
    <row r="26" spans="13:45" ht="12.75" hidden="1" customHeight="1">
      <c r="M26" s="165"/>
      <c r="N26" s="165"/>
      <c r="O26" s="132"/>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211"/>
      <c r="AO26" s="211"/>
      <c r="AP26" s="211"/>
      <c r="AQ26" s="131"/>
      <c r="AR26" s="162"/>
      <c r="AS26" s="162"/>
    </row>
    <row r="27" spans="13:45" ht="12.75" hidden="1" customHeight="1">
      <c r="M27" s="165"/>
      <c r="N27" s="165"/>
      <c r="O27" s="132"/>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211"/>
      <c r="AO27" s="211"/>
      <c r="AP27" s="211"/>
      <c r="AQ27" s="131"/>
      <c r="AR27" s="162"/>
      <c r="AS27" s="162"/>
    </row>
    <row r="28" spans="13:45" ht="16.5" hidden="1" customHeight="1">
      <c r="M28" s="165"/>
      <c r="N28" s="165"/>
      <c r="O28" s="132"/>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211"/>
      <c r="AO28" s="211"/>
      <c r="AP28" s="211"/>
      <c r="AQ28" s="131"/>
      <c r="AR28" s="162"/>
      <c r="AS28" s="162"/>
    </row>
    <row r="29" spans="13:45" ht="15" hidden="1" customHeight="1">
      <c r="M29" s="166"/>
      <c r="N29" s="166"/>
      <c r="O29" s="132"/>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211"/>
      <c r="AO29" s="211"/>
      <c r="AP29" s="211"/>
      <c r="AQ29" s="131"/>
      <c r="AR29" s="162"/>
      <c r="AS29" s="162"/>
    </row>
    <row r="30" spans="13:45" ht="12.75" hidden="1" customHeight="1">
      <c r="M30" s="166"/>
      <c r="N30" s="166"/>
      <c r="O30" s="132"/>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211"/>
      <c r="AO30" s="211"/>
      <c r="AP30" s="211"/>
      <c r="AQ30" s="131"/>
      <c r="AR30" s="162"/>
      <c r="AS30" s="162"/>
    </row>
    <row r="31" spans="13:45" ht="15" hidden="1">
      <c r="M31" s="163"/>
      <c r="N31" s="163"/>
      <c r="O31" s="132"/>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211"/>
      <c r="AO31" s="211"/>
      <c r="AP31" s="211"/>
      <c r="AQ31" s="131"/>
      <c r="AR31" s="162"/>
      <c r="AS31" s="162"/>
    </row>
    <row r="32" spans="13:45" ht="15" hidden="1">
      <c r="M32" s="167"/>
      <c r="N32" s="167"/>
      <c r="O32" s="132"/>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211"/>
      <c r="AO32" s="211"/>
      <c r="AP32" s="211"/>
      <c r="AQ32" s="131"/>
      <c r="AR32" s="162"/>
      <c r="AS32" s="162"/>
    </row>
    <row r="33" spans="13:45" ht="13.2" hidden="1">
      <c r="O33" s="132"/>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211"/>
      <c r="AO33" s="211"/>
      <c r="AP33" s="211"/>
      <c r="AQ33" s="131"/>
      <c r="AR33" s="168"/>
      <c r="AS33" s="168"/>
    </row>
    <row r="34" spans="13:45" ht="17.399999999999999" hidden="1">
      <c r="M34" s="169"/>
      <c r="N34" s="169"/>
      <c r="O34" s="132"/>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211"/>
      <c r="AO34" s="211"/>
      <c r="AP34" s="211"/>
      <c r="AQ34" s="131"/>
      <c r="AR34" s="168"/>
      <c r="AS34" s="168"/>
    </row>
    <row r="35" spans="13:45" ht="13.2" hidden="1">
      <c r="O35" s="132"/>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211"/>
      <c r="AO35" s="211"/>
      <c r="AP35" s="211"/>
      <c r="AQ35" s="131"/>
      <c r="AR35" s="168"/>
      <c r="AS35" s="168"/>
    </row>
    <row r="36" spans="13:45" ht="15" hidden="1">
      <c r="M36" s="170"/>
      <c r="N36" s="170"/>
      <c r="O36" s="132"/>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211"/>
      <c r="AO36" s="211"/>
      <c r="AP36" s="211"/>
      <c r="AQ36" s="131"/>
      <c r="AR36" s="168"/>
      <c r="AS36" s="168"/>
    </row>
    <row r="37" spans="13:45" ht="15" hidden="1">
      <c r="M37" s="170"/>
      <c r="N37" s="170"/>
      <c r="O37" s="132"/>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211"/>
      <c r="AO37" s="211"/>
      <c r="AP37" s="211"/>
      <c r="AQ37" s="131"/>
      <c r="AR37" s="168"/>
      <c r="AS37" s="168"/>
    </row>
    <row r="38" spans="13:45" ht="15" hidden="1">
      <c r="M38" s="170"/>
      <c r="N38" s="170"/>
      <c r="O38" s="132"/>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211"/>
      <c r="AO38" s="211"/>
      <c r="AP38" s="211"/>
      <c r="AQ38" s="131"/>
      <c r="AR38" s="171"/>
      <c r="AS38" s="171"/>
    </row>
    <row r="39" spans="13:45" ht="13.2" hidden="1">
      <c r="O39" s="132"/>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211"/>
      <c r="AO39" s="211"/>
      <c r="AP39" s="211"/>
      <c r="AQ39" s="131"/>
      <c r="AR39" s="172"/>
      <c r="AS39" s="172"/>
    </row>
    <row r="40" spans="13:45" ht="13.2" hidden="1">
      <c r="O40" s="132"/>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211"/>
      <c r="AO40" s="211"/>
      <c r="AP40" s="211"/>
      <c r="AQ40" s="131"/>
      <c r="AR40" s="171"/>
      <c r="AS40" s="171"/>
    </row>
    <row r="41" spans="13:45" ht="13.2" hidden="1">
      <c r="O41" s="132"/>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211"/>
      <c r="AO41" s="211"/>
      <c r="AP41" s="211"/>
      <c r="AQ41" s="131"/>
      <c r="AR41" s="168"/>
      <c r="AS41" s="168"/>
    </row>
    <row r="42" spans="13:45" ht="13.2" hidden="1">
      <c r="O42" s="132"/>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211"/>
      <c r="AO42" s="211"/>
      <c r="AP42" s="211"/>
      <c r="AQ42" s="131"/>
      <c r="AR42" s="168"/>
      <c r="AS42" s="168"/>
    </row>
    <row r="43" spans="13:45" ht="13.2" hidden="1">
      <c r="O43" s="132"/>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211"/>
      <c r="AO43" s="211"/>
      <c r="AP43" s="211"/>
      <c r="AQ43" s="131"/>
      <c r="AR43" s="168"/>
      <c r="AS43" s="168"/>
    </row>
    <row r="44" spans="13:45" ht="13.2" hidden="1">
      <c r="O44" s="132"/>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211"/>
      <c r="AO44" s="211"/>
      <c r="AP44" s="211"/>
      <c r="AQ44" s="131"/>
      <c r="AR44" s="168"/>
      <c r="AS44" s="168"/>
    </row>
    <row r="45" spans="13:45" ht="13.2" hidden="1">
      <c r="O45" s="132"/>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211"/>
      <c r="AO45" s="211"/>
      <c r="AP45" s="211"/>
      <c r="AQ45" s="131"/>
      <c r="AR45" s="173"/>
      <c r="AS45" s="173"/>
    </row>
    <row r="46" spans="13:45" ht="13.2" hidden="1">
      <c r="O46" s="132"/>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211"/>
      <c r="AO46" s="211"/>
      <c r="AP46" s="211"/>
      <c r="AQ46" s="131"/>
      <c r="AR46" s="168"/>
      <c r="AS46" s="168"/>
    </row>
    <row r="47" spans="13:45" ht="13.2" hidden="1">
      <c r="O47" s="132"/>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211"/>
      <c r="AO47" s="211"/>
      <c r="AP47" s="211"/>
      <c r="AQ47" s="131"/>
      <c r="AR47" s="168"/>
      <c r="AS47" s="168"/>
    </row>
    <row r="48" spans="13:45" ht="13.2" hidden="1">
      <c r="O48" s="132"/>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211"/>
      <c r="AO48" s="211"/>
      <c r="AP48" s="211"/>
      <c r="AQ48" s="131"/>
      <c r="AR48" s="168"/>
      <c r="AS48" s="168"/>
    </row>
    <row r="49" spans="2:45" ht="13.2" hidden="1">
      <c r="O49" s="132"/>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211"/>
      <c r="AO49" s="211"/>
      <c r="AP49" s="211"/>
      <c r="AQ49" s="131"/>
      <c r="AR49" s="168"/>
      <c r="AS49" s="168"/>
    </row>
    <row r="50" spans="2:45" ht="13.2" hidden="1">
      <c r="M50" s="174"/>
      <c r="N50" s="174"/>
      <c r="O50" s="132"/>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211"/>
      <c r="AO50" s="211"/>
      <c r="AP50" s="211"/>
      <c r="AQ50" s="131"/>
      <c r="AR50" s="168"/>
      <c r="AS50" s="168"/>
    </row>
    <row r="51" spans="2:45" ht="13.2" hidden="1">
      <c r="O51" s="132"/>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211"/>
      <c r="AO51" s="211"/>
      <c r="AP51" s="211"/>
      <c r="AQ51" s="131"/>
      <c r="AR51" s="168"/>
      <c r="AS51" s="168"/>
    </row>
    <row r="52" spans="2:45" ht="13.2" hidden="1">
      <c r="M52" s="175"/>
      <c r="N52" s="175"/>
      <c r="O52" s="132"/>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211"/>
      <c r="AO52" s="211"/>
      <c r="AP52" s="211"/>
      <c r="AQ52" s="131"/>
      <c r="AR52" s="168"/>
      <c r="AS52" s="168"/>
    </row>
    <row r="53" spans="2:45" ht="12.75" hidden="1" customHeight="1">
      <c r="O53" s="132"/>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211"/>
      <c r="AO53" s="211"/>
      <c r="AP53" s="211"/>
      <c r="AQ53" s="131"/>
      <c r="AR53" s="168"/>
      <c r="AS53" s="168"/>
    </row>
    <row r="54" spans="2:45" ht="13.2" hidden="1">
      <c r="O54" s="132"/>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211"/>
      <c r="AO54" s="211"/>
      <c r="AP54" s="211"/>
      <c r="AQ54" s="131"/>
      <c r="AR54" s="168"/>
      <c r="AS54" s="168"/>
    </row>
    <row r="55" spans="2:45" ht="12.75" hidden="1" customHeight="1">
      <c r="M55" s="176"/>
      <c r="N55" s="176"/>
      <c r="O55" s="132"/>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211"/>
      <c r="AO55" s="211"/>
      <c r="AP55" s="211"/>
      <c r="AQ55" s="131"/>
      <c r="AR55" s="168"/>
      <c r="AS55" s="168"/>
    </row>
    <row r="56" spans="2:45" ht="12.75" hidden="1" customHeight="1">
      <c r="M56" s="176"/>
      <c r="N56" s="176"/>
      <c r="O56" s="132"/>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c r="AM56" s="131"/>
      <c r="AN56" s="211"/>
      <c r="AO56" s="211"/>
      <c r="AP56" s="211"/>
      <c r="AQ56" s="131"/>
      <c r="AR56" s="168"/>
      <c r="AS56" s="168"/>
    </row>
    <row r="57" spans="2:45" ht="13.2" hidden="1">
      <c r="K57" s="150"/>
      <c r="M57" s="176"/>
      <c r="N57" s="176"/>
      <c r="O57" s="132"/>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211"/>
      <c r="AO57" s="211"/>
      <c r="AP57" s="211"/>
      <c r="AQ57" s="131"/>
      <c r="AR57" s="168"/>
      <c r="AS57" s="168"/>
    </row>
    <row r="58" spans="2:45" ht="15">
      <c r="B58" s="136"/>
      <c r="C58" s="136"/>
      <c r="D58" s="136"/>
      <c r="E58" s="136"/>
      <c r="F58" s="136"/>
      <c r="G58" s="1652"/>
      <c r="H58" s="1652"/>
      <c r="I58" s="1653"/>
      <c r="J58" s="1653"/>
      <c r="K58" s="1653"/>
      <c r="L58" s="1653"/>
      <c r="M58" s="176"/>
      <c r="N58" s="176"/>
      <c r="O58" s="132"/>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211"/>
      <c r="AO58" s="211"/>
      <c r="AP58" s="211"/>
      <c r="AQ58" s="131"/>
      <c r="AR58" s="168"/>
      <c r="AS58" s="168"/>
    </row>
    <row r="59" spans="2:45" ht="13.2">
      <c r="O59" s="132"/>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211"/>
      <c r="AO59" s="211"/>
      <c r="AP59" s="211"/>
      <c r="AQ59" s="131"/>
      <c r="AR59" s="168"/>
      <c r="AS59" s="168"/>
    </row>
    <row r="60" spans="2:45" ht="15">
      <c r="M60" s="163"/>
      <c r="N60" s="163"/>
      <c r="O60" s="132"/>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211"/>
      <c r="AO60" s="211"/>
      <c r="AP60" s="211"/>
    </row>
    <row r="61" spans="2:45" ht="17.399999999999999">
      <c r="B61" s="177"/>
      <c r="C61" s="177"/>
      <c r="D61" s="178"/>
      <c r="E61" s="169"/>
      <c r="F61" s="150"/>
      <c r="G61" s="150"/>
      <c r="H61" s="150"/>
      <c r="I61" s="150"/>
      <c r="M61" s="163"/>
      <c r="N61" s="163"/>
      <c r="O61" s="132"/>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211"/>
      <c r="AO61" s="211"/>
      <c r="AP61" s="211"/>
    </row>
    <row r="62" spans="2:45" ht="15">
      <c r="B62" s="179"/>
      <c r="C62" s="1666"/>
      <c r="D62" s="1666"/>
      <c r="E62" s="1666"/>
      <c r="F62" s="1666"/>
      <c r="G62" s="1676"/>
      <c r="H62" s="1676"/>
      <c r="I62" s="180"/>
      <c r="J62" s="1665"/>
      <c r="K62" s="1665"/>
      <c r="L62" s="181"/>
      <c r="M62" s="163"/>
      <c r="N62" s="163"/>
      <c r="O62" s="132"/>
      <c r="P62" s="131"/>
      <c r="Q62" s="131"/>
      <c r="R62" s="131"/>
      <c r="S62" s="131"/>
      <c r="T62" s="131"/>
      <c r="U62" s="131"/>
      <c r="V62" s="131"/>
      <c r="W62" s="131"/>
      <c r="X62" s="131"/>
      <c r="Y62" s="131"/>
      <c r="Z62" s="131"/>
      <c r="AA62" s="131"/>
      <c r="AB62" s="131"/>
      <c r="AC62" s="131"/>
      <c r="AD62" s="131"/>
      <c r="AE62" s="131"/>
      <c r="AF62" s="131"/>
      <c r="AG62" s="131"/>
      <c r="AH62" s="131"/>
      <c r="AI62" s="131"/>
      <c r="AJ62" s="131"/>
      <c r="AK62" s="131"/>
      <c r="AL62" s="131"/>
      <c r="AM62" s="131"/>
      <c r="AN62" s="211"/>
      <c r="AO62" s="211"/>
      <c r="AP62" s="211"/>
    </row>
    <row r="63" spans="2:45" ht="15.6">
      <c r="D63" s="182"/>
      <c r="E63" s="183"/>
      <c r="F63" s="182"/>
      <c r="M63" s="184"/>
      <c r="N63" s="184"/>
      <c r="O63" s="132"/>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211"/>
      <c r="AO63" s="211"/>
      <c r="AP63" s="211"/>
    </row>
    <row r="64" spans="2:45" ht="15">
      <c r="B64" s="1677"/>
      <c r="C64" s="1677"/>
      <c r="D64" s="1677"/>
      <c r="E64" s="1677"/>
      <c r="F64" s="1677"/>
      <c r="G64" s="1677"/>
      <c r="H64" s="1677"/>
      <c r="I64" s="1677"/>
      <c r="J64" s="1677"/>
      <c r="K64" s="1677"/>
      <c r="L64" s="1677"/>
      <c r="M64" s="167"/>
      <c r="N64" s="167"/>
      <c r="O64" s="132"/>
      <c r="P64" s="131"/>
      <c r="Q64" s="131"/>
      <c r="R64" s="131"/>
      <c r="S64" s="131"/>
      <c r="T64" s="131"/>
      <c r="U64" s="131"/>
      <c r="V64" s="131"/>
      <c r="W64" s="131"/>
      <c r="X64" s="131"/>
      <c r="Y64" s="131"/>
      <c r="Z64" s="131"/>
      <c r="AA64" s="131"/>
      <c r="AB64" s="131"/>
      <c r="AC64" s="131"/>
      <c r="AD64" s="131"/>
      <c r="AE64" s="131"/>
      <c r="AF64" s="131"/>
      <c r="AG64" s="131"/>
      <c r="AH64" s="131"/>
      <c r="AI64" s="131"/>
      <c r="AJ64" s="131"/>
      <c r="AK64" s="131"/>
      <c r="AL64" s="131"/>
      <c r="AM64" s="131"/>
      <c r="AN64" s="211"/>
      <c r="AO64" s="211"/>
      <c r="AP64" s="211"/>
    </row>
    <row r="65" spans="2:42" ht="15">
      <c r="B65" s="1677"/>
      <c r="C65" s="1677"/>
      <c r="D65" s="1677"/>
      <c r="E65" s="1677"/>
      <c r="F65" s="1677"/>
      <c r="G65" s="1677"/>
      <c r="H65" s="1677"/>
      <c r="I65" s="1677"/>
      <c r="J65" s="1677"/>
      <c r="K65" s="1677"/>
      <c r="L65" s="1677"/>
      <c r="M65" s="163"/>
      <c r="N65" s="163"/>
      <c r="O65" s="132"/>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211"/>
      <c r="AO65" s="211"/>
      <c r="AP65" s="211"/>
    </row>
    <row r="66" spans="2:42" ht="15.6">
      <c r="B66" s="1672" t="s">
        <v>711</v>
      </c>
      <c r="C66" s="1672"/>
      <c r="D66" s="1672"/>
      <c r="E66" s="1672"/>
      <c r="F66" s="1672"/>
      <c r="G66" s="1672"/>
      <c r="H66" s="1672"/>
      <c r="I66" s="1672"/>
      <c r="J66" s="1672"/>
      <c r="K66" s="1672"/>
      <c r="L66" s="1672"/>
      <c r="M66" s="163"/>
      <c r="N66" s="163"/>
      <c r="O66" s="132"/>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211"/>
      <c r="AO66" s="211"/>
      <c r="AP66" s="211"/>
    </row>
    <row r="67" spans="2:42" ht="15">
      <c r="G67" s="1670"/>
      <c r="H67" s="1670"/>
      <c r="I67" s="1671"/>
      <c r="J67" s="1671"/>
      <c r="K67" s="1671"/>
      <c r="L67" s="1671"/>
      <c r="M67" s="163"/>
      <c r="N67" s="163"/>
      <c r="O67" s="132"/>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211"/>
      <c r="AO67" s="211"/>
      <c r="AP67" s="211"/>
    </row>
    <row r="68" spans="2:42" ht="15">
      <c r="G68" s="170"/>
      <c r="H68" s="170"/>
      <c r="I68" s="163"/>
      <c r="J68" s="163"/>
      <c r="K68" s="163"/>
      <c r="L68" s="163"/>
      <c r="M68" s="163"/>
      <c r="N68" s="163"/>
      <c r="O68" s="132"/>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211"/>
      <c r="AO68" s="211"/>
      <c r="AP68" s="211"/>
    </row>
    <row r="69" spans="2:42" ht="15">
      <c r="G69" s="1670"/>
      <c r="H69" s="1670"/>
      <c r="I69" s="1671"/>
      <c r="J69" s="1671"/>
      <c r="K69" s="1671"/>
      <c r="L69" s="1671"/>
      <c r="M69" s="163"/>
      <c r="N69" s="163"/>
      <c r="O69" s="132"/>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211"/>
      <c r="AO69" s="211"/>
      <c r="AP69" s="211"/>
    </row>
    <row r="70" spans="2:42" ht="15">
      <c r="B70" s="1809" t="e">
        <f>CONCATENATE("            Por  medio de la presente se hace constar que el ciudadano(a): ", UPPER(Q3), ", Titular de la Cedula de Identidad: V- ",FIXED(Q4,0),", Mantiene relaciones comerciales con nuestra empresa desde hace 5 años. Obteniendo créditoas y observando una pago puntual no teniendo retraso con nuestra cuenta.")</f>
        <v>#N/A</v>
      </c>
      <c r="C70" s="1809"/>
      <c r="D70" s="1809"/>
      <c r="E70" s="1809"/>
      <c r="F70" s="1809"/>
      <c r="G70" s="1809"/>
      <c r="H70" s="1809"/>
      <c r="I70" s="1809"/>
      <c r="J70" s="1809"/>
      <c r="K70" s="1809"/>
      <c r="L70" s="1809"/>
      <c r="M70" s="167"/>
      <c r="N70" s="167"/>
      <c r="O70" s="132"/>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211"/>
      <c r="AO70" s="211"/>
      <c r="AP70" s="211"/>
    </row>
    <row r="71" spans="2:42" ht="12.75" customHeight="1">
      <c r="B71" s="1809"/>
      <c r="C71" s="1809"/>
      <c r="D71" s="1809"/>
      <c r="E71" s="1809"/>
      <c r="F71" s="1809"/>
      <c r="G71" s="1809"/>
      <c r="H71" s="1809"/>
      <c r="I71" s="1809"/>
      <c r="J71" s="1809"/>
      <c r="K71" s="1809"/>
      <c r="L71" s="1809"/>
      <c r="O71" s="132"/>
      <c r="P71" s="131"/>
      <c r="Q71" s="131"/>
      <c r="R71" s="131"/>
      <c r="S71" s="131"/>
      <c r="T71" s="131"/>
      <c r="U71" s="131"/>
      <c r="V71" s="131"/>
      <c r="W71" s="131"/>
      <c r="X71" s="131"/>
      <c r="Y71" s="131"/>
      <c r="Z71" s="131"/>
      <c r="AA71" s="131"/>
      <c r="AB71" s="131"/>
      <c r="AC71" s="131"/>
      <c r="AD71" s="131"/>
      <c r="AE71" s="131"/>
      <c r="AF71" s="131"/>
      <c r="AG71" s="131"/>
      <c r="AH71" s="131"/>
      <c r="AI71" s="131"/>
      <c r="AJ71" s="131"/>
      <c r="AK71" s="131"/>
      <c r="AL71" s="131"/>
      <c r="AM71" s="131"/>
      <c r="AN71" s="211"/>
      <c r="AO71" s="211"/>
      <c r="AP71" s="211"/>
    </row>
    <row r="72" spans="2:42" ht="17.399999999999999">
      <c r="B72" s="1809"/>
      <c r="C72" s="1809"/>
      <c r="D72" s="1809"/>
      <c r="E72" s="1809"/>
      <c r="F72" s="1809"/>
      <c r="G72" s="1809"/>
      <c r="H72" s="1809"/>
      <c r="I72" s="1809"/>
      <c r="J72" s="1809"/>
      <c r="K72" s="1809"/>
      <c r="L72" s="1809"/>
      <c r="M72" s="169"/>
      <c r="N72" s="169"/>
      <c r="O72" s="132"/>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211"/>
      <c r="AO72" s="211"/>
      <c r="AP72" s="211"/>
    </row>
    <row r="73" spans="2:42" ht="12.75" customHeight="1">
      <c r="B73" s="1809"/>
      <c r="C73" s="1809"/>
      <c r="D73" s="1809"/>
      <c r="E73" s="1809"/>
      <c r="F73" s="1809"/>
      <c r="G73" s="1809"/>
      <c r="H73" s="1809"/>
      <c r="I73" s="1809"/>
      <c r="J73" s="1809"/>
      <c r="K73" s="1809"/>
      <c r="L73" s="1809"/>
      <c r="O73" s="132"/>
      <c r="P73" s="131"/>
      <c r="Q73" s="131"/>
      <c r="R73" s="131"/>
      <c r="S73" s="131"/>
      <c r="T73" s="131"/>
      <c r="U73" s="131"/>
      <c r="V73" s="131"/>
      <c r="W73" s="131"/>
      <c r="X73" s="131"/>
      <c r="Y73" s="131"/>
      <c r="Z73" s="131"/>
      <c r="AA73" s="131"/>
      <c r="AB73" s="131"/>
      <c r="AC73" s="131"/>
      <c r="AD73" s="131"/>
      <c r="AE73" s="131"/>
      <c r="AF73" s="131"/>
      <c r="AG73" s="131"/>
      <c r="AH73" s="131"/>
      <c r="AI73" s="131"/>
      <c r="AJ73" s="131"/>
      <c r="AK73" s="131"/>
      <c r="AL73" s="131"/>
      <c r="AM73" s="131"/>
      <c r="AN73" s="211"/>
      <c r="AO73" s="211"/>
      <c r="AP73" s="211"/>
    </row>
    <row r="74" spans="2:42" ht="15">
      <c r="B74" s="1809"/>
      <c r="C74" s="1809"/>
      <c r="D74" s="1809"/>
      <c r="E74" s="1809"/>
      <c r="F74" s="1809"/>
      <c r="G74" s="1809"/>
      <c r="H74" s="1809"/>
      <c r="I74" s="1809"/>
      <c r="J74" s="1809"/>
      <c r="K74" s="1809"/>
      <c r="L74" s="1809"/>
      <c r="M74" s="185"/>
      <c r="N74" s="185"/>
      <c r="O74" s="132"/>
      <c r="P74" s="131"/>
      <c r="Q74" s="131"/>
      <c r="R74" s="131"/>
      <c r="S74" s="131"/>
      <c r="T74" s="131"/>
      <c r="U74" s="131"/>
      <c r="V74" s="131"/>
      <c r="W74" s="131"/>
      <c r="X74" s="131"/>
      <c r="Y74" s="131"/>
      <c r="Z74" s="131"/>
      <c r="AA74" s="131"/>
      <c r="AB74" s="131"/>
      <c r="AC74" s="131"/>
      <c r="AD74" s="131"/>
      <c r="AE74" s="131"/>
      <c r="AF74" s="131"/>
      <c r="AG74" s="131"/>
      <c r="AH74" s="131"/>
      <c r="AI74" s="131"/>
      <c r="AJ74" s="131"/>
      <c r="AK74" s="131"/>
      <c r="AL74" s="131"/>
      <c r="AM74" s="131"/>
      <c r="AN74" s="211"/>
      <c r="AO74" s="211"/>
      <c r="AP74" s="211"/>
    </row>
    <row r="75" spans="2:42" ht="15" hidden="1">
      <c r="B75" s="1809"/>
      <c r="C75" s="1809"/>
      <c r="D75" s="1809"/>
      <c r="E75" s="1809"/>
      <c r="F75" s="1809"/>
      <c r="G75" s="1809"/>
      <c r="H75" s="1809"/>
      <c r="I75" s="1809"/>
      <c r="J75" s="1809"/>
      <c r="K75" s="1809"/>
      <c r="L75" s="1809"/>
      <c r="M75" s="185"/>
      <c r="N75" s="185"/>
      <c r="O75" s="132"/>
      <c r="P75" s="131"/>
      <c r="Q75" s="131"/>
      <c r="R75" s="131"/>
      <c r="S75" s="131"/>
      <c r="T75" s="131"/>
      <c r="U75" s="131"/>
      <c r="V75" s="131"/>
      <c r="W75" s="131"/>
      <c r="X75" s="131"/>
      <c r="Y75" s="131"/>
      <c r="Z75" s="131"/>
      <c r="AA75" s="131"/>
      <c r="AB75" s="131"/>
      <c r="AC75" s="131"/>
      <c r="AD75" s="131"/>
      <c r="AE75" s="131"/>
      <c r="AF75" s="131"/>
      <c r="AG75" s="131"/>
      <c r="AH75" s="131"/>
      <c r="AI75" s="131"/>
      <c r="AJ75" s="131"/>
      <c r="AK75" s="131"/>
      <c r="AL75" s="131"/>
      <c r="AM75" s="131"/>
      <c r="AN75" s="211"/>
      <c r="AO75" s="211"/>
      <c r="AP75" s="211"/>
    </row>
    <row r="76" spans="2:42" ht="15">
      <c r="M76" s="163"/>
      <c r="N76" s="163"/>
      <c r="O76" s="132"/>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211"/>
      <c r="AO76" s="211"/>
      <c r="AP76" s="211"/>
    </row>
    <row r="77" spans="2:42" ht="15">
      <c r="B77" s="1668" t="str">
        <f ca="1">CONCATENATE("      Constancia que se expide a solicitud de la parte  interesada, a los ",AS11, " (",AR11,") días del mes de ",AS12," de ", YEAR(TODAY()),".")</f>
        <v xml:space="preserve">      Constancia que se expide a solicitud de la parte  interesada, a los Veintidos (22) días del mes de  Agosto  de 2026.</v>
      </c>
      <c r="C77" s="1668"/>
      <c r="D77" s="1668"/>
      <c r="E77" s="1668"/>
      <c r="F77" s="1668"/>
      <c r="G77" s="1668"/>
      <c r="H77" s="1668"/>
      <c r="I77" s="1668"/>
      <c r="J77" s="1668"/>
      <c r="K77" s="1668"/>
      <c r="L77" s="1668"/>
      <c r="M77" s="163"/>
      <c r="N77" s="163"/>
      <c r="O77" s="132"/>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211"/>
      <c r="AO77" s="211"/>
      <c r="AP77" s="211"/>
    </row>
    <row r="78" spans="2:42" ht="15">
      <c r="B78" s="1668"/>
      <c r="C78" s="1668"/>
      <c r="D78" s="1668"/>
      <c r="E78" s="1668"/>
      <c r="F78" s="1668"/>
      <c r="G78" s="1668"/>
      <c r="H78" s="1668"/>
      <c r="I78" s="1668"/>
      <c r="J78" s="1668"/>
      <c r="K78" s="1668"/>
      <c r="L78" s="1668"/>
      <c r="M78" s="163"/>
      <c r="N78" s="163"/>
      <c r="O78" s="132"/>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211"/>
      <c r="AO78" s="211"/>
      <c r="AP78" s="211"/>
    </row>
    <row r="79" spans="2:42" ht="15">
      <c r="B79" s="1669"/>
      <c r="C79" s="1669"/>
      <c r="D79" s="1669"/>
      <c r="E79" s="1669"/>
      <c r="F79" s="1669"/>
      <c r="G79" s="1669"/>
      <c r="H79" s="1669"/>
      <c r="I79" s="1669"/>
      <c r="J79" s="1669"/>
      <c r="K79" s="1669"/>
      <c r="L79" s="1669"/>
      <c r="M79" s="163"/>
      <c r="N79" s="163"/>
      <c r="O79" s="132"/>
      <c r="P79" s="131"/>
      <c r="Q79" s="131"/>
      <c r="R79" s="131"/>
      <c r="S79" s="131"/>
      <c r="T79" s="131"/>
      <c r="U79" s="131"/>
      <c r="V79" s="131"/>
      <c r="W79" s="131"/>
      <c r="X79" s="131"/>
      <c r="Y79" s="131"/>
      <c r="Z79" s="131"/>
      <c r="AA79" s="131"/>
      <c r="AB79" s="131"/>
      <c r="AC79" s="131"/>
      <c r="AD79" s="131"/>
      <c r="AE79" s="131"/>
      <c r="AF79" s="131"/>
      <c r="AG79" s="131"/>
      <c r="AH79" s="131"/>
      <c r="AI79" s="131"/>
      <c r="AJ79" s="131"/>
      <c r="AK79" s="131"/>
      <c r="AL79" s="131"/>
      <c r="AM79" s="131"/>
      <c r="AN79" s="211"/>
      <c r="AO79" s="211"/>
      <c r="AP79" s="211"/>
    </row>
    <row r="80" spans="2:42" ht="15">
      <c r="B80" s="1669"/>
      <c r="C80" s="1669"/>
      <c r="D80" s="1669"/>
      <c r="E80" s="1669"/>
      <c r="F80" s="1669"/>
      <c r="G80" s="1669"/>
      <c r="H80" s="1669"/>
      <c r="I80" s="1669"/>
      <c r="J80" s="1669"/>
      <c r="K80" s="1669"/>
      <c r="L80" s="1669"/>
      <c r="M80" s="163"/>
      <c r="N80" s="163"/>
      <c r="O80" s="132"/>
      <c r="P80" s="131"/>
      <c r="Q80" s="131"/>
      <c r="R80" s="131"/>
      <c r="S80" s="131"/>
      <c r="T80" s="131"/>
      <c r="U80" s="131"/>
      <c r="V80" s="131"/>
      <c r="W80" s="131"/>
      <c r="X80" s="131"/>
      <c r="Y80" s="131"/>
      <c r="Z80" s="131"/>
      <c r="AA80" s="131"/>
      <c r="AB80" s="131"/>
      <c r="AC80" s="131"/>
      <c r="AD80" s="131"/>
      <c r="AE80" s="131"/>
      <c r="AF80" s="131"/>
      <c r="AG80" s="131"/>
      <c r="AH80" s="131"/>
      <c r="AI80" s="131"/>
      <c r="AJ80" s="131"/>
      <c r="AK80" s="131"/>
      <c r="AL80" s="131"/>
      <c r="AM80" s="131"/>
    </row>
    <row r="81" spans="2:39" ht="15">
      <c r="B81" s="133"/>
      <c r="C81" s="133"/>
      <c r="D81" s="133"/>
      <c r="E81" s="133"/>
      <c r="F81" s="133"/>
      <c r="G81" s="133"/>
      <c r="H81" s="133"/>
      <c r="I81" s="133"/>
      <c r="J81" s="133"/>
      <c r="K81" s="133"/>
      <c r="L81" s="133"/>
      <c r="M81" s="163"/>
      <c r="N81" s="163"/>
      <c r="O81" s="132"/>
      <c r="P81" s="131"/>
      <c r="Q81" s="131"/>
      <c r="R81" s="131"/>
      <c r="S81" s="131"/>
      <c r="T81" s="131"/>
      <c r="U81" s="131"/>
      <c r="V81" s="131"/>
      <c r="W81" s="131"/>
      <c r="X81" s="131"/>
      <c r="Y81" s="131"/>
      <c r="Z81" s="131"/>
      <c r="AA81" s="131"/>
      <c r="AB81" s="131"/>
      <c r="AC81" s="131"/>
      <c r="AD81" s="131"/>
      <c r="AE81" s="131"/>
      <c r="AF81" s="131"/>
      <c r="AG81" s="131"/>
      <c r="AH81" s="131"/>
      <c r="AI81" s="131"/>
      <c r="AJ81" s="131"/>
      <c r="AK81" s="131"/>
      <c r="AL81" s="131"/>
      <c r="AM81" s="131"/>
    </row>
    <row r="82" spans="2:39" ht="15">
      <c r="B82" s="133"/>
      <c r="C82" s="133"/>
      <c r="D82" s="133"/>
      <c r="E82" s="133"/>
      <c r="F82" s="133"/>
      <c r="G82" s="133"/>
      <c r="H82" s="133"/>
      <c r="I82" s="133"/>
      <c r="J82" s="133"/>
      <c r="K82" s="133"/>
      <c r="L82" s="133"/>
      <c r="M82" s="163"/>
      <c r="N82" s="163"/>
      <c r="O82" s="132"/>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row>
    <row r="83" spans="2:39" ht="15">
      <c r="M83" s="163"/>
      <c r="N83" s="163"/>
      <c r="O83" s="132"/>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row>
    <row r="84" spans="2:39" ht="15">
      <c r="M84" s="163"/>
      <c r="N84" s="163"/>
      <c r="O84" s="132"/>
      <c r="P84" s="131"/>
      <c r="Q84" s="131"/>
      <c r="R84" s="131"/>
      <c r="S84" s="131"/>
      <c r="T84" s="131"/>
      <c r="U84" s="131"/>
      <c r="V84" s="131"/>
      <c r="W84" s="131"/>
      <c r="X84" s="131"/>
      <c r="Y84" s="131"/>
      <c r="Z84" s="131"/>
      <c r="AA84" s="131"/>
      <c r="AB84" s="131"/>
      <c r="AC84" s="131"/>
      <c r="AD84" s="131"/>
      <c r="AE84" s="131"/>
      <c r="AF84" s="131"/>
      <c r="AG84" s="131"/>
      <c r="AH84" s="131"/>
      <c r="AI84" s="131"/>
      <c r="AJ84" s="131"/>
      <c r="AK84" s="131"/>
      <c r="AL84" s="131"/>
      <c r="AM84" s="131"/>
    </row>
    <row r="85" spans="2:39" ht="15">
      <c r="M85" s="163"/>
      <c r="N85" s="163"/>
      <c r="O85" s="132"/>
      <c r="P85" s="131"/>
      <c r="Q85" s="131"/>
      <c r="R85" s="131"/>
      <c r="S85" s="131"/>
      <c r="T85" s="131"/>
      <c r="U85" s="131"/>
      <c r="V85" s="131"/>
      <c r="W85" s="131"/>
      <c r="X85" s="131"/>
      <c r="Y85" s="131"/>
      <c r="Z85" s="131"/>
      <c r="AA85" s="131"/>
      <c r="AB85" s="131"/>
      <c r="AC85" s="131"/>
      <c r="AD85" s="131"/>
      <c r="AE85" s="131"/>
      <c r="AF85" s="131"/>
      <c r="AG85" s="131"/>
      <c r="AH85" s="131"/>
      <c r="AI85" s="131"/>
      <c r="AJ85" s="131"/>
      <c r="AK85" s="131"/>
      <c r="AL85" s="131"/>
      <c r="AM85" s="131"/>
    </row>
    <row r="86" spans="2:39" ht="15.6">
      <c r="I86" s="1664"/>
      <c r="J86" s="1664"/>
      <c r="M86" s="184"/>
      <c r="N86" s="184"/>
      <c r="O86" s="132"/>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row>
    <row r="87" spans="2:39" ht="15">
      <c r="B87" s="1670" t="s">
        <v>227</v>
      </c>
      <c r="C87" s="1670"/>
      <c r="D87" s="1670"/>
      <c r="E87" s="1670"/>
      <c r="F87" s="1670"/>
      <c r="G87" s="1670"/>
      <c r="H87" s="1670"/>
      <c r="I87" s="1670"/>
      <c r="J87" s="1670"/>
      <c r="K87" s="1670"/>
      <c r="L87" s="1670"/>
      <c r="M87" s="167"/>
      <c r="N87" s="167"/>
      <c r="O87" s="132"/>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row>
    <row r="88" spans="2:39" ht="15">
      <c r="B88" s="1671" t="s">
        <v>713</v>
      </c>
      <c r="C88" s="1671"/>
      <c r="D88" s="1671"/>
      <c r="E88" s="1671"/>
      <c r="F88" s="1671"/>
      <c r="G88" s="1671"/>
      <c r="H88" s="1671"/>
      <c r="I88" s="1671"/>
      <c r="J88" s="1671"/>
      <c r="K88" s="1671"/>
      <c r="L88" s="1671"/>
      <c r="M88" s="163"/>
      <c r="N88" s="163"/>
      <c r="O88" s="132"/>
      <c r="P88" s="131"/>
      <c r="Q88" s="131"/>
      <c r="R88" s="131"/>
      <c r="S88" s="131"/>
      <c r="T88" s="131"/>
      <c r="U88" s="131"/>
      <c r="V88" s="131"/>
      <c r="W88" s="131"/>
      <c r="X88" s="131"/>
      <c r="Y88" s="131"/>
      <c r="Z88" s="131"/>
      <c r="AA88" s="131"/>
      <c r="AB88" s="131"/>
      <c r="AC88" s="131"/>
      <c r="AD88" s="131"/>
      <c r="AE88" s="131"/>
      <c r="AF88" s="131"/>
      <c r="AG88" s="131"/>
      <c r="AH88" s="131"/>
      <c r="AI88" s="131"/>
      <c r="AJ88" s="131"/>
      <c r="AK88" s="131"/>
      <c r="AL88" s="131"/>
      <c r="AM88" s="131"/>
    </row>
    <row r="89" spans="2:39" ht="15">
      <c r="B89" s="1671" t="s">
        <v>482</v>
      </c>
      <c r="C89" s="1671"/>
      <c r="D89" s="1671"/>
      <c r="E89" s="1671"/>
      <c r="F89" s="1671"/>
      <c r="G89" s="1671"/>
      <c r="H89" s="1671"/>
      <c r="I89" s="1671"/>
      <c r="J89" s="1671"/>
      <c r="K89" s="1671"/>
      <c r="L89" s="1671"/>
      <c r="M89" s="163"/>
      <c r="N89" s="163"/>
      <c r="O89" s="132"/>
      <c r="P89" s="131"/>
      <c r="Q89" s="131"/>
      <c r="R89" s="131"/>
      <c r="S89" s="131"/>
      <c r="T89" s="131"/>
      <c r="U89" s="131"/>
      <c r="V89" s="131"/>
      <c r="W89" s="131"/>
      <c r="X89" s="131"/>
      <c r="Y89" s="131"/>
      <c r="Z89" s="131"/>
      <c r="AA89" s="131"/>
      <c r="AB89" s="131"/>
      <c r="AC89" s="131"/>
      <c r="AD89" s="131"/>
      <c r="AE89" s="131"/>
      <c r="AF89" s="131"/>
      <c r="AG89" s="131"/>
      <c r="AH89" s="131"/>
      <c r="AI89" s="131"/>
      <c r="AJ89" s="131"/>
      <c r="AK89" s="131"/>
      <c r="AL89" s="131"/>
      <c r="AM89" s="131"/>
    </row>
    <row r="90" spans="2:39" ht="15.6">
      <c r="I90" s="186"/>
      <c r="J90" s="186"/>
      <c r="M90" s="163"/>
      <c r="N90" s="163"/>
      <c r="O90" s="132"/>
      <c r="P90" s="131"/>
      <c r="Q90" s="131"/>
      <c r="R90" s="131"/>
      <c r="S90" s="131"/>
      <c r="T90" s="131"/>
      <c r="U90" s="131"/>
      <c r="V90" s="131"/>
      <c r="W90" s="131"/>
      <c r="X90" s="131"/>
      <c r="Y90" s="131"/>
      <c r="Z90" s="131"/>
      <c r="AA90" s="131"/>
      <c r="AB90" s="131"/>
      <c r="AC90" s="131"/>
      <c r="AD90" s="131"/>
      <c r="AE90" s="131"/>
      <c r="AF90" s="131"/>
      <c r="AG90" s="131"/>
      <c r="AH90" s="131"/>
      <c r="AI90" s="131"/>
      <c r="AJ90" s="131"/>
      <c r="AK90" s="131"/>
      <c r="AL90" s="131"/>
      <c r="AM90" s="131"/>
    </row>
    <row r="91" spans="2:39" ht="15.6">
      <c r="I91" s="186"/>
      <c r="J91" s="186"/>
      <c r="M91" s="163"/>
      <c r="N91" s="163"/>
      <c r="O91" s="132"/>
      <c r="P91" s="131"/>
      <c r="Q91" s="131"/>
      <c r="R91" s="131"/>
      <c r="S91" s="131"/>
      <c r="T91" s="131"/>
      <c r="U91" s="131"/>
      <c r="V91" s="131"/>
      <c r="W91" s="131"/>
      <c r="X91" s="131"/>
      <c r="Y91" s="131"/>
      <c r="Z91" s="131"/>
      <c r="AA91" s="131"/>
      <c r="AB91" s="131"/>
      <c r="AC91" s="131"/>
      <c r="AD91" s="131"/>
      <c r="AE91" s="131"/>
      <c r="AF91" s="131"/>
      <c r="AG91" s="131"/>
      <c r="AH91" s="131"/>
      <c r="AI91" s="131"/>
      <c r="AJ91" s="131"/>
      <c r="AK91" s="131"/>
      <c r="AL91" s="131"/>
      <c r="AM91" s="131"/>
    </row>
    <row r="92" spans="2:39" ht="15.6">
      <c r="I92" s="186"/>
      <c r="J92" s="186"/>
      <c r="M92" s="163"/>
      <c r="N92" s="163"/>
      <c r="O92" s="132"/>
      <c r="P92" s="131"/>
      <c r="Q92" s="131"/>
      <c r="R92" s="131"/>
      <c r="S92" s="131"/>
      <c r="T92" s="131"/>
      <c r="U92" s="131"/>
      <c r="V92" s="131"/>
      <c r="W92" s="131"/>
      <c r="X92" s="131"/>
      <c r="Y92" s="131"/>
      <c r="Z92" s="131"/>
      <c r="AA92" s="131"/>
      <c r="AB92" s="131"/>
      <c r="AC92" s="131"/>
      <c r="AD92" s="131"/>
      <c r="AE92" s="131"/>
      <c r="AF92" s="131"/>
      <c r="AG92" s="131"/>
      <c r="AH92" s="131"/>
      <c r="AI92" s="131"/>
      <c r="AJ92" s="131"/>
      <c r="AK92" s="131"/>
      <c r="AL92" s="131"/>
      <c r="AM92" s="131"/>
    </row>
    <row r="93" spans="2:39" ht="15">
      <c r="M93" s="167"/>
      <c r="N93" s="167"/>
      <c r="O93" s="132"/>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row>
    <row r="94" spans="2:39" ht="13.2">
      <c r="B94" s="1665"/>
      <c r="C94" s="1665"/>
      <c r="D94" s="1666"/>
      <c r="E94" s="1666"/>
      <c r="F94" s="1666"/>
      <c r="G94" s="1666"/>
      <c r="H94" s="1666"/>
      <c r="I94" s="1666"/>
      <c r="J94" s="1665"/>
      <c r="K94" s="1665"/>
      <c r="L94" s="174"/>
      <c r="O94" s="132"/>
      <c r="P94" s="131"/>
      <c r="Q94" s="131"/>
      <c r="R94" s="131"/>
      <c r="S94" s="131"/>
      <c r="T94" s="131"/>
      <c r="U94" s="131"/>
      <c r="V94" s="131"/>
      <c r="W94" s="131"/>
      <c r="X94" s="131"/>
      <c r="Y94" s="131"/>
      <c r="Z94" s="131"/>
      <c r="AA94" s="131"/>
      <c r="AB94" s="131"/>
      <c r="AC94" s="131"/>
      <c r="AD94" s="131"/>
      <c r="AE94" s="131"/>
      <c r="AF94" s="131"/>
      <c r="AG94" s="131"/>
      <c r="AH94" s="131"/>
      <c r="AI94" s="131"/>
      <c r="AJ94" s="131"/>
      <c r="AK94" s="131"/>
      <c r="AL94" s="131"/>
      <c r="AM94" s="131"/>
    </row>
    <row r="95" spans="2:39" ht="17.399999999999999">
      <c r="E95" s="150"/>
      <c r="M95" s="169"/>
      <c r="N95" s="169"/>
      <c r="O95" s="132"/>
      <c r="P95" s="131"/>
      <c r="Q95" s="131"/>
      <c r="R95" s="131"/>
      <c r="S95" s="131"/>
      <c r="T95" s="131"/>
      <c r="U95" s="131"/>
      <c r="V95" s="131"/>
      <c r="W95" s="131"/>
      <c r="X95" s="131"/>
      <c r="Y95" s="131"/>
      <c r="Z95" s="131"/>
      <c r="AA95" s="131"/>
      <c r="AB95" s="131"/>
      <c r="AC95" s="131"/>
      <c r="AD95" s="131"/>
      <c r="AE95" s="131"/>
      <c r="AF95" s="131"/>
      <c r="AG95" s="131"/>
      <c r="AH95" s="131"/>
      <c r="AI95" s="131"/>
      <c r="AJ95" s="131"/>
      <c r="AK95" s="131"/>
      <c r="AL95" s="131"/>
      <c r="AM95" s="131"/>
    </row>
    <row r="96" spans="2:39" ht="13.2">
      <c r="B96" s="179"/>
      <c r="C96" s="1666"/>
      <c r="D96" s="1666"/>
      <c r="E96" s="1666"/>
      <c r="F96" s="1666"/>
      <c r="G96" s="1667"/>
      <c r="H96" s="1667"/>
      <c r="I96" s="175"/>
      <c r="J96" s="1665"/>
      <c r="K96" s="1665"/>
      <c r="L96" s="175"/>
      <c r="O96" s="132"/>
      <c r="P96" s="131"/>
      <c r="Q96" s="131"/>
      <c r="R96" s="131"/>
      <c r="S96" s="131"/>
      <c r="T96" s="131"/>
      <c r="U96" s="131"/>
      <c r="V96" s="131"/>
      <c r="W96" s="131"/>
      <c r="X96" s="131"/>
      <c r="Y96" s="131"/>
      <c r="Z96" s="131"/>
      <c r="AA96" s="131"/>
      <c r="AB96" s="131"/>
      <c r="AC96" s="131"/>
      <c r="AD96" s="131"/>
      <c r="AE96" s="131"/>
      <c r="AF96" s="131"/>
      <c r="AG96" s="131"/>
      <c r="AH96" s="131"/>
      <c r="AI96" s="131"/>
      <c r="AJ96" s="131"/>
      <c r="AK96" s="131"/>
      <c r="AL96" s="131"/>
      <c r="AM96" s="131"/>
    </row>
    <row r="97" spans="2:42" ht="15">
      <c r="D97" s="182"/>
      <c r="E97" s="183"/>
      <c r="F97" s="182"/>
      <c r="M97" s="185"/>
      <c r="N97" s="185"/>
      <c r="O97" s="132"/>
      <c r="P97" s="131"/>
      <c r="Q97" s="131"/>
      <c r="R97" s="131"/>
      <c r="S97" s="131"/>
      <c r="T97" s="131"/>
      <c r="U97" s="131"/>
      <c r="V97" s="131"/>
      <c r="W97" s="131"/>
      <c r="X97" s="131"/>
      <c r="Y97" s="131"/>
      <c r="Z97" s="131"/>
      <c r="AA97" s="131"/>
      <c r="AB97" s="131"/>
      <c r="AC97" s="131"/>
      <c r="AD97" s="131"/>
      <c r="AE97" s="131"/>
      <c r="AF97" s="131"/>
      <c r="AG97" s="131"/>
      <c r="AH97" s="131"/>
      <c r="AI97" s="131"/>
      <c r="AJ97" s="131"/>
      <c r="AK97" s="131"/>
      <c r="AL97" s="131"/>
      <c r="AM97" s="131"/>
    </row>
    <row r="98" spans="2:42" ht="15">
      <c r="B98" s="1663"/>
      <c r="C98" s="1663"/>
      <c r="D98" s="187"/>
      <c r="E98" s="187"/>
      <c r="F98" s="187"/>
      <c r="G98" s="188"/>
      <c r="H98" s="188"/>
      <c r="I98" s="189"/>
      <c r="J98" s="189"/>
      <c r="K98" s="189"/>
      <c r="L98" s="189"/>
      <c r="M98" s="185"/>
      <c r="N98" s="185"/>
      <c r="O98" s="132"/>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row>
    <row r="99" spans="2:42" ht="13.2">
      <c r="B99" s="1674" t="str">
        <f>Personal!D5</f>
        <v>AV. LUIS DEL VALLE GARCIA C.C. "LA MANTUANA" 2D0. PISO OFIC. 03 MATURIN EDO. MONAGAS.</v>
      </c>
      <c r="C99" s="1674"/>
      <c r="D99" s="1674"/>
      <c r="E99" s="1674"/>
      <c r="F99" s="1674"/>
      <c r="G99" s="1674"/>
      <c r="H99" s="1674"/>
      <c r="I99" s="1674"/>
      <c r="J99" s="1674"/>
      <c r="K99" s="1674"/>
      <c r="L99" s="1674"/>
      <c r="O99" s="132"/>
      <c r="P99" s="131"/>
      <c r="Q99" s="131"/>
      <c r="R99" s="131"/>
      <c r="S99" s="131"/>
      <c r="T99" s="131"/>
      <c r="U99" s="131"/>
      <c r="V99" s="131"/>
      <c r="W99" s="131"/>
      <c r="X99" s="131"/>
      <c r="Y99" s="131"/>
      <c r="Z99" s="131"/>
      <c r="AA99" s="131"/>
      <c r="AB99" s="131"/>
      <c r="AC99" s="131"/>
      <c r="AD99" s="131"/>
      <c r="AE99" s="131"/>
      <c r="AF99" s="131"/>
      <c r="AG99" s="131"/>
      <c r="AH99" s="131"/>
      <c r="AI99" s="131"/>
      <c r="AJ99" s="131"/>
      <c r="AK99" s="131"/>
      <c r="AL99" s="131"/>
      <c r="AM99" s="131"/>
    </row>
    <row r="100" spans="2:42" ht="13.2">
      <c r="B100" s="1675"/>
      <c r="C100" s="1675"/>
      <c r="D100" s="1675"/>
      <c r="E100" s="1675"/>
      <c r="F100" s="1675"/>
      <c r="G100" s="1675"/>
      <c r="H100" s="1675"/>
      <c r="I100" s="1675"/>
      <c r="J100" s="1675"/>
      <c r="K100" s="1675"/>
      <c r="L100" s="1675"/>
      <c r="O100" s="132"/>
      <c r="P100" s="131"/>
      <c r="Q100" s="131"/>
      <c r="R100" s="131"/>
      <c r="S100" s="131"/>
      <c r="T100" s="131"/>
      <c r="U100" s="131"/>
      <c r="V100" s="131"/>
      <c r="W100" s="131"/>
      <c r="X100" s="131"/>
      <c r="Y100" s="131"/>
      <c r="Z100" s="131"/>
      <c r="AA100" s="131"/>
      <c r="AB100" s="131"/>
      <c r="AC100" s="131"/>
      <c r="AD100" s="131"/>
      <c r="AE100" s="131"/>
      <c r="AF100" s="131"/>
      <c r="AG100" s="131"/>
      <c r="AH100" s="131"/>
      <c r="AI100" s="131"/>
      <c r="AJ100" s="131"/>
      <c r="AK100" s="131"/>
      <c r="AL100" s="131"/>
      <c r="AM100" s="131"/>
    </row>
    <row r="101" spans="2:42" ht="13.2">
      <c r="B101" s="1675"/>
      <c r="C101" s="1675"/>
      <c r="D101" s="1675"/>
      <c r="E101" s="1675"/>
      <c r="F101" s="1675"/>
      <c r="G101" s="1675"/>
      <c r="H101" s="1675"/>
      <c r="I101" s="1675"/>
      <c r="J101" s="1675"/>
      <c r="K101" s="1675"/>
      <c r="L101" s="1675"/>
      <c r="O101" s="132"/>
      <c r="P101" s="131"/>
      <c r="Q101" s="131"/>
      <c r="R101" s="131"/>
      <c r="S101" s="131"/>
      <c r="T101" s="131"/>
      <c r="U101" s="131"/>
      <c r="V101" s="131"/>
      <c r="W101" s="131"/>
      <c r="X101" s="131"/>
      <c r="Y101" s="131"/>
      <c r="Z101" s="131"/>
      <c r="AA101" s="131"/>
      <c r="AB101" s="131"/>
      <c r="AC101" s="131"/>
      <c r="AD101" s="131"/>
      <c r="AE101" s="131"/>
      <c r="AF101" s="131"/>
      <c r="AG101" s="131"/>
      <c r="AH101" s="131"/>
      <c r="AI101" s="131"/>
      <c r="AJ101" s="131"/>
      <c r="AK101" s="131"/>
      <c r="AL101" s="131"/>
      <c r="AM101" s="131"/>
    </row>
    <row r="102" spans="2:42" ht="15.6">
      <c r="B102" s="136"/>
      <c r="C102" s="136"/>
      <c r="D102" s="136"/>
      <c r="E102" s="136"/>
      <c r="F102" s="136"/>
      <c r="G102" s="136"/>
      <c r="H102" s="136"/>
      <c r="I102" s="190"/>
      <c r="J102" s="190"/>
      <c r="K102" s="136"/>
      <c r="L102" s="136"/>
      <c r="O102" s="132"/>
      <c r="P102" s="131"/>
      <c r="Q102" s="131"/>
      <c r="R102" s="131"/>
      <c r="S102" s="131"/>
      <c r="T102" s="131"/>
      <c r="U102" s="131"/>
      <c r="V102" s="131"/>
      <c r="W102" s="131"/>
      <c r="X102" s="131"/>
      <c r="Y102" s="131"/>
      <c r="Z102" s="131"/>
      <c r="AA102" s="131"/>
      <c r="AB102" s="131"/>
      <c r="AC102" s="131"/>
      <c r="AD102" s="131"/>
      <c r="AE102" s="131"/>
      <c r="AF102" s="131"/>
      <c r="AG102" s="131"/>
      <c r="AH102" s="131"/>
      <c r="AI102" s="131"/>
      <c r="AJ102" s="131"/>
      <c r="AK102" s="131"/>
      <c r="AL102" s="131"/>
      <c r="AM102" s="131"/>
    </row>
    <row r="103" spans="2:42" ht="15.6">
      <c r="B103" s="136"/>
      <c r="C103" s="136"/>
      <c r="D103" s="136"/>
      <c r="E103" s="136"/>
      <c r="F103" s="136"/>
      <c r="G103" s="136"/>
      <c r="H103" s="136"/>
      <c r="I103" s="190"/>
      <c r="J103" s="190"/>
      <c r="K103" s="136"/>
      <c r="L103" s="136"/>
      <c r="O103" s="132"/>
      <c r="P103" s="131"/>
      <c r="Q103" s="131"/>
      <c r="R103" s="131"/>
      <c r="S103" s="131"/>
      <c r="T103" s="131"/>
      <c r="U103" s="131"/>
      <c r="V103" s="131"/>
      <c r="W103" s="131"/>
      <c r="X103" s="131"/>
      <c r="Y103" s="131"/>
      <c r="Z103" s="131"/>
      <c r="AA103" s="131"/>
      <c r="AB103" s="131"/>
      <c r="AC103" s="131"/>
      <c r="AD103" s="131"/>
      <c r="AE103" s="131"/>
      <c r="AF103" s="131"/>
      <c r="AG103" s="131"/>
      <c r="AH103" s="131"/>
      <c r="AI103" s="131"/>
      <c r="AJ103" s="131"/>
      <c r="AK103" s="131"/>
      <c r="AL103" s="131"/>
      <c r="AM103" s="131"/>
    </row>
    <row r="104" spans="2:42" ht="15.6">
      <c r="B104" s="136"/>
      <c r="C104" s="136"/>
      <c r="D104" s="136"/>
      <c r="E104" s="136"/>
      <c r="F104" s="136"/>
      <c r="G104" s="136"/>
      <c r="H104" s="136"/>
      <c r="I104" s="190"/>
      <c r="J104" s="190"/>
      <c r="K104" s="136"/>
      <c r="L104" s="136"/>
      <c r="O104" s="132"/>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row>
    <row r="105" spans="2:42" ht="15.6">
      <c r="B105" s="136"/>
      <c r="C105" s="136"/>
      <c r="D105" s="136"/>
      <c r="E105" s="136"/>
      <c r="F105" s="136"/>
      <c r="G105" s="136"/>
      <c r="H105" s="136"/>
      <c r="I105" s="190"/>
      <c r="J105" s="190"/>
      <c r="K105" s="136"/>
      <c r="L105" s="136"/>
      <c r="O105" s="132"/>
      <c r="P105" s="131"/>
      <c r="Q105" s="131"/>
      <c r="R105" s="131"/>
      <c r="S105" s="131"/>
      <c r="T105" s="131"/>
      <c r="U105" s="131"/>
      <c r="V105" s="131"/>
      <c r="W105" s="131"/>
      <c r="X105" s="131"/>
      <c r="Y105" s="131"/>
      <c r="Z105" s="131"/>
      <c r="AA105" s="131"/>
      <c r="AB105" s="131"/>
      <c r="AC105" s="131"/>
      <c r="AD105" s="131"/>
      <c r="AE105" s="131"/>
      <c r="AF105" s="131"/>
      <c r="AG105" s="131"/>
      <c r="AH105" s="131"/>
      <c r="AI105" s="131"/>
      <c r="AJ105" s="131"/>
      <c r="AK105" s="131"/>
      <c r="AL105" s="131"/>
      <c r="AM105" s="131"/>
    </row>
    <row r="106" spans="2:42" ht="15.6">
      <c r="B106" s="136"/>
      <c r="C106" s="136"/>
      <c r="D106" s="136"/>
      <c r="E106" s="136"/>
      <c r="F106" s="136"/>
      <c r="G106" s="136"/>
      <c r="H106" s="136"/>
      <c r="I106" s="190"/>
      <c r="J106" s="190"/>
      <c r="K106" s="136"/>
      <c r="L106" s="136"/>
      <c r="O106" s="132"/>
      <c r="P106" s="131"/>
      <c r="Q106" s="131"/>
      <c r="R106" s="131"/>
      <c r="S106" s="131"/>
      <c r="T106" s="131"/>
      <c r="U106" s="131"/>
      <c r="V106" s="131"/>
      <c r="W106" s="131"/>
      <c r="X106" s="131"/>
      <c r="Y106" s="131"/>
      <c r="Z106" s="131"/>
      <c r="AA106" s="131"/>
      <c r="AB106" s="131"/>
      <c r="AC106" s="131"/>
      <c r="AD106" s="131"/>
      <c r="AE106" s="131"/>
      <c r="AF106" s="131"/>
      <c r="AG106" s="131"/>
      <c r="AH106" s="131"/>
      <c r="AI106" s="131"/>
      <c r="AJ106" s="131"/>
      <c r="AK106" s="131"/>
      <c r="AL106" s="131"/>
      <c r="AM106" s="131"/>
    </row>
    <row r="107" spans="2:42" ht="15">
      <c r="M107" s="163"/>
      <c r="N107" s="163"/>
      <c r="O107" s="132"/>
      <c r="P107" s="131"/>
      <c r="Q107" s="131"/>
      <c r="R107" s="131"/>
      <c r="S107" s="131"/>
      <c r="T107" s="131"/>
      <c r="U107" s="131"/>
      <c r="V107" s="131"/>
      <c r="W107" s="131"/>
      <c r="X107" s="131"/>
      <c r="Y107" s="131"/>
      <c r="Z107" s="131"/>
      <c r="AA107" s="131"/>
      <c r="AB107" s="131"/>
      <c r="AC107" s="131"/>
      <c r="AD107" s="131"/>
      <c r="AE107" s="131"/>
      <c r="AF107" s="131"/>
      <c r="AG107" s="131"/>
      <c r="AH107" s="131"/>
      <c r="AI107" s="131"/>
      <c r="AJ107" s="131"/>
      <c r="AK107" s="131"/>
      <c r="AL107" s="131"/>
      <c r="AM107" s="131"/>
      <c r="AN107" s="211"/>
      <c r="AO107" s="211"/>
      <c r="AP107" s="211"/>
    </row>
    <row r="108" spans="2:42" ht="17.399999999999999">
      <c r="B108" s="177"/>
      <c r="C108" s="177"/>
      <c r="D108" s="178"/>
      <c r="E108" s="169"/>
      <c r="F108" s="150"/>
      <c r="G108" s="150"/>
      <c r="H108" s="150"/>
      <c r="I108" s="150"/>
      <c r="M108" s="163"/>
      <c r="N108" s="163"/>
      <c r="O108" s="132"/>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211"/>
      <c r="AO108" s="211"/>
      <c r="AP108" s="211"/>
    </row>
    <row r="109" spans="2:42" ht="15">
      <c r="B109" s="179"/>
      <c r="C109" s="1666"/>
      <c r="D109" s="1666"/>
      <c r="E109" s="1666"/>
      <c r="F109" s="1666"/>
      <c r="G109" s="1676"/>
      <c r="H109" s="1676"/>
      <c r="I109" s="180"/>
      <c r="J109" s="1665"/>
      <c r="K109" s="1665"/>
      <c r="L109" s="181"/>
      <c r="M109" s="163"/>
      <c r="N109" s="163"/>
      <c r="O109" s="132"/>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c r="AN109" s="211"/>
      <c r="AO109" s="211"/>
      <c r="AP109" s="211"/>
    </row>
    <row r="110" spans="2:42" ht="15.6">
      <c r="D110" s="182"/>
      <c r="E110" s="183"/>
      <c r="F110" s="182"/>
      <c r="M110" s="184"/>
      <c r="N110" s="184"/>
      <c r="O110" s="132"/>
      <c r="P110" s="131"/>
      <c r="Q110" s="131"/>
      <c r="R110" s="131"/>
      <c r="S110" s="131"/>
      <c r="T110" s="131"/>
      <c r="U110" s="131"/>
      <c r="V110" s="131"/>
      <c r="W110" s="131"/>
      <c r="X110" s="131"/>
      <c r="Y110" s="131"/>
      <c r="Z110" s="131"/>
      <c r="AA110" s="131"/>
      <c r="AB110" s="131"/>
      <c r="AC110" s="131"/>
      <c r="AD110" s="131"/>
      <c r="AE110" s="131"/>
      <c r="AF110" s="131"/>
      <c r="AG110" s="131"/>
      <c r="AH110" s="131"/>
      <c r="AI110" s="131"/>
      <c r="AJ110" s="131"/>
      <c r="AK110" s="131"/>
      <c r="AL110" s="131"/>
      <c r="AM110" s="131"/>
      <c r="AN110" s="211"/>
      <c r="AO110" s="211"/>
      <c r="AP110" s="211"/>
    </row>
    <row r="111" spans="2:42" ht="15">
      <c r="B111" s="1677"/>
      <c r="C111" s="1677"/>
      <c r="D111" s="1677"/>
      <c r="E111" s="1677"/>
      <c r="F111" s="1677"/>
      <c r="G111" s="1677"/>
      <c r="H111" s="1677"/>
      <c r="I111" s="1677"/>
      <c r="J111" s="1677"/>
      <c r="K111" s="1677"/>
      <c r="L111" s="1677"/>
      <c r="M111" s="167"/>
      <c r="N111" s="167"/>
      <c r="O111" s="132"/>
      <c r="P111" s="131"/>
      <c r="Q111" s="131"/>
      <c r="R111" s="131"/>
      <c r="S111" s="131"/>
      <c r="T111" s="131"/>
      <c r="U111" s="131"/>
      <c r="V111" s="131"/>
      <c r="W111" s="131"/>
      <c r="X111" s="131"/>
      <c r="Y111" s="131"/>
      <c r="Z111" s="131"/>
      <c r="AA111" s="131"/>
      <c r="AB111" s="131"/>
      <c r="AC111" s="131"/>
      <c r="AD111" s="131"/>
      <c r="AE111" s="131"/>
      <c r="AF111" s="131"/>
      <c r="AG111" s="131"/>
      <c r="AH111" s="131"/>
      <c r="AI111" s="131"/>
      <c r="AJ111" s="131"/>
      <c r="AK111" s="131"/>
      <c r="AL111" s="131"/>
      <c r="AM111" s="131"/>
      <c r="AN111" s="211"/>
      <c r="AO111" s="211"/>
      <c r="AP111" s="211"/>
    </row>
    <row r="112" spans="2:42" ht="15">
      <c r="B112" s="1677"/>
      <c r="C112" s="1677"/>
      <c r="D112" s="1677"/>
      <c r="E112" s="1677"/>
      <c r="F112" s="1677"/>
      <c r="G112" s="1677"/>
      <c r="H112" s="1677"/>
      <c r="I112" s="1677"/>
      <c r="J112" s="1677"/>
      <c r="K112" s="1677"/>
      <c r="L112" s="1677"/>
      <c r="M112" s="167"/>
      <c r="N112" s="167"/>
      <c r="O112" s="132"/>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211"/>
      <c r="AO112" s="211"/>
      <c r="AP112" s="211"/>
    </row>
    <row r="113" spans="2:42" ht="15">
      <c r="B113" s="1677"/>
      <c r="C113" s="1677"/>
      <c r="D113" s="1677"/>
      <c r="E113" s="1677"/>
      <c r="F113" s="1677"/>
      <c r="G113" s="1677"/>
      <c r="H113" s="1677"/>
      <c r="I113" s="1677"/>
      <c r="J113" s="1677"/>
      <c r="K113" s="1677"/>
      <c r="L113" s="1677"/>
      <c r="M113" s="167"/>
      <c r="N113" s="167"/>
      <c r="O113" s="132"/>
      <c r="P113" s="13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c r="AM113" s="131"/>
      <c r="AN113" s="211"/>
      <c r="AO113" s="211"/>
      <c r="AP113" s="211"/>
    </row>
    <row r="114" spans="2:42" ht="15">
      <c r="B114" s="1677"/>
      <c r="C114" s="1677"/>
      <c r="D114" s="1677"/>
      <c r="E114" s="1677"/>
      <c r="F114" s="1677"/>
      <c r="G114" s="1677"/>
      <c r="H114" s="1677"/>
      <c r="I114" s="1677"/>
      <c r="J114" s="1677"/>
      <c r="K114" s="1677"/>
      <c r="L114" s="1677"/>
      <c r="M114" s="167"/>
      <c r="N114" s="167"/>
      <c r="O114" s="132"/>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131"/>
      <c r="AK114" s="131"/>
      <c r="AL114" s="131"/>
      <c r="AM114" s="131"/>
      <c r="AN114" s="211"/>
      <c r="AO114" s="211"/>
      <c r="AP114" s="211"/>
    </row>
    <row r="115" spans="2:42" ht="15">
      <c r="B115" s="1677"/>
      <c r="C115" s="1677"/>
      <c r="D115" s="1677"/>
      <c r="E115" s="1677"/>
      <c r="F115" s="1677"/>
      <c r="G115" s="1677"/>
      <c r="H115" s="1677"/>
      <c r="I115" s="1677"/>
      <c r="J115" s="1677"/>
      <c r="K115" s="1677"/>
      <c r="L115" s="1677"/>
      <c r="M115" s="163"/>
      <c r="N115" s="163"/>
      <c r="O115" s="132"/>
      <c r="P115" s="131"/>
      <c r="Q115" s="131"/>
      <c r="R115" s="131"/>
      <c r="S115" s="131"/>
      <c r="T115" s="131"/>
      <c r="U115" s="131"/>
      <c r="V115" s="131"/>
      <c r="W115" s="131"/>
      <c r="X115" s="131"/>
      <c r="Y115" s="131"/>
      <c r="Z115" s="131"/>
      <c r="AA115" s="131"/>
      <c r="AB115" s="131"/>
      <c r="AC115" s="131"/>
      <c r="AD115" s="131"/>
      <c r="AE115" s="131"/>
      <c r="AF115" s="131"/>
      <c r="AG115" s="131"/>
      <c r="AH115" s="131"/>
      <c r="AI115" s="131"/>
      <c r="AJ115" s="131"/>
      <c r="AK115" s="131"/>
      <c r="AL115" s="131"/>
      <c r="AM115" s="131"/>
      <c r="AN115" s="211"/>
      <c r="AO115" s="211"/>
      <c r="AP115" s="211"/>
    </row>
    <row r="116" spans="2:42" ht="15.6">
      <c r="B116" s="1672" t="s">
        <v>226</v>
      </c>
      <c r="C116" s="1672"/>
      <c r="D116" s="1672"/>
      <c r="E116" s="1672"/>
      <c r="F116" s="1672"/>
      <c r="G116" s="1672"/>
      <c r="H116" s="1672"/>
      <c r="I116" s="1672"/>
      <c r="J116" s="1672"/>
      <c r="K116" s="1672"/>
      <c r="L116" s="1672"/>
      <c r="M116" s="163"/>
      <c r="N116" s="163"/>
      <c r="O116" s="132"/>
      <c r="P116" s="131"/>
      <c r="Q116" s="131"/>
      <c r="R116" s="131"/>
      <c r="S116" s="131"/>
      <c r="T116" s="131"/>
      <c r="U116" s="131"/>
      <c r="V116" s="131"/>
      <c r="W116" s="131"/>
      <c r="X116" s="131"/>
      <c r="Y116" s="131"/>
      <c r="Z116" s="131"/>
      <c r="AA116" s="131"/>
      <c r="AB116" s="131"/>
      <c r="AC116" s="131"/>
      <c r="AD116" s="131"/>
      <c r="AE116" s="131"/>
      <c r="AF116" s="131"/>
      <c r="AG116" s="131"/>
      <c r="AH116" s="131"/>
      <c r="AI116" s="131"/>
      <c r="AJ116" s="131"/>
      <c r="AK116" s="131"/>
      <c r="AL116" s="131"/>
      <c r="AM116" s="131"/>
      <c r="AN116" s="211"/>
      <c r="AO116" s="211"/>
      <c r="AP116" s="211"/>
    </row>
    <row r="117" spans="2:42" ht="15">
      <c r="G117" s="1670"/>
      <c r="H117" s="1670"/>
      <c r="I117" s="1671"/>
      <c r="J117" s="1671"/>
      <c r="K117" s="1671"/>
      <c r="L117" s="1671"/>
      <c r="M117" s="163"/>
      <c r="N117" s="163"/>
      <c r="O117" s="132"/>
      <c r="P117" s="131"/>
      <c r="Q117" s="131"/>
      <c r="R117" s="131"/>
      <c r="S117" s="131"/>
      <c r="T117" s="131"/>
      <c r="U117" s="131"/>
      <c r="V117" s="131"/>
      <c r="W117" s="131"/>
      <c r="X117" s="131"/>
      <c r="Y117" s="131"/>
      <c r="Z117" s="131"/>
      <c r="AA117" s="131"/>
      <c r="AB117" s="131"/>
      <c r="AC117" s="131"/>
      <c r="AD117" s="131"/>
      <c r="AE117" s="131"/>
      <c r="AF117" s="131"/>
      <c r="AG117" s="131"/>
      <c r="AH117" s="131"/>
      <c r="AI117" s="131"/>
      <c r="AJ117" s="131"/>
      <c r="AK117" s="131"/>
      <c r="AL117" s="131"/>
      <c r="AM117" s="131"/>
      <c r="AN117" s="211"/>
      <c r="AO117" s="211"/>
      <c r="AP117" s="211"/>
    </row>
    <row r="118" spans="2:42" ht="15">
      <c r="G118" s="170"/>
      <c r="H118" s="170"/>
      <c r="I118" s="163"/>
      <c r="J118" s="163"/>
      <c r="K118" s="163"/>
      <c r="L118" s="163"/>
      <c r="M118" s="163"/>
      <c r="N118" s="163"/>
      <c r="O118" s="132"/>
      <c r="P118" s="131"/>
      <c r="Q118" s="131"/>
      <c r="R118" s="131"/>
      <c r="S118" s="131"/>
      <c r="T118" s="131"/>
      <c r="U118" s="131"/>
      <c r="V118" s="131"/>
      <c r="W118" s="131"/>
      <c r="X118" s="131"/>
      <c r="Y118" s="131"/>
      <c r="Z118" s="131"/>
      <c r="AA118" s="131"/>
      <c r="AB118" s="131"/>
      <c r="AC118" s="131"/>
      <c r="AD118" s="131"/>
      <c r="AE118" s="131"/>
      <c r="AF118" s="131"/>
      <c r="AG118" s="131"/>
      <c r="AH118" s="131"/>
      <c r="AI118" s="131"/>
      <c r="AJ118" s="131"/>
      <c r="AK118" s="131"/>
      <c r="AL118" s="131"/>
      <c r="AM118" s="131"/>
      <c r="AN118" s="211"/>
      <c r="AO118" s="211"/>
      <c r="AP118" s="211"/>
    </row>
    <row r="119" spans="2:42" ht="15">
      <c r="G119" s="1670"/>
      <c r="H119" s="1670"/>
      <c r="I119" s="1671"/>
      <c r="J119" s="1671"/>
      <c r="K119" s="1671"/>
      <c r="L119" s="1671"/>
      <c r="M119" s="163"/>
      <c r="N119" s="163"/>
      <c r="O119" s="132"/>
      <c r="P119" s="131"/>
      <c r="Q119" s="131"/>
      <c r="R119" s="131"/>
      <c r="S119" s="131"/>
      <c r="T119" s="131"/>
      <c r="U119" s="131"/>
      <c r="V119" s="131"/>
      <c r="W119" s="131"/>
      <c r="X119" s="131"/>
      <c r="Y119" s="131"/>
      <c r="Z119" s="131"/>
      <c r="AA119" s="131"/>
      <c r="AB119" s="131"/>
      <c r="AC119" s="131"/>
      <c r="AD119" s="131"/>
      <c r="AE119" s="131"/>
      <c r="AF119" s="131"/>
      <c r="AG119" s="131"/>
      <c r="AH119" s="131"/>
      <c r="AI119" s="131"/>
      <c r="AJ119" s="131"/>
      <c r="AK119" s="131"/>
      <c r="AL119" s="131"/>
      <c r="AM119" s="131"/>
      <c r="AN119" s="211"/>
      <c r="AO119" s="211"/>
      <c r="AP119" s="211"/>
    </row>
    <row r="120" spans="2:42" ht="15">
      <c r="B120" s="1673" t="e">
        <f>CONCATENATE("            Por  medio de la presente se hace constar que el ciudadano(a): ", UPPER(Q3), ", Titular de la Cedula de Identidad: V- ",FIXED(Q4,0),", prestó sus servicio en esta empresa en la Obra ",Q9," desde el  ",DAY(Q5)," de ",INDEX(AO3:AP14,MATCH(MONTH(Q5),AO3:AO14,0),2)," del ",YEAR(Q5)," hasta el  ",DAY(Q8)," de ",INDEX(AO3:AP14,MATCH(MONTH(Q8),AO3:AO14,0),2)," del ",YEAR(Q8),",  devengando un Salario Básico Diario de Bs.F. ",Q7," ,  desempeñando el cargo de ",UPPER(Q6),".")</f>
        <v>#N/A</v>
      </c>
      <c r="C120" s="1673"/>
      <c r="D120" s="1673"/>
      <c r="E120" s="1673"/>
      <c r="F120" s="1673"/>
      <c r="G120" s="1673"/>
      <c r="H120" s="1673"/>
      <c r="I120" s="1673"/>
      <c r="J120" s="1673"/>
      <c r="K120" s="1673"/>
      <c r="L120" s="1673"/>
      <c r="M120" s="167"/>
      <c r="N120" s="167"/>
      <c r="O120" s="132"/>
      <c r="P120" s="131"/>
      <c r="Q120" s="131"/>
      <c r="R120" s="131"/>
      <c r="S120" s="131"/>
      <c r="T120" s="131"/>
      <c r="U120" s="131"/>
      <c r="V120" s="131"/>
      <c r="W120" s="131"/>
      <c r="X120" s="131"/>
      <c r="Y120" s="131"/>
      <c r="Z120" s="131"/>
      <c r="AA120" s="131"/>
      <c r="AB120" s="131"/>
      <c r="AC120" s="131"/>
      <c r="AD120" s="131"/>
      <c r="AE120" s="131"/>
      <c r="AF120" s="131"/>
      <c r="AG120" s="131"/>
      <c r="AH120" s="131"/>
      <c r="AI120" s="131"/>
      <c r="AJ120" s="131"/>
      <c r="AK120" s="131"/>
      <c r="AL120" s="131"/>
      <c r="AM120" s="131"/>
      <c r="AN120" s="211"/>
      <c r="AO120" s="211"/>
      <c r="AP120" s="211"/>
    </row>
    <row r="121" spans="2:42" ht="12.75" customHeight="1">
      <c r="B121" s="1673"/>
      <c r="C121" s="1673"/>
      <c r="D121" s="1673"/>
      <c r="E121" s="1673"/>
      <c r="F121" s="1673"/>
      <c r="G121" s="1673"/>
      <c r="H121" s="1673"/>
      <c r="I121" s="1673"/>
      <c r="J121" s="1673"/>
      <c r="K121" s="1673"/>
      <c r="L121" s="1673"/>
      <c r="O121" s="132"/>
      <c r="P121" s="13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131"/>
      <c r="AL121" s="131"/>
      <c r="AM121" s="131"/>
      <c r="AN121" s="211"/>
      <c r="AO121" s="211"/>
      <c r="AP121" s="211"/>
    </row>
    <row r="122" spans="2:42" ht="17.399999999999999">
      <c r="B122" s="1673"/>
      <c r="C122" s="1673"/>
      <c r="D122" s="1673"/>
      <c r="E122" s="1673"/>
      <c r="F122" s="1673"/>
      <c r="G122" s="1673"/>
      <c r="H122" s="1673"/>
      <c r="I122" s="1673"/>
      <c r="J122" s="1673"/>
      <c r="K122" s="1673"/>
      <c r="L122" s="1673"/>
      <c r="M122" s="169"/>
      <c r="N122" s="169"/>
      <c r="O122" s="132"/>
      <c r="P122" s="131"/>
      <c r="Q122" s="131"/>
      <c r="R122" s="131"/>
      <c r="S122" s="131"/>
      <c r="T122" s="131"/>
      <c r="U122" s="131"/>
      <c r="V122" s="131"/>
      <c r="W122" s="131"/>
      <c r="X122" s="131"/>
      <c r="Y122" s="131"/>
      <c r="Z122" s="131"/>
      <c r="AA122" s="131"/>
      <c r="AB122" s="131"/>
      <c r="AC122" s="131"/>
      <c r="AD122" s="131"/>
      <c r="AE122" s="131"/>
      <c r="AF122" s="131"/>
      <c r="AG122" s="131"/>
      <c r="AH122" s="131"/>
      <c r="AI122" s="131"/>
      <c r="AJ122" s="131"/>
      <c r="AK122" s="131"/>
      <c r="AL122" s="131"/>
      <c r="AM122" s="131"/>
      <c r="AN122" s="211"/>
      <c r="AO122" s="211"/>
      <c r="AP122" s="211"/>
    </row>
    <row r="123" spans="2:42" ht="12.75" customHeight="1">
      <c r="B123" s="1673"/>
      <c r="C123" s="1673"/>
      <c r="D123" s="1673"/>
      <c r="E123" s="1673"/>
      <c r="F123" s="1673"/>
      <c r="G123" s="1673"/>
      <c r="H123" s="1673"/>
      <c r="I123" s="1673"/>
      <c r="J123" s="1673"/>
      <c r="K123" s="1673"/>
      <c r="L123" s="1673"/>
      <c r="O123" s="132"/>
      <c r="P123" s="131"/>
      <c r="Q123" s="131"/>
      <c r="R123" s="131"/>
      <c r="S123" s="131"/>
      <c r="T123" s="131"/>
      <c r="U123" s="131"/>
      <c r="V123" s="131"/>
      <c r="W123" s="131"/>
      <c r="X123" s="131"/>
      <c r="Y123" s="131"/>
      <c r="Z123" s="131"/>
      <c r="AA123" s="131"/>
      <c r="AB123" s="131"/>
      <c r="AC123" s="131"/>
      <c r="AD123" s="131"/>
      <c r="AE123" s="131"/>
      <c r="AF123" s="131"/>
      <c r="AG123" s="131"/>
      <c r="AH123" s="131"/>
      <c r="AI123" s="131"/>
      <c r="AJ123" s="131"/>
      <c r="AK123" s="131"/>
      <c r="AL123" s="131"/>
      <c r="AM123" s="131"/>
      <c r="AN123" s="211"/>
      <c r="AO123" s="211"/>
      <c r="AP123" s="211"/>
    </row>
    <row r="124" spans="2:42" ht="15">
      <c r="B124" s="1673"/>
      <c r="C124" s="1673"/>
      <c r="D124" s="1673"/>
      <c r="E124" s="1673"/>
      <c r="F124" s="1673"/>
      <c r="G124" s="1673"/>
      <c r="H124" s="1673"/>
      <c r="I124" s="1673"/>
      <c r="J124" s="1673"/>
      <c r="K124" s="1673"/>
      <c r="L124" s="1673"/>
      <c r="M124" s="185"/>
      <c r="N124" s="185"/>
      <c r="O124" s="132"/>
      <c r="P124" s="131"/>
      <c r="Q124" s="131"/>
      <c r="R124" s="131"/>
      <c r="S124" s="131"/>
      <c r="T124" s="131"/>
      <c r="U124" s="131"/>
      <c r="V124" s="131"/>
      <c r="W124" s="131"/>
      <c r="X124" s="131"/>
      <c r="Y124" s="131"/>
      <c r="Z124" s="131"/>
      <c r="AA124" s="131"/>
      <c r="AB124" s="131"/>
      <c r="AC124" s="131"/>
      <c r="AD124" s="131"/>
      <c r="AE124" s="131"/>
      <c r="AF124" s="131"/>
      <c r="AG124" s="131"/>
      <c r="AH124" s="131"/>
      <c r="AI124" s="131"/>
      <c r="AJ124" s="131"/>
      <c r="AK124" s="131"/>
      <c r="AL124" s="131"/>
      <c r="AM124" s="131"/>
      <c r="AN124" s="211"/>
      <c r="AO124" s="211"/>
      <c r="AP124" s="211"/>
    </row>
    <row r="125" spans="2:42" ht="15">
      <c r="B125" s="1673"/>
      <c r="C125" s="1673"/>
      <c r="D125" s="1673"/>
      <c r="E125" s="1673"/>
      <c r="F125" s="1673"/>
      <c r="G125" s="1673"/>
      <c r="H125" s="1673"/>
      <c r="I125" s="1673"/>
      <c r="J125" s="1673"/>
      <c r="K125" s="1673"/>
      <c r="L125" s="1673"/>
      <c r="M125" s="185"/>
      <c r="N125" s="185"/>
      <c r="O125" s="132"/>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211"/>
      <c r="AO125" s="211"/>
      <c r="AP125" s="211"/>
    </row>
    <row r="126" spans="2:42" ht="12.75" customHeight="1">
      <c r="B126" s="1673"/>
      <c r="C126" s="1673"/>
      <c r="D126" s="1673"/>
      <c r="E126" s="1673"/>
      <c r="F126" s="1673"/>
      <c r="G126" s="1673"/>
      <c r="H126" s="1673"/>
      <c r="I126" s="1673"/>
      <c r="J126" s="1673"/>
      <c r="K126" s="1673"/>
      <c r="L126" s="1673"/>
      <c r="O126" s="132"/>
      <c r="P126" s="131"/>
      <c r="Q126" s="131"/>
      <c r="R126" s="131"/>
      <c r="S126" s="131"/>
      <c r="T126" s="131"/>
      <c r="U126" s="131"/>
      <c r="V126" s="131"/>
      <c r="W126" s="131"/>
      <c r="X126" s="131"/>
      <c r="Y126" s="131"/>
      <c r="Z126" s="131"/>
      <c r="AA126" s="131"/>
      <c r="AB126" s="131"/>
      <c r="AC126" s="131"/>
      <c r="AD126" s="131"/>
      <c r="AE126" s="131"/>
      <c r="AF126" s="131"/>
      <c r="AG126" s="131"/>
      <c r="AH126" s="131"/>
      <c r="AI126" s="131"/>
      <c r="AJ126" s="131"/>
      <c r="AK126" s="131"/>
      <c r="AL126" s="131"/>
      <c r="AM126" s="131"/>
      <c r="AN126" s="211"/>
      <c r="AO126" s="211"/>
      <c r="AP126" s="211"/>
    </row>
    <row r="127" spans="2:42" ht="13.2">
      <c r="B127" s="1673"/>
      <c r="C127" s="1673"/>
      <c r="D127" s="1673"/>
      <c r="E127" s="1673"/>
      <c r="F127" s="1673"/>
      <c r="G127" s="1673"/>
      <c r="H127" s="1673"/>
      <c r="I127" s="1673"/>
      <c r="J127" s="1673"/>
      <c r="K127" s="1673"/>
      <c r="L127" s="1673"/>
      <c r="O127" s="132"/>
      <c r="P127" s="131"/>
      <c r="Q127" s="131"/>
      <c r="R127" s="131"/>
      <c r="S127" s="131"/>
      <c r="T127" s="131"/>
      <c r="U127" s="131"/>
      <c r="V127" s="131"/>
      <c r="W127" s="131"/>
      <c r="X127" s="131"/>
      <c r="Y127" s="131"/>
      <c r="Z127" s="131"/>
      <c r="AA127" s="131"/>
      <c r="AB127" s="131"/>
      <c r="AC127" s="131"/>
      <c r="AD127" s="131"/>
      <c r="AE127" s="131"/>
      <c r="AF127" s="131"/>
      <c r="AG127" s="131"/>
      <c r="AH127" s="131"/>
      <c r="AI127" s="131"/>
      <c r="AJ127" s="131"/>
      <c r="AK127" s="131"/>
      <c r="AL127" s="131"/>
      <c r="AM127" s="131"/>
      <c r="AN127" s="211"/>
      <c r="AO127" s="211"/>
      <c r="AP127" s="211"/>
    </row>
    <row r="128" spans="2:42" ht="13.2">
      <c r="B128" s="1673"/>
      <c r="C128" s="1673"/>
      <c r="D128" s="1673"/>
      <c r="E128" s="1673"/>
      <c r="F128" s="1673"/>
      <c r="G128" s="1673"/>
      <c r="H128" s="1673"/>
      <c r="I128" s="1673"/>
      <c r="J128" s="1673"/>
      <c r="K128" s="1673"/>
      <c r="L128" s="1673"/>
      <c r="O128" s="132"/>
      <c r="P128" s="131"/>
      <c r="Q128" s="131"/>
      <c r="R128" s="131"/>
      <c r="S128" s="131"/>
      <c r="T128" s="131"/>
      <c r="U128" s="131"/>
      <c r="V128" s="131"/>
      <c r="W128" s="131"/>
      <c r="X128" s="131"/>
      <c r="Y128" s="131"/>
      <c r="Z128" s="131"/>
      <c r="AA128" s="131"/>
      <c r="AB128" s="131"/>
      <c r="AC128" s="131"/>
      <c r="AD128" s="131"/>
      <c r="AE128" s="131"/>
      <c r="AF128" s="131"/>
      <c r="AG128" s="131"/>
      <c r="AH128" s="131"/>
      <c r="AI128" s="131"/>
      <c r="AJ128" s="131"/>
      <c r="AK128" s="131"/>
      <c r="AL128" s="131"/>
      <c r="AM128" s="131"/>
      <c r="AN128" s="211"/>
      <c r="AO128" s="211"/>
      <c r="AP128" s="211"/>
    </row>
    <row r="129" spans="2:42" ht="15">
      <c r="M129" s="163"/>
      <c r="N129" s="163"/>
      <c r="O129" s="132"/>
      <c r="P129" s="131"/>
      <c r="Q129" s="131"/>
      <c r="R129" s="131"/>
      <c r="S129" s="131"/>
      <c r="T129" s="131"/>
      <c r="U129" s="131"/>
      <c r="V129" s="131"/>
      <c r="W129" s="131"/>
      <c r="X129" s="131"/>
      <c r="Y129" s="131"/>
      <c r="Z129" s="131"/>
      <c r="AA129" s="131"/>
      <c r="AB129" s="131"/>
      <c r="AC129" s="131"/>
      <c r="AD129" s="131"/>
      <c r="AE129" s="131"/>
      <c r="AF129" s="131"/>
      <c r="AG129" s="131"/>
      <c r="AH129" s="131"/>
      <c r="AI129" s="131"/>
      <c r="AJ129" s="131"/>
      <c r="AK129" s="131"/>
      <c r="AL129" s="131"/>
      <c r="AM129" s="131"/>
      <c r="AN129" s="211"/>
      <c r="AO129" s="211"/>
      <c r="AP129" s="211"/>
    </row>
    <row r="130" spans="2:42" ht="15">
      <c r="B130" s="1668" t="str">
        <f ca="1">CONCATENATE("      Constancia que se expide a solicitud de la parte  interesada, a los ",AS11, " (",AR11,") días del mes de ",AS12," de ", YEAR(TODAY()),".")</f>
        <v xml:space="preserve">      Constancia que se expide a solicitud de la parte  interesada, a los Veintidos (22) días del mes de  Agosto  de 2026.</v>
      </c>
      <c r="C130" s="1668"/>
      <c r="D130" s="1668"/>
      <c r="E130" s="1668"/>
      <c r="F130" s="1668"/>
      <c r="G130" s="1668"/>
      <c r="H130" s="1668"/>
      <c r="I130" s="1668"/>
      <c r="J130" s="1668"/>
      <c r="K130" s="1668"/>
      <c r="L130" s="1668"/>
      <c r="M130" s="163"/>
      <c r="N130" s="163"/>
      <c r="O130" s="132"/>
      <c r="P130" s="131"/>
      <c r="Q130" s="131"/>
      <c r="R130" s="131"/>
      <c r="S130" s="131"/>
      <c r="T130" s="131"/>
      <c r="U130" s="131"/>
      <c r="V130" s="131"/>
      <c r="W130" s="131"/>
      <c r="X130" s="131"/>
      <c r="Y130" s="131"/>
      <c r="Z130" s="131"/>
      <c r="AA130" s="131"/>
      <c r="AB130" s="131"/>
      <c r="AC130" s="131"/>
      <c r="AD130" s="131"/>
      <c r="AE130" s="131"/>
      <c r="AF130" s="131"/>
      <c r="AG130" s="131"/>
      <c r="AH130" s="131"/>
      <c r="AI130" s="131"/>
      <c r="AJ130" s="131"/>
      <c r="AK130" s="131"/>
      <c r="AL130" s="131"/>
      <c r="AM130" s="131"/>
      <c r="AN130" s="211"/>
      <c r="AO130" s="211"/>
      <c r="AP130" s="211"/>
    </row>
    <row r="131" spans="2:42" ht="15">
      <c r="B131" s="1668"/>
      <c r="C131" s="1668"/>
      <c r="D131" s="1668"/>
      <c r="E131" s="1668"/>
      <c r="F131" s="1668"/>
      <c r="G131" s="1668"/>
      <c r="H131" s="1668"/>
      <c r="I131" s="1668"/>
      <c r="J131" s="1668"/>
      <c r="K131" s="1668"/>
      <c r="L131" s="1668"/>
      <c r="M131" s="163"/>
      <c r="N131" s="163"/>
      <c r="O131" s="132"/>
      <c r="P131" s="131"/>
      <c r="Q131" s="131"/>
      <c r="R131" s="131"/>
      <c r="S131" s="131"/>
      <c r="T131" s="131"/>
      <c r="U131" s="131"/>
      <c r="V131" s="131"/>
      <c r="W131" s="131"/>
      <c r="X131" s="131"/>
      <c r="Y131" s="131"/>
      <c r="Z131" s="131"/>
      <c r="AA131" s="131"/>
      <c r="AB131" s="131"/>
      <c r="AC131" s="131"/>
      <c r="AD131" s="131"/>
      <c r="AE131" s="131"/>
      <c r="AF131" s="131"/>
      <c r="AG131" s="131"/>
      <c r="AH131" s="131"/>
      <c r="AI131" s="131"/>
      <c r="AJ131" s="131"/>
      <c r="AK131" s="131"/>
      <c r="AL131" s="131"/>
      <c r="AM131" s="131"/>
      <c r="AN131" s="211"/>
      <c r="AO131" s="211"/>
      <c r="AP131" s="211"/>
    </row>
    <row r="132" spans="2:42" ht="15">
      <c r="B132" s="1669"/>
      <c r="C132" s="1669"/>
      <c r="D132" s="1669"/>
      <c r="E132" s="1669"/>
      <c r="F132" s="1669"/>
      <c r="G132" s="1669"/>
      <c r="H132" s="1669"/>
      <c r="I132" s="1669"/>
      <c r="J132" s="1669"/>
      <c r="K132" s="1669"/>
      <c r="L132" s="1669"/>
      <c r="M132" s="163"/>
      <c r="N132" s="163"/>
      <c r="O132" s="132"/>
      <c r="P132" s="131"/>
      <c r="Q132" s="131"/>
      <c r="R132" s="131"/>
      <c r="S132" s="131"/>
      <c r="T132" s="131"/>
      <c r="U132" s="131"/>
      <c r="V132" s="131"/>
      <c r="W132" s="131"/>
      <c r="X132" s="131"/>
      <c r="Y132" s="131"/>
      <c r="Z132" s="131"/>
      <c r="AA132" s="131"/>
      <c r="AB132" s="131"/>
      <c r="AC132" s="131"/>
      <c r="AD132" s="131"/>
      <c r="AE132" s="131"/>
      <c r="AF132" s="131"/>
      <c r="AG132" s="131"/>
      <c r="AH132" s="131"/>
      <c r="AI132" s="131"/>
      <c r="AJ132" s="131"/>
      <c r="AK132" s="131"/>
      <c r="AL132" s="131"/>
      <c r="AM132" s="131"/>
      <c r="AN132" s="211"/>
      <c r="AO132" s="211"/>
      <c r="AP132" s="211"/>
    </row>
    <row r="133" spans="2:42" ht="15">
      <c r="B133" s="1669"/>
      <c r="C133" s="1669"/>
      <c r="D133" s="1669"/>
      <c r="E133" s="1669"/>
      <c r="F133" s="1669"/>
      <c r="G133" s="1669"/>
      <c r="H133" s="1669"/>
      <c r="I133" s="1669"/>
      <c r="J133" s="1669"/>
      <c r="K133" s="1669"/>
      <c r="L133" s="1669"/>
      <c r="M133" s="163"/>
      <c r="N133" s="163"/>
      <c r="O133" s="132"/>
      <c r="P133" s="131"/>
      <c r="Q133" s="131"/>
      <c r="R133" s="131"/>
      <c r="S133" s="131"/>
      <c r="T133" s="131"/>
      <c r="U133" s="131"/>
      <c r="V133" s="131"/>
      <c r="W133" s="131"/>
      <c r="X133" s="131"/>
      <c r="Y133" s="131"/>
      <c r="Z133" s="131"/>
      <c r="AA133" s="131"/>
      <c r="AB133" s="131"/>
      <c r="AC133" s="131"/>
      <c r="AD133" s="131"/>
      <c r="AE133" s="131"/>
      <c r="AF133" s="131"/>
      <c r="AG133" s="131"/>
      <c r="AH133" s="131"/>
      <c r="AI133" s="131"/>
      <c r="AJ133" s="131"/>
      <c r="AK133" s="131"/>
      <c r="AL133" s="131"/>
      <c r="AM133" s="131"/>
    </row>
    <row r="134" spans="2:42" ht="15">
      <c r="B134" s="133"/>
      <c r="C134" s="133"/>
      <c r="D134" s="133"/>
      <c r="E134" s="133"/>
      <c r="F134" s="133"/>
      <c r="G134" s="133"/>
      <c r="H134" s="133"/>
      <c r="I134" s="133"/>
      <c r="J134" s="133"/>
      <c r="K134" s="133"/>
      <c r="L134" s="133"/>
      <c r="M134" s="163"/>
      <c r="N134" s="163"/>
      <c r="O134" s="132"/>
      <c r="P134" s="131"/>
      <c r="Q134" s="131"/>
      <c r="R134" s="131"/>
      <c r="S134" s="131"/>
      <c r="T134" s="131"/>
      <c r="U134" s="131"/>
      <c r="V134" s="131"/>
      <c r="W134" s="131"/>
      <c r="X134" s="131"/>
      <c r="Y134" s="131"/>
      <c r="Z134" s="131"/>
      <c r="AA134" s="131"/>
      <c r="AB134" s="131"/>
      <c r="AC134" s="131"/>
      <c r="AD134" s="131"/>
      <c r="AE134" s="131"/>
      <c r="AF134" s="131"/>
      <c r="AG134" s="131"/>
      <c r="AH134" s="131"/>
      <c r="AI134" s="131"/>
      <c r="AJ134" s="131"/>
      <c r="AK134" s="131"/>
      <c r="AL134" s="131"/>
      <c r="AM134" s="131"/>
    </row>
    <row r="135" spans="2:42" ht="15">
      <c r="B135" s="133"/>
      <c r="C135" s="133"/>
      <c r="D135" s="133"/>
      <c r="E135" s="133"/>
      <c r="F135" s="133"/>
      <c r="G135" s="133"/>
      <c r="H135" s="133"/>
      <c r="I135" s="133"/>
      <c r="J135" s="133"/>
      <c r="K135" s="133"/>
      <c r="L135" s="133"/>
      <c r="M135" s="163"/>
      <c r="N135" s="163"/>
      <c r="O135" s="132"/>
      <c r="P135" s="131"/>
      <c r="Q135" s="131"/>
      <c r="R135" s="131"/>
      <c r="S135" s="131"/>
      <c r="T135" s="131"/>
      <c r="U135" s="131"/>
      <c r="V135" s="131"/>
      <c r="W135" s="131"/>
      <c r="X135" s="131"/>
      <c r="Y135" s="131"/>
      <c r="Z135" s="131"/>
      <c r="AA135" s="131"/>
      <c r="AB135" s="131"/>
      <c r="AC135" s="131"/>
      <c r="AD135" s="131"/>
      <c r="AE135" s="131"/>
      <c r="AF135" s="131"/>
      <c r="AG135" s="131"/>
      <c r="AH135" s="131"/>
      <c r="AI135" s="131"/>
      <c r="AJ135" s="131"/>
      <c r="AK135" s="131"/>
      <c r="AL135" s="131"/>
      <c r="AM135" s="131"/>
    </row>
    <row r="136" spans="2:42" ht="15">
      <c r="M136" s="163"/>
      <c r="N136" s="163"/>
      <c r="O136" s="132"/>
      <c r="P136" s="131"/>
      <c r="Q136" s="131"/>
      <c r="R136" s="131"/>
      <c r="S136" s="131"/>
      <c r="T136" s="131"/>
      <c r="U136" s="131"/>
      <c r="V136" s="131"/>
      <c r="W136" s="131"/>
      <c r="X136" s="131"/>
      <c r="Y136" s="131"/>
      <c r="Z136" s="131"/>
      <c r="AA136" s="131"/>
      <c r="AB136" s="131"/>
      <c r="AC136" s="131"/>
      <c r="AD136" s="131"/>
      <c r="AE136" s="131"/>
      <c r="AF136" s="131"/>
      <c r="AG136" s="131"/>
      <c r="AH136" s="131"/>
      <c r="AI136" s="131"/>
      <c r="AJ136" s="131"/>
      <c r="AK136" s="131"/>
      <c r="AL136" s="131"/>
      <c r="AM136" s="131"/>
    </row>
    <row r="137" spans="2:42" ht="15">
      <c r="M137" s="163"/>
      <c r="N137" s="163"/>
      <c r="O137" s="132"/>
      <c r="P137" s="131"/>
      <c r="Q137" s="131"/>
      <c r="R137" s="131"/>
      <c r="S137" s="131"/>
      <c r="T137" s="131"/>
      <c r="U137" s="131"/>
      <c r="V137" s="131"/>
      <c r="W137" s="131"/>
      <c r="X137" s="131"/>
      <c r="Y137" s="131"/>
      <c r="Z137" s="131"/>
      <c r="AA137" s="131"/>
      <c r="AB137" s="131"/>
      <c r="AC137" s="131"/>
      <c r="AD137" s="131"/>
      <c r="AE137" s="131"/>
      <c r="AF137" s="131"/>
      <c r="AG137" s="131"/>
      <c r="AH137" s="131"/>
      <c r="AI137" s="131"/>
      <c r="AJ137" s="131"/>
      <c r="AK137" s="131"/>
      <c r="AL137" s="131"/>
      <c r="AM137" s="131"/>
    </row>
    <row r="138" spans="2:42" ht="15">
      <c r="M138" s="163"/>
      <c r="N138" s="163"/>
      <c r="O138" s="132"/>
      <c r="P138" s="131"/>
      <c r="Q138" s="131"/>
      <c r="R138" s="131"/>
      <c r="S138" s="131"/>
      <c r="T138" s="131"/>
      <c r="U138" s="131"/>
      <c r="V138" s="131"/>
      <c r="W138" s="131"/>
      <c r="X138" s="131"/>
      <c r="Y138" s="131"/>
      <c r="Z138" s="131"/>
      <c r="AA138" s="131"/>
      <c r="AB138" s="131"/>
      <c r="AC138" s="131"/>
      <c r="AD138" s="131"/>
      <c r="AE138" s="131"/>
      <c r="AF138" s="131"/>
      <c r="AG138" s="131"/>
      <c r="AH138" s="131"/>
      <c r="AI138" s="131"/>
      <c r="AJ138" s="131"/>
      <c r="AK138" s="131"/>
      <c r="AL138" s="131"/>
      <c r="AM138" s="131"/>
    </row>
    <row r="139" spans="2:42" ht="15.6">
      <c r="I139" s="1664"/>
      <c r="J139" s="1664"/>
      <c r="M139" s="184"/>
      <c r="N139" s="184"/>
      <c r="O139" s="132"/>
      <c r="P139" s="131"/>
      <c r="Q139" s="131"/>
      <c r="R139" s="131"/>
      <c r="S139" s="131"/>
      <c r="T139" s="131"/>
      <c r="U139" s="131"/>
      <c r="V139" s="131"/>
      <c r="W139" s="131"/>
      <c r="X139" s="131"/>
      <c r="Y139" s="131"/>
      <c r="Z139" s="131"/>
      <c r="AA139" s="131"/>
      <c r="AB139" s="131"/>
      <c r="AC139" s="131"/>
      <c r="AD139" s="131"/>
      <c r="AE139" s="131"/>
      <c r="AF139" s="131"/>
      <c r="AG139" s="131"/>
      <c r="AH139" s="131"/>
      <c r="AI139" s="131"/>
      <c r="AJ139" s="131"/>
      <c r="AK139" s="131"/>
      <c r="AL139" s="131"/>
      <c r="AM139" s="131"/>
    </row>
    <row r="140" spans="2:42" ht="15.6">
      <c r="I140" s="186"/>
      <c r="J140" s="186"/>
      <c r="M140" s="167"/>
      <c r="N140" s="167"/>
      <c r="O140" s="132"/>
      <c r="P140" s="131"/>
      <c r="Q140" s="131"/>
      <c r="R140" s="131"/>
      <c r="S140" s="131"/>
      <c r="T140" s="131"/>
      <c r="U140" s="131"/>
      <c r="V140" s="131"/>
      <c r="W140" s="131"/>
      <c r="X140" s="131"/>
      <c r="Y140" s="131"/>
      <c r="Z140" s="131"/>
      <c r="AA140" s="131"/>
      <c r="AB140" s="131"/>
      <c r="AC140" s="131"/>
      <c r="AD140" s="131"/>
      <c r="AE140" s="131"/>
      <c r="AF140" s="131"/>
      <c r="AG140" s="131"/>
      <c r="AH140" s="131"/>
      <c r="AI140" s="131"/>
      <c r="AJ140" s="131"/>
      <c r="AK140" s="131"/>
      <c r="AL140" s="131"/>
      <c r="AM140" s="131"/>
    </row>
    <row r="141" spans="2:42" ht="15.6">
      <c r="I141" s="186"/>
      <c r="J141" s="186"/>
      <c r="M141" s="163"/>
      <c r="N141" s="163"/>
      <c r="O141" s="132"/>
      <c r="P141" s="131"/>
      <c r="Q141" s="131"/>
      <c r="R141" s="131"/>
      <c r="S141" s="131"/>
      <c r="T141" s="131"/>
      <c r="U141" s="131"/>
      <c r="V141" s="131"/>
      <c r="W141" s="131"/>
      <c r="X141" s="131"/>
      <c r="Y141" s="131"/>
      <c r="Z141" s="131"/>
      <c r="AA141" s="131"/>
      <c r="AB141" s="131"/>
      <c r="AC141" s="131"/>
      <c r="AD141" s="131"/>
      <c r="AE141" s="131"/>
      <c r="AF141" s="131"/>
      <c r="AG141" s="131"/>
      <c r="AH141" s="131"/>
      <c r="AI141" s="131"/>
      <c r="AJ141" s="131"/>
      <c r="AK141" s="131"/>
      <c r="AL141" s="131"/>
      <c r="AM141" s="131"/>
    </row>
    <row r="142" spans="2:42" ht="15">
      <c r="B142" s="1670" t="s">
        <v>227</v>
      </c>
      <c r="C142" s="1670"/>
      <c r="D142" s="1670"/>
      <c r="E142" s="1670"/>
      <c r="F142" s="1670"/>
      <c r="G142" s="1670"/>
      <c r="H142" s="1670"/>
      <c r="I142" s="1670"/>
      <c r="J142" s="1670"/>
      <c r="K142" s="1670"/>
      <c r="L142" s="1670"/>
      <c r="M142" s="163"/>
      <c r="N142" s="163"/>
      <c r="O142" s="132"/>
      <c r="P142" s="131"/>
      <c r="Q142" s="131"/>
      <c r="R142" s="131"/>
      <c r="S142" s="131"/>
      <c r="T142" s="131"/>
      <c r="U142" s="131"/>
      <c r="V142" s="131"/>
      <c r="W142" s="131"/>
      <c r="X142" s="131"/>
      <c r="Y142" s="131"/>
      <c r="Z142" s="131"/>
      <c r="AA142" s="131"/>
      <c r="AB142" s="131"/>
      <c r="AC142" s="131"/>
      <c r="AD142" s="131"/>
      <c r="AE142" s="131"/>
      <c r="AF142" s="131"/>
      <c r="AG142" s="131"/>
      <c r="AH142" s="131"/>
      <c r="AI142" s="131"/>
      <c r="AJ142" s="131"/>
      <c r="AK142" s="131"/>
      <c r="AL142" s="131"/>
      <c r="AM142" s="131"/>
    </row>
    <row r="143" spans="2:42" ht="15">
      <c r="B143" s="1671" t="str">
        <f>AW1</f>
        <v>JHONNY VILLARROEL</v>
      </c>
      <c r="C143" s="1671"/>
      <c r="D143" s="1671"/>
      <c r="E143" s="1671"/>
      <c r="F143" s="1671"/>
      <c r="G143" s="1671"/>
      <c r="H143" s="1671"/>
      <c r="I143" s="1671"/>
      <c r="J143" s="1671"/>
      <c r="K143" s="1671"/>
      <c r="L143" s="1671"/>
      <c r="M143" s="163"/>
      <c r="N143" s="163"/>
      <c r="O143" s="132"/>
      <c r="P143" s="131"/>
      <c r="Q143" s="131"/>
      <c r="R143" s="131"/>
      <c r="S143" s="131"/>
      <c r="T143" s="131"/>
      <c r="U143" s="131"/>
      <c r="V143" s="131"/>
      <c r="W143" s="131"/>
      <c r="X143" s="131"/>
      <c r="Y143" s="131"/>
      <c r="Z143" s="131"/>
      <c r="AA143" s="131"/>
      <c r="AB143" s="131"/>
      <c r="AC143" s="131"/>
      <c r="AD143" s="131"/>
      <c r="AE143" s="131"/>
      <c r="AF143" s="131"/>
      <c r="AG143" s="131"/>
      <c r="AH143" s="131"/>
      <c r="AI143" s="131"/>
      <c r="AJ143" s="131"/>
      <c r="AK143" s="131"/>
      <c r="AL143" s="131"/>
      <c r="AM143" s="131"/>
    </row>
    <row r="144" spans="2:42" ht="15">
      <c r="B144" s="1671" t="str">
        <f>AW2</f>
        <v>COORDINADOR LABORAL</v>
      </c>
      <c r="C144" s="1671"/>
      <c r="D144" s="1671"/>
      <c r="E144" s="1671"/>
      <c r="F144" s="1671"/>
      <c r="G144" s="1671"/>
      <c r="H144" s="1671"/>
      <c r="I144" s="1671"/>
      <c r="J144" s="1671"/>
      <c r="K144" s="1671"/>
      <c r="L144" s="1671"/>
      <c r="M144" s="163"/>
      <c r="N144" s="163"/>
      <c r="O144" s="132"/>
      <c r="P144" s="131"/>
      <c r="Q144" s="131"/>
      <c r="R144" s="131"/>
      <c r="S144" s="131"/>
      <c r="T144" s="131"/>
      <c r="U144" s="131"/>
      <c r="V144" s="131"/>
      <c r="W144" s="131"/>
      <c r="X144" s="131"/>
      <c r="Y144" s="131"/>
      <c r="Z144" s="131"/>
      <c r="AA144" s="131"/>
      <c r="AB144" s="131"/>
      <c r="AC144" s="131"/>
      <c r="AD144" s="131"/>
      <c r="AE144" s="131"/>
      <c r="AF144" s="131"/>
      <c r="AG144" s="131"/>
      <c r="AH144" s="131"/>
      <c r="AI144" s="131"/>
      <c r="AJ144" s="131"/>
      <c r="AK144" s="131"/>
      <c r="AL144" s="131"/>
      <c r="AM144" s="131"/>
    </row>
    <row r="145" spans="2:39" ht="15.6">
      <c r="I145" s="186"/>
      <c r="J145" s="186"/>
      <c r="M145" s="163"/>
      <c r="N145" s="163"/>
      <c r="O145" s="132"/>
      <c r="P145" s="131"/>
      <c r="Q145" s="131"/>
      <c r="R145" s="131"/>
      <c r="S145" s="131"/>
      <c r="T145" s="131"/>
      <c r="U145" s="131"/>
      <c r="V145" s="131"/>
      <c r="W145" s="131"/>
      <c r="X145" s="131"/>
      <c r="Y145" s="131"/>
      <c r="Z145" s="131"/>
      <c r="AA145" s="131"/>
      <c r="AB145" s="131"/>
      <c r="AC145" s="131"/>
      <c r="AD145" s="131"/>
      <c r="AE145" s="131"/>
      <c r="AF145" s="131"/>
      <c r="AG145" s="131"/>
      <c r="AH145" s="131"/>
      <c r="AI145" s="131"/>
      <c r="AJ145" s="131"/>
      <c r="AK145" s="131"/>
      <c r="AL145" s="131"/>
      <c r="AM145" s="131"/>
    </row>
    <row r="146" spans="2:39" ht="15">
      <c r="M146" s="167"/>
      <c r="N146" s="167"/>
      <c r="O146" s="132"/>
      <c r="P146" s="131"/>
      <c r="Q146" s="131"/>
      <c r="R146" s="131"/>
      <c r="S146" s="131"/>
      <c r="T146" s="131"/>
      <c r="U146" s="131"/>
      <c r="V146" s="131"/>
      <c r="W146" s="131"/>
      <c r="X146" s="131"/>
      <c r="Y146" s="131"/>
      <c r="Z146" s="131"/>
      <c r="AA146" s="131"/>
      <c r="AB146" s="131"/>
      <c r="AC146" s="131"/>
      <c r="AD146" s="131"/>
      <c r="AE146" s="131"/>
      <c r="AF146" s="131"/>
      <c r="AG146" s="131"/>
      <c r="AH146" s="131"/>
      <c r="AI146" s="131"/>
      <c r="AJ146" s="131"/>
      <c r="AK146" s="131"/>
      <c r="AL146" s="131"/>
      <c r="AM146" s="131"/>
    </row>
    <row r="147" spans="2:39" ht="13.2">
      <c r="B147" s="1665"/>
      <c r="C147" s="1665"/>
      <c r="D147" s="1666"/>
      <c r="E147" s="1666"/>
      <c r="F147" s="1666"/>
      <c r="G147" s="1666"/>
      <c r="H147" s="1666"/>
      <c r="I147" s="1666"/>
      <c r="J147" s="1665"/>
      <c r="K147" s="1665"/>
      <c r="L147" s="174"/>
      <c r="O147" s="132"/>
      <c r="P147" s="131"/>
      <c r="Q147" s="131"/>
      <c r="R147" s="131"/>
      <c r="S147" s="131"/>
      <c r="T147" s="131"/>
      <c r="U147" s="131"/>
      <c r="V147" s="131"/>
      <c r="W147" s="131"/>
      <c r="X147" s="131"/>
      <c r="Y147" s="131"/>
      <c r="Z147" s="131"/>
      <c r="AA147" s="131"/>
      <c r="AB147" s="131"/>
      <c r="AC147" s="131"/>
      <c r="AD147" s="131"/>
      <c r="AE147" s="131"/>
      <c r="AF147" s="131"/>
      <c r="AG147" s="131"/>
      <c r="AH147" s="131"/>
      <c r="AI147" s="131"/>
      <c r="AJ147" s="131"/>
      <c r="AK147" s="131"/>
      <c r="AL147" s="131"/>
      <c r="AM147" s="131"/>
    </row>
    <row r="148" spans="2:39" ht="17.399999999999999">
      <c r="E148" s="150"/>
      <c r="M148" s="169"/>
      <c r="N148" s="169"/>
      <c r="O148" s="132"/>
      <c r="P148" s="131"/>
      <c r="Q148" s="131"/>
      <c r="R148" s="131"/>
      <c r="S148" s="131"/>
      <c r="T148" s="131"/>
      <c r="U148" s="131"/>
      <c r="V148" s="131"/>
      <c r="W148" s="131"/>
      <c r="X148" s="131"/>
      <c r="Y148" s="131"/>
      <c r="Z148" s="131"/>
      <c r="AA148" s="131"/>
      <c r="AB148" s="131"/>
      <c r="AC148" s="131"/>
      <c r="AD148" s="131"/>
      <c r="AE148" s="131"/>
      <c r="AF148" s="131"/>
      <c r="AG148" s="131"/>
      <c r="AH148" s="131"/>
      <c r="AI148" s="131"/>
      <c r="AJ148" s="131"/>
      <c r="AK148" s="131"/>
      <c r="AL148" s="131"/>
      <c r="AM148" s="131"/>
    </row>
    <row r="149" spans="2:39" ht="13.2">
      <c r="B149" s="179"/>
      <c r="C149" s="1666"/>
      <c r="D149" s="1666"/>
      <c r="E149" s="1666"/>
      <c r="F149" s="1666"/>
      <c r="G149" s="1667"/>
      <c r="H149" s="1667"/>
      <c r="I149" s="175"/>
      <c r="J149" s="1665"/>
      <c r="K149" s="1665"/>
      <c r="L149" s="175"/>
      <c r="O149" s="132"/>
      <c r="P149" s="131"/>
      <c r="Q149" s="131"/>
      <c r="R149" s="131"/>
      <c r="S149" s="131"/>
      <c r="T149" s="131"/>
      <c r="U149" s="131"/>
      <c r="V149" s="131"/>
      <c r="W149" s="131"/>
      <c r="X149" s="131"/>
      <c r="Y149" s="131"/>
      <c r="Z149" s="131"/>
      <c r="AA149" s="131"/>
      <c r="AB149" s="131"/>
      <c r="AC149" s="131"/>
      <c r="AD149" s="131"/>
      <c r="AE149" s="131"/>
      <c r="AF149" s="131"/>
      <c r="AG149" s="131"/>
      <c r="AH149" s="131"/>
      <c r="AI149" s="131"/>
      <c r="AJ149" s="131"/>
      <c r="AK149" s="131"/>
      <c r="AL149" s="131"/>
      <c r="AM149" s="131"/>
    </row>
    <row r="150" spans="2:39" ht="15">
      <c r="D150" s="182"/>
      <c r="E150" s="183"/>
      <c r="F150" s="182"/>
      <c r="M150" s="185"/>
      <c r="N150" s="185"/>
      <c r="O150" s="132"/>
      <c r="P150" s="131"/>
      <c r="Q150" s="131"/>
      <c r="R150" s="131"/>
      <c r="S150" s="131"/>
      <c r="T150" s="131"/>
      <c r="U150" s="131"/>
      <c r="V150" s="131"/>
      <c r="W150" s="131"/>
      <c r="X150" s="131"/>
      <c r="Y150" s="131"/>
      <c r="Z150" s="131"/>
      <c r="AA150" s="131"/>
      <c r="AB150" s="131"/>
      <c r="AC150" s="131"/>
      <c r="AD150" s="131"/>
      <c r="AE150" s="131"/>
      <c r="AF150" s="131"/>
      <c r="AG150" s="131"/>
      <c r="AH150" s="131"/>
      <c r="AI150" s="131"/>
      <c r="AJ150" s="131"/>
      <c r="AK150" s="131"/>
      <c r="AL150" s="131"/>
      <c r="AM150" s="131"/>
    </row>
    <row r="151" spans="2:39" ht="15">
      <c r="B151" s="1663"/>
      <c r="C151" s="1663"/>
      <c r="D151" s="187"/>
      <c r="E151" s="187"/>
      <c r="F151" s="187"/>
      <c r="G151" s="188"/>
      <c r="H151" s="188"/>
      <c r="I151" s="189"/>
      <c r="J151" s="189"/>
      <c r="K151" s="189"/>
      <c r="L151" s="189"/>
      <c r="M151" s="185"/>
      <c r="N151" s="185"/>
      <c r="O151" s="132"/>
      <c r="P151" s="131"/>
      <c r="Q151" s="131"/>
      <c r="R151" s="131"/>
      <c r="S151" s="131"/>
      <c r="T151" s="131"/>
      <c r="U151" s="131"/>
      <c r="V151" s="131"/>
      <c r="W151" s="131"/>
      <c r="X151" s="131"/>
      <c r="Y151" s="131"/>
      <c r="Z151" s="131"/>
      <c r="AA151" s="131"/>
      <c r="AB151" s="131"/>
      <c r="AC151" s="131"/>
      <c r="AD151" s="131"/>
      <c r="AE151" s="131"/>
      <c r="AF151" s="131"/>
      <c r="AG151" s="131"/>
      <c r="AH151" s="131"/>
      <c r="AI151" s="131"/>
      <c r="AJ151" s="131"/>
      <c r="AK151" s="131"/>
      <c r="AL151" s="131"/>
      <c r="AM151" s="131"/>
    </row>
    <row r="152" spans="2:39" ht="13.2">
      <c r="B152" s="1674" t="s">
        <v>228</v>
      </c>
      <c r="C152" s="1674"/>
      <c r="D152" s="1674"/>
      <c r="E152" s="1674"/>
      <c r="F152" s="1674"/>
      <c r="G152" s="1674"/>
      <c r="H152" s="1674"/>
      <c r="I152" s="1674"/>
      <c r="J152" s="1674"/>
      <c r="K152" s="1674"/>
      <c r="L152" s="1674"/>
      <c r="O152" s="132"/>
      <c r="P152" s="131"/>
      <c r="Q152" s="131"/>
      <c r="R152" s="131"/>
      <c r="S152" s="131"/>
      <c r="T152" s="131"/>
      <c r="U152" s="131"/>
      <c r="V152" s="131"/>
      <c r="W152" s="131"/>
      <c r="X152" s="131"/>
      <c r="Y152" s="131"/>
      <c r="Z152" s="131"/>
      <c r="AA152" s="131"/>
      <c r="AB152" s="131"/>
      <c r="AC152" s="131"/>
      <c r="AD152" s="131"/>
      <c r="AE152" s="131"/>
      <c r="AF152" s="131"/>
      <c r="AG152" s="131"/>
      <c r="AH152" s="131"/>
      <c r="AI152" s="131"/>
      <c r="AJ152" s="131"/>
      <c r="AK152" s="131"/>
      <c r="AL152" s="131"/>
      <c r="AM152" s="131"/>
    </row>
    <row r="153" spans="2:39" ht="13.2">
      <c r="B153" s="1675"/>
      <c r="C153" s="1675"/>
      <c r="D153" s="1675"/>
      <c r="E153" s="1675"/>
      <c r="F153" s="1675"/>
      <c r="G153" s="1675"/>
      <c r="H153" s="1675"/>
      <c r="I153" s="1675"/>
      <c r="J153" s="1675"/>
      <c r="K153" s="1675"/>
      <c r="L153" s="1675"/>
      <c r="O153" s="132"/>
      <c r="P153" s="131"/>
      <c r="Q153" s="131"/>
      <c r="R153" s="131"/>
      <c r="S153" s="131"/>
      <c r="T153" s="131"/>
      <c r="U153" s="131"/>
      <c r="V153" s="131"/>
      <c r="W153" s="131"/>
      <c r="X153" s="131"/>
      <c r="Y153" s="131"/>
      <c r="Z153" s="131"/>
      <c r="AA153" s="131"/>
      <c r="AB153" s="131"/>
      <c r="AC153" s="131"/>
      <c r="AD153" s="131"/>
      <c r="AE153" s="131"/>
      <c r="AF153" s="131"/>
      <c r="AG153" s="131"/>
      <c r="AH153" s="131"/>
      <c r="AI153" s="131"/>
      <c r="AJ153" s="131"/>
      <c r="AK153" s="131"/>
      <c r="AL153" s="131"/>
      <c r="AM153" s="131"/>
    </row>
    <row r="154" spans="2:39" ht="13.2">
      <c r="B154" s="1675"/>
      <c r="C154" s="1675"/>
      <c r="D154" s="1675"/>
      <c r="E154" s="1675"/>
      <c r="F154" s="1675"/>
      <c r="G154" s="1675"/>
      <c r="H154" s="1675"/>
      <c r="I154" s="1675"/>
      <c r="J154" s="1675"/>
      <c r="K154" s="1675"/>
      <c r="L154" s="1675"/>
      <c r="M154" s="136"/>
      <c r="N154" s="136"/>
    </row>
    <row r="155" spans="2:39" ht="15.6">
      <c r="B155" s="136"/>
      <c r="C155" s="136"/>
      <c r="D155" s="136"/>
      <c r="E155" s="136"/>
      <c r="F155" s="136"/>
      <c r="G155" s="136"/>
      <c r="H155" s="136"/>
      <c r="I155" s="190"/>
      <c r="J155" s="190"/>
      <c r="K155" s="136"/>
      <c r="L155" s="136"/>
      <c r="M155" s="136"/>
      <c r="N155" s="136"/>
    </row>
    <row r="156" spans="2:39" ht="15.6">
      <c r="B156" s="136"/>
      <c r="C156" s="136"/>
      <c r="D156" s="136"/>
      <c r="E156" s="136"/>
      <c r="F156" s="136"/>
      <c r="G156" s="136"/>
      <c r="H156" s="136"/>
      <c r="I156" s="190"/>
      <c r="J156" s="190"/>
      <c r="K156" s="136"/>
      <c r="L156" s="136"/>
      <c r="M156" s="136"/>
      <c r="N156" s="136"/>
    </row>
    <row r="157" spans="2:39" ht="15.6">
      <c r="B157" s="136"/>
      <c r="C157" s="136"/>
      <c r="D157" s="136"/>
      <c r="E157" s="136"/>
      <c r="F157" s="136"/>
      <c r="G157" s="136"/>
      <c r="H157" s="136"/>
      <c r="I157" s="190"/>
      <c r="J157" s="190"/>
      <c r="K157" s="136"/>
      <c r="L157" s="136"/>
      <c r="M157" s="136"/>
      <c r="N157" s="136"/>
    </row>
    <row r="158" spans="2:39" ht="15.6">
      <c r="B158" s="136"/>
      <c r="C158" s="136"/>
      <c r="D158" s="136"/>
      <c r="E158" s="136"/>
      <c r="F158" s="136"/>
      <c r="G158" s="136"/>
      <c r="H158" s="136"/>
      <c r="I158" s="190"/>
      <c r="J158" s="190"/>
      <c r="K158" s="136"/>
      <c r="L158" s="136"/>
      <c r="M158" s="136"/>
      <c r="N158" s="136"/>
    </row>
    <row r="159" spans="2:39" ht="15.6">
      <c r="B159" s="136"/>
      <c r="C159" s="136"/>
      <c r="D159" s="136"/>
      <c r="E159" s="136"/>
      <c r="F159" s="136"/>
      <c r="G159" s="136"/>
      <c r="H159" s="136"/>
      <c r="I159" s="190"/>
      <c r="J159" s="190"/>
      <c r="K159" s="136"/>
      <c r="L159" s="136"/>
      <c r="M159" s="136"/>
      <c r="N159" s="136"/>
    </row>
    <row r="160" spans="2:39" ht="15.6">
      <c r="B160" s="136"/>
      <c r="C160" s="136"/>
      <c r="D160" s="136"/>
      <c r="E160" s="136"/>
      <c r="F160" s="136"/>
      <c r="G160" s="136"/>
      <c r="H160" s="136"/>
      <c r="I160" s="190"/>
      <c r="J160" s="190"/>
      <c r="K160" s="136"/>
      <c r="L160" s="136"/>
      <c r="M160" s="136"/>
      <c r="N160" s="136"/>
    </row>
    <row r="161" spans="2:14" ht="13.2">
      <c r="B161" s="1659"/>
      <c r="C161" s="1659"/>
      <c r="D161" s="1660"/>
      <c r="E161" s="1660"/>
      <c r="F161" s="1660"/>
      <c r="G161" s="1660"/>
      <c r="H161" s="1660"/>
      <c r="I161" s="1660"/>
      <c r="J161" s="1659"/>
      <c r="K161" s="1659"/>
      <c r="L161" s="194"/>
      <c r="M161" s="136"/>
      <c r="N161" s="136"/>
    </row>
    <row r="162" spans="2:14" ht="13.2">
      <c r="B162" s="136"/>
      <c r="C162" s="136"/>
      <c r="D162" s="136"/>
      <c r="E162" s="195"/>
      <c r="F162" s="136"/>
      <c r="G162" s="136"/>
      <c r="H162" s="136"/>
      <c r="I162" s="136"/>
      <c r="J162" s="136"/>
      <c r="K162" s="136"/>
      <c r="L162" s="136"/>
      <c r="M162" s="136"/>
      <c r="N162" s="136"/>
    </row>
    <row r="163" spans="2:14" ht="13.2">
      <c r="B163" s="196"/>
      <c r="C163" s="1660"/>
      <c r="D163" s="1660"/>
      <c r="E163" s="1660"/>
      <c r="F163" s="1660"/>
      <c r="G163" s="1662"/>
      <c r="H163" s="1662"/>
      <c r="I163" s="197"/>
      <c r="J163" s="1659"/>
      <c r="K163" s="1659"/>
      <c r="L163" s="197"/>
      <c r="M163" s="194"/>
      <c r="N163" s="194"/>
    </row>
    <row r="164" spans="2:14" ht="13.2">
      <c r="B164" s="136"/>
      <c r="C164" s="136"/>
      <c r="D164" s="198"/>
      <c r="E164" s="199"/>
      <c r="F164" s="198"/>
      <c r="G164" s="136"/>
      <c r="H164" s="136"/>
      <c r="I164" s="136"/>
      <c r="J164" s="136"/>
      <c r="K164" s="136"/>
      <c r="L164" s="136"/>
      <c r="M164" s="136"/>
      <c r="N164" s="136"/>
    </row>
    <row r="165" spans="2:14" ht="13.2">
      <c r="B165" s="1659"/>
      <c r="C165" s="1659"/>
      <c r="D165" s="200"/>
      <c r="E165" s="200"/>
      <c r="F165" s="200"/>
      <c r="G165" s="195"/>
      <c r="H165" s="195"/>
      <c r="I165" s="136"/>
      <c r="J165" s="136"/>
      <c r="K165" s="136"/>
      <c r="L165" s="136"/>
      <c r="M165" s="197"/>
      <c r="N165" s="197"/>
    </row>
    <row r="166" spans="2:14" ht="13.2">
      <c r="B166" s="136"/>
      <c r="C166" s="136"/>
      <c r="D166" s="136"/>
      <c r="E166" s="195"/>
      <c r="F166" s="136"/>
      <c r="G166" s="136"/>
      <c r="H166" s="136"/>
      <c r="I166" s="136"/>
      <c r="J166" s="136"/>
      <c r="K166" s="201"/>
      <c r="L166" s="201"/>
      <c r="M166" s="136"/>
      <c r="N166" s="136"/>
    </row>
    <row r="167" spans="2:14" ht="13.2">
      <c r="B167" s="1661"/>
      <c r="C167" s="1661"/>
      <c r="D167" s="1661"/>
      <c r="E167" s="1661"/>
      <c r="F167" s="1661"/>
      <c r="G167" s="1661"/>
      <c r="H167" s="1661"/>
      <c r="I167" s="1661"/>
      <c r="J167" s="1661"/>
      <c r="K167" s="202"/>
      <c r="L167" s="201"/>
      <c r="M167" s="136"/>
      <c r="N167" s="136"/>
    </row>
    <row r="168" spans="2:14" ht="13.2">
      <c r="B168" s="1661"/>
      <c r="C168" s="1661"/>
      <c r="D168" s="1661"/>
      <c r="E168" s="1661"/>
      <c r="F168" s="1661"/>
      <c r="G168" s="1661"/>
      <c r="H168" s="1661"/>
      <c r="I168" s="1661"/>
      <c r="J168" s="1661"/>
      <c r="K168" s="203"/>
      <c r="L168" s="203"/>
      <c r="M168" s="201"/>
      <c r="N168" s="201"/>
    </row>
    <row r="169" spans="2:14" ht="13.2">
      <c r="B169" s="136"/>
      <c r="C169" s="136"/>
      <c r="D169" s="136"/>
      <c r="E169" s="136"/>
      <c r="F169" s="136"/>
      <c r="G169" s="136"/>
      <c r="H169" s="136"/>
      <c r="I169" s="136"/>
      <c r="J169" s="136"/>
      <c r="K169" s="195"/>
      <c r="L169" s="136"/>
      <c r="M169" s="201"/>
      <c r="N169" s="201"/>
    </row>
    <row r="170" spans="2:14" ht="13.2">
      <c r="B170" s="1659"/>
      <c r="C170" s="1659"/>
      <c r="D170" s="1660"/>
      <c r="E170" s="1660"/>
      <c r="F170" s="1660"/>
      <c r="G170" s="1660"/>
      <c r="H170" s="1660"/>
      <c r="I170" s="195"/>
      <c r="J170" s="136"/>
      <c r="K170" s="136"/>
      <c r="L170" s="136"/>
      <c r="M170" s="203"/>
      <c r="N170" s="203"/>
    </row>
    <row r="171" spans="2:14" ht="13.2">
      <c r="B171" s="1656"/>
      <c r="C171" s="1656"/>
      <c r="D171" s="136"/>
      <c r="E171" s="136"/>
      <c r="F171" s="136"/>
      <c r="G171" s="1656"/>
      <c r="H171" s="1656"/>
      <c r="I171" s="1656"/>
      <c r="J171" s="1656"/>
      <c r="K171" s="1656"/>
      <c r="L171" s="1656"/>
      <c r="M171" s="136"/>
      <c r="N171" s="136"/>
    </row>
    <row r="172" spans="2:14" ht="15">
      <c r="B172" s="136"/>
      <c r="C172" s="136"/>
      <c r="D172" s="136"/>
      <c r="E172" s="136"/>
      <c r="F172" s="136"/>
      <c r="G172" s="1652"/>
      <c r="H172" s="1652"/>
      <c r="I172" s="1653"/>
      <c r="J172" s="1652"/>
      <c r="K172" s="1653"/>
      <c r="L172" s="1653"/>
      <c r="M172" s="136"/>
      <c r="N172" s="136"/>
    </row>
    <row r="173" spans="2:14" ht="15">
      <c r="B173" s="136"/>
      <c r="C173" s="136"/>
      <c r="D173" s="136"/>
      <c r="E173" s="136"/>
      <c r="F173" s="136"/>
      <c r="G173" s="1652"/>
      <c r="H173" s="1652"/>
      <c r="I173" s="1653"/>
      <c r="J173" s="1652"/>
      <c r="K173" s="1653"/>
      <c r="L173" s="1653"/>
      <c r="M173" s="201"/>
      <c r="N173" s="201"/>
    </row>
    <row r="174" spans="2:14" ht="15">
      <c r="B174" s="136"/>
      <c r="C174" s="136"/>
      <c r="D174" s="136"/>
      <c r="E174" s="136"/>
      <c r="F174" s="136"/>
      <c r="G174" s="1652"/>
      <c r="H174" s="1652"/>
      <c r="I174" s="1653"/>
      <c r="J174" s="1652"/>
      <c r="K174" s="1653"/>
      <c r="L174" s="1653"/>
      <c r="M174" s="204"/>
      <c r="N174" s="204"/>
    </row>
    <row r="175" spans="2:14" ht="15">
      <c r="B175" s="136"/>
      <c r="C175" s="136"/>
      <c r="D175" s="136"/>
      <c r="E175" s="136"/>
      <c r="F175" s="136"/>
      <c r="G175" s="1653"/>
      <c r="H175" s="1653"/>
      <c r="I175" s="1653"/>
      <c r="J175" s="1653"/>
      <c r="K175" s="1653"/>
      <c r="L175" s="1653"/>
      <c r="M175" s="204"/>
      <c r="N175" s="204"/>
    </row>
    <row r="176" spans="2:14" ht="15">
      <c r="B176" s="136"/>
      <c r="C176" s="136"/>
      <c r="D176" s="136"/>
      <c r="E176" s="136"/>
      <c r="F176" s="136"/>
      <c r="G176" s="1652"/>
      <c r="H176" s="1652"/>
      <c r="I176" s="1653"/>
      <c r="J176" s="1653"/>
      <c r="K176" s="1653"/>
      <c r="L176" s="1653"/>
      <c r="M176" s="204"/>
      <c r="N176" s="204"/>
    </row>
    <row r="177" spans="2:14" ht="15">
      <c r="B177" s="136"/>
      <c r="C177" s="136"/>
      <c r="D177" s="136"/>
      <c r="E177" s="136"/>
      <c r="F177" s="136"/>
      <c r="G177" s="1652"/>
      <c r="H177" s="1652"/>
      <c r="I177" s="1653"/>
      <c r="J177" s="1652"/>
      <c r="K177" s="1653"/>
      <c r="L177" s="1653"/>
      <c r="M177" s="204"/>
      <c r="N177" s="204"/>
    </row>
    <row r="178" spans="2:14" ht="15">
      <c r="B178" s="136"/>
      <c r="C178" s="136"/>
      <c r="D178" s="136"/>
      <c r="E178" s="136"/>
      <c r="F178" s="136"/>
      <c r="G178" s="1652"/>
      <c r="H178" s="1652"/>
      <c r="I178" s="1653"/>
      <c r="J178" s="1652"/>
      <c r="K178" s="1653"/>
      <c r="L178" s="1653"/>
      <c r="M178" s="204"/>
      <c r="N178" s="204"/>
    </row>
    <row r="179" spans="2:14" ht="15">
      <c r="B179" s="136"/>
      <c r="C179" s="136"/>
      <c r="D179" s="136"/>
      <c r="E179" s="136"/>
      <c r="F179" s="136"/>
      <c r="G179" s="1652"/>
      <c r="H179" s="1652"/>
      <c r="I179" s="1653"/>
      <c r="J179" s="1652"/>
      <c r="K179" s="1653"/>
      <c r="L179" s="1653"/>
      <c r="M179" s="204"/>
      <c r="N179" s="204"/>
    </row>
    <row r="180" spans="2:14" ht="15">
      <c r="B180" s="205"/>
      <c r="C180" s="136"/>
      <c r="D180" s="136"/>
      <c r="E180" s="136"/>
      <c r="F180" s="136"/>
      <c r="G180" s="1657"/>
      <c r="H180" s="1652"/>
      <c r="I180" s="1653"/>
      <c r="J180" s="1653"/>
      <c r="K180" s="1653"/>
      <c r="L180" s="1653"/>
      <c r="M180" s="204"/>
      <c r="N180" s="204"/>
    </row>
    <row r="181" spans="2:14" ht="15">
      <c r="B181" s="136"/>
      <c r="C181" s="136"/>
      <c r="D181" s="136"/>
      <c r="E181" s="136"/>
      <c r="F181" s="136"/>
      <c r="G181" s="1658"/>
      <c r="H181" s="1658"/>
      <c r="I181" s="1653"/>
      <c r="J181" s="1653"/>
      <c r="K181" s="1653"/>
      <c r="L181" s="1653"/>
      <c r="M181" s="204"/>
      <c r="N181" s="204"/>
    </row>
    <row r="182" spans="2:14" ht="15.6">
      <c r="B182" s="1656"/>
      <c r="C182" s="1656"/>
      <c r="D182" s="136"/>
      <c r="E182" s="136"/>
      <c r="F182" s="136"/>
      <c r="G182" s="206"/>
      <c r="H182" s="206"/>
      <c r="I182" s="206"/>
      <c r="J182" s="206"/>
      <c r="K182" s="1654"/>
      <c r="L182" s="1655"/>
      <c r="M182" s="204"/>
      <c r="N182" s="204"/>
    </row>
    <row r="183" spans="2:14" ht="15">
      <c r="B183" s="1656"/>
      <c r="C183" s="1656"/>
      <c r="D183" s="136"/>
      <c r="E183" s="136"/>
      <c r="F183" s="136"/>
      <c r="G183" s="206"/>
      <c r="H183" s="206"/>
      <c r="I183" s="206"/>
      <c r="J183" s="206"/>
      <c r="K183" s="206"/>
      <c r="L183" s="206"/>
      <c r="M183" s="204"/>
      <c r="N183" s="204"/>
    </row>
    <row r="184" spans="2:14" ht="15.6">
      <c r="B184" s="136"/>
      <c r="C184" s="201"/>
      <c r="D184" s="136"/>
      <c r="E184" s="136"/>
      <c r="F184" s="136"/>
      <c r="G184" s="1651"/>
      <c r="H184" s="1652"/>
      <c r="I184" s="206"/>
      <c r="J184" s="206"/>
      <c r="K184" s="1653"/>
      <c r="L184" s="1653"/>
      <c r="M184" s="207"/>
      <c r="N184" s="207"/>
    </row>
    <row r="185" spans="2:14" ht="15">
      <c r="B185" s="136"/>
      <c r="C185" s="136"/>
      <c r="D185" s="136"/>
      <c r="E185" s="136"/>
      <c r="F185" s="136"/>
      <c r="G185" s="1651"/>
      <c r="H185" s="1652"/>
      <c r="I185" s="206"/>
      <c r="J185" s="206"/>
      <c r="K185" s="1653"/>
      <c r="L185" s="1653"/>
      <c r="M185" s="206"/>
      <c r="N185" s="206"/>
    </row>
    <row r="186" spans="2:14" ht="15">
      <c r="B186" s="136"/>
      <c r="C186" s="136"/>
      <c r="D186" s="136"/>
      <c r="E186" s="136"/>
      <c r="F186" s="136"/>
      <c r="G186" s="1651"/>
      <c r="H186" s="1652"/>
      <c r="I186" s="206"/>
      <c r="J186" s="206"/>
      <c r="K186" s="1653"/>
      <c r="L186" s="1653"/>
      <c r="M186" s="204"/>
      <c r="N186" s="204"/>
    </row>
    <row r="187" spans="2:14" ht="15">
      <c r="B187" s="136"/>
      <c r="C187" s="136"/>
      <c r="D187" s="136"/>
      <c r="E187" s="136"/>
      <c r="F187" s="136"/>
      <c r="G187" s="208"/>
      <c r="H187" s="208"/>
      <c r="I187" s="206"/>
      <c r="J187" s="206"/>
      <c r="K187" s="1653"/>
      <c r="L187" s="1653"/>
      <c r="M187" s="204"/>
      <c r="N187" s="204"/>
    </row>
    <row r="188" spans="2:14" ht="15">
      <c r="B188" s="136"/>
      <c r="C188" s="136"/>
      <c r="D188" s="136"/>
      <c r="E188" s="136"/>
      <c r="F188" s="136"/>
      <c r="G188" s="208"/>
      <c r="H188" s="208"/>
      <c r="I188" s="206"/>
      <c r="J188" s="206"/>
      <c r="K188" s="1653"/>
      <c r="L188" s="1653"/>
      <c r="M188" s="204"/>
      <c r="N188" s="204"/>
    </row>
    <row r="189" spans="2:14" ht="15.6">
      <c r="B189" s="1649"/>
      <c r="C189" s="1649"/>
      <c r="D189" s="136"/>
      <c r="E189" s="136"/>
      <c r="F189" s="136"/>
      <c r="G189" s="206"/>
      <c r="H189" s="206"/>
      <c r="I189" s="1654"/>
      <c r="J189" s="1655"/>
      <c r="K189" s="206"/>
      <c r="L189" s="206"/>
      <c r="M189" s="204"/>
      <c r="N189" s="204"/>
    </row>
    <row r="190" spans="2:14" ht="15">
      <c r="B190" s="136"/>
      <c r="C190" s="136"/>
      <c r="D190" s="136"/>
      <c r="E190" s="136"/>
      <c r="F190" s="136"/>
      <c r="G190" s="136"/>
      <c r="H190" s="136"/>
      <c r="I190" s="136"/>
      <c r="J190" s="136"/>
      <c r="K190" s="136"/>
      <c r="L190" s="136"/>
      <c r="M190" s="204"/>
      <c r="N190" s="204"/>
    </row>
    <row r="191" spans="2:14" ht="17.399999999999999">
      <c r="B191" s="1646"/>
      <c r="C191" s="1646"/>
      <c r="D191" s="1646"/>
      <c r="E191" s="1646"/>
      <c r="F191" s="136"/>
      <c r="G191" s="136"/>
      <c r="H191" s="136"/>
      <c r="I191" s="136"/>
      <c r="J191" s="136"/>
      <c r="K191" s="1647"/>
      <c r="L191" s="1647"/>
      <c r="M191" s="206"/>
      <c r="N191" s="206"/>
    </row>
    <row r="192" spans="2:14" ht="13.2">
      <c r="B192" s="136"/>
      <c r="C192" s="136"/>
      <c r="D192" s="136"/>
      <c r="E192" s="136"/>
      <c r="F192" s="136"/>
      <c r="G192" s="136"/>
      <c r="H192" s="136"/>
      <c r="I192" s="136"/>
      <c r="J192" s="136"/>
      <c r="K192" s="136"/>
      <c r="L192" s="136"/>
      <c r="M192" s="136"/>
      <c r="N192" s="136"/>
    </row>
    <row r="193" spans="2:14" ht="17.399999999999999">
      <c r="B193" s="1648"/>
      <c r="C193" s="1648"/>
      <c r="D193" s="1648"/>
      <c r="E193" s="1648"/>
      <c r="F193" s="1648"/>
      <c r="G193" s="1648"/>
      <c r="H193" s="1648"/>
      <c r="I193" s="1648"/>
      <c r="J193" s="1648"/>
      <c r="K193" s="1648"/>
      <c r="L193" s="1648"/>
      <c r="M193" s="209"/>
      <c r="N193" s="209"/>
    </row>
    <row r="194" spans="2:14" ht="15">
      <c r="B194" s="1648"/>
      <c r="C194" s="1648"/>
      <c r="D194" s="1648"/>
      <c r="E194" s="1648"/>
      <c r="F194" s="1648"/>
      <c r="G194" s="1648"/>
      <c r="H194" s="1648"/>
      <c r="I194" s="1648"/>
      <c r="J194" s="1648"/>
      <c r="K194" s="1648"/>
      <c r="L194" s="1648"/>
      <c r="M194" s="136"/>
      <c r="N194" s="136"/>
    </row>
    <row r="195" spans="2:14" ht="15">
      <c r="B195" s="136"/>
      <c r="C195" s="136"/>
      <c r="D195" s="136"/>
      <c r="E195" s="136"/>
      <c r="F195" s="136"/>
      <c r="G195" s="136"/>
      <c r="H195" s="136"/>
      <c r="I195" s="136"/>
      <c r="J195" s="136"/>
      <c r="K195" s="136"/>
      <c r="L195" s="136"/>
      <c r="M195" s="210"/>
      <c r="N195" s="210"/>
    </row>
    <row r="196" spans="2:14" ht="13.2">
      <c r="B196" s="136"/>
      <c r="C196" s="136"/>
      <c r="D196" s="136"/>
      <c r="E196" s="136"/>
      <c r="F196" s="136"/>
      <c r="G196" s="136"/>
      <c r="H196" s="136"/>
      <c r="I196" s="1649"/>
      <c r="J196" s="1649"/>
      <c r="K196" s="136"/>
      <c r="L196" s="136"/>
      <c r="M196" s="136"/>
      <c r="N196" s="136"/>
    </row>
    <row r="197" spans="2:14" ht="13.2">
      <c r="B197" s="136"/>
      <c r="C197" s="136"/>
      <c r="D197" s="136"/>
      <c r="E197" s="136"/>
      <c r="F197" s="136"/>
      <c r="G197" s="191"/>
      <c r="H197" s="1650"/>
      <c r="I197" s="1650"/>
      <c r="J197" s="1650"/>
      <c r="K197" s="1650"/>
      <c r="L197" s="136"/>
      <c r="M197" s="136"/>
      <c r="N197" s="136"/>
    </row>
    <row r="198" spans="2:14" ht="15.6">
      <c r="B198" s="136"/>
      <c r="C198" s="136"/>
      <c r="D198" s="136"/>
      <c r="E198" s="136"/>
      <c r="F198" s="136"/>
      <c r="G198" s="136"/>
      <c r="H198" s="136"/>
      <c r="I198" s="1645"/>
      <c r="J198" s="1645"/>
      <c r="K198" s="136"/>
      <c r="L198" s="136"/>
      <c r="M198" s="136"/>
      <c r="N198" s="136"/>
    </row>
    <row r="199" spans="2:14" ht="15.6">
      <c r="B199" s="136"/>
      <c r="C199" s="136"/>
      <c r="D199" s="136"/>
      <c r="E199" s="136"/>
      <c r="F199" s="136"/>
      <c r="G199" s="136"/>
      <c r="H199" s="136"/>
      <c r="I199" s="190"/>
      <c r="J199" s="190"/>
      <c r="K199" s="136"/>
      <c r="L199" s="136"/>
      <c r="M199" s="136"/>
      <c r="N199" s="136"/>
    </row>
    <row r="200" spans="2:14" ht="15.6">
      <c r="B200" s="136"/>
      <c r="C200" s="136"/>
      <c r="D200" s="136"/>
      <c r="E200" s="136"/>
      <c r="F200" s="136"/>
      <c r="G200" s="136"/>
      <c r="H200" s="136"/>
      <c r="I200" s="190"/>
      <c r="J200" s="190"/>
      <c r="K200" s="136"/>
      <c r="L200" s="136"/>
      <c r="M200" s="136"/>
      <c r="N200" s="136"/>
    </row>
    <row r="201" spans="2:14" ht="15.6">
      <c r="B201" s="136"/>
      <c r="C201" s="136"/>
      <c r="D201" s="136"/>
      <c r="E201" s="136"/>
      <c r="F201" s="136"/>
      <c r="G201" s="136"/>
      <c r="H201" s="136"/>
      <c r="I201" s="190"/>
      <c r="J201" s="190"/>
      <c r="K201" s="136"/>
      <c r="L201" s="136"/>
      <c r="M201" s="136"/>
      <c r="N201" s="136"/>
    </row>
    <row r="202" spans="2:14" ht="15.6">
      <c r="B202" s="136"/>
      <c r="C202" s="136"/>
      <c r="D202" s="136"/>
      <c r="E202" s="136"/>
      <c r="F202" s="136"/>
      <c r="G202" s="136"/>
      <c r="H202" s="136"/>
      <c r="I202" s="190"/>
      <c r="J202" s="190"/>
      <c r="K202" s="136"/>
      <c r="L202" s="136"/>
      <c r="M202" s="136"/>
      <c r="N202" s="136"/>
    </row>
    <row r="203" spans="2:14" ht="15.6">
      <c r="B203" s="136"/>
      <c r="C203" s="136"/>
      <c r="D203" s="136"/>
      <c r="E203" s="136"/>
      <c r="F203" s="136"/>
      <c r="G203" s="136"/>
      <c r="H203" s="136"/>
      <c r="I203" s="190"/>
      <c r="J203" s="190"/>
      <c r="K203" s="136"/>
      <c r="L203" s="136"/>
      <c r="M203" s="136"/>
      <c r="N203" s="136"/>
    </row>
    <row r="204" spans="2:14" ht="15.6">
      <c r="B204" s="136"/>
      <c r="C204" s="136"/>
      <c r="D204" s="136"/>
      <c r="E204" s="136"/>
      <c r="F204" s="136"/>
      <c r="G204" s="136"/>
      <c r="H204" s="136"/>
      <c r="I204" s="190"/>
      <c r="J204" s="190"/>
      <c r="K204" s="136"/>
      <c r="L204" s="136"/>
      <c r="M204" s="136"/>
      <c r="N204" s="136"/>
    </row>
    <row r="205" spans="2:14" ht="15.6">
      <c r="B205" s="136"/>
      <c r="C205" s="136"/>
      <c r="D205" s="136"/>
      <c r="E205" s="136"/>
      <c r="F205" s="136"/>
      <c r="G205" s="136"/>
      <c r="H205" s="136"/>
      <c r="I205" s="190"/>
      <c r="J205" s="190"/>
      <c r="K205" s="136"/>
      <c r="L205" s="136"/>
      <c r="M205" s="136"/>
      <c r="N205" s="136"/>
    </row>
    <row r="206" spans="2:14" ht="13.2">
      <c r="B206" s="1659"/>
      <c r="C206" s="1659"/>
      <c r="D206" s="1660"/>
      <c r="E206" s="1660"/>
      <c r="F206" s="1660"/>
      <c r="G206" s="1660"/>
      <c r="H206" s="1660"/>
      <c r="I206" s="1660"/>
      <c r="J206" s="1659"/>
      <c r="K206" s="1659"/>
      <c r="L206" s="194"/>
      <c r="M206" s="136"/>
      <c r="N206" s="136"/>
    </row>
    <row r="207" spans="2:14" ht="13.2">
      <c r="B207" s="136"/>
      <c r="C207" s="136"/>
      <c r="D207" s="136"/>
      <c r="E207" s="195"/>
      <c r="F207" s="136"/>
      <c r="G207" s="136"/>
      <c r="H207" s="136"/>
      <c r="I207" s="136"/>
      <c r="J207" s="136"/>
      <c r="K207" s="136"/>
      <c r="L207" s="136"/>
      <c r="M207" s="136"/>
      <c r="N207" s="136"/>
    </row>
    <row r="208" spans="2:14" ht="13.2">
      <c r="B208" s="196"/>
      <c r="C208" s="1660"/>
      <c r="D208" s="1660"/>
      <c r="E208" s="1660"/>
      <c r="F208" s="1660"/>
      <c r="G208" s="1662"/>
      <c r="H208" s="1662"/>
      <c r="I208" s="197"/>
      <c r="J208" s="1659"/>
      <c r="K208" s="1659"/>
      <c r="L208" s="197"/>
      <c r="M208" s="194"/>
      <c r="N208" s="194"/>
    </row>
    <row r="209" spans="2:14" ht="13.2">
      <c r="B209" s="136"/>
      <c r="C209" s="136"/>
      <c r="D209" s="198"/>
      <c r="E209" s="199"/>
      <c r="F209" s="198"/>
      <c r="G209" s="136"/>
      <c r="H209" s="136"/>
      <c r="I209" s="136"/>
      <c r="J209" s="136"/>
      <c r="K209" s="136"/>
      <c r="L209" s="136"/>
      <c r="M209" s="136"/>
      <c r="N209" s="136"/>
    </row>
    <row r="210" spans="2:14" ht="13.2">
      <c r="B210" s="1659"/>
      <c r="C210" s="1659"/>
      <c r="D210" s="200"/>
      <c r="E210" s="200"/>
      <c r="F210" s="200"/>
      <c r="G210" s="195"/>
      <c r="H210" s="195"/>
      <c r="I210" s="136"/>
      <c r="J210" s="136"/>
      <c r="K210" s="136"/>
      <c r="L210" s="136"/>
      <c r="M210" s="197"/>
      <c r="N210" s="197"/>
    </row>
    <row r="211" spans="2:14" ht="13.2">
      <c r="B211" s="136"/>
      <c r="C211" s="136"/>
      <c r="D211" s="136"/>
      <c r="E211" s="195"/>
      <c r="F211" s="136"/>
      <c r="G211" s="136"/>
      <c r="H211" s="136"/>
      <c r="I211" s="136"/>
      <c r="J211" s="136"/>
      <c r="K211" s="201"/>
      <c r="L211" s="201"/>
      <c r="M211" s="136"/>
      <c r="N211" s="136"/>
    </row>
    <row r="212" spans="2:14" ht="13.2">
      <c r="B212" s="1661"/>
      <c r="C212" s="1661"/>
      <c r="D212" s="1661"/>
      <c r="E212" s="1661"/>
      <c r="F212" s="1661"/>
      <c r="G212" s="1661"/>
      <c r="H212" s="1661"/>
      <c r="I212" s="1661"/>
      <c r="J212" s="1661"/>
      <c r="K212" s="202"/>
      <c r="L212" s="201"/>
      <c r="M212" s="136"/>
      <c r="N212" s="136"/>
    </row>
    <row r="213" spans="2:14" ht="13.2">
      <c r="B213" s="1661"/>
      <c r="C213" s="1661"/>
      <c r="D213" s="1661"/>
      <c r="E213" s="1661"/>
      <c r="F213" s="1661"/>
      <c r="G213" s="1661"/>
      <c r="H213" s="1661"/>
      <c r="I213" s="1661"/>
      <c r="J213" s="1661"/>
      <c r="K213" s="203"/>
      <c r="L213" s="203"/>
      <c r="M213" s="201"/>
      <c r="N213" s="201"/>
    </row>
    <row r="214" spans="2:14" ht="13.2">
      <c r="B214" s="136"/>
      <c r="C214" s="136"/>
      <c r="D214" s="136"/>
      <c r="E214" s="136"/>
      <c r="F214" s="136"/>
      <c r="G214" s="136"/>
      <c r="H214" s="136"/>
      <c r="I214" s="136"/>
      <c r="J214" s="136"/>
      <c r="K214" s="195"/>
      <c r="L214" s="136"/>
      <c r="M214" s="201"/>
      <c r="N214" s="201"/>
    </row>
    <row r="215" spans="2:14" ht="13.2">
      <c r="B215" s="1659"/>
      <c r="C215" s="1659"/>
      <c r="D215" s="1660"/>
      <c r="E215" s="1660"/>
      <c r="F215" s="1660"/>
      <c r="G215" s="1660"/>
      <c r="H215" s="1660"/>
      <c r="I215" s="195"/>
      <c r="J215" s="136"/>
      <c r="K215" s="136"/>
      <c r="L215" s="136"/>
      <c r="M215" s="203"/>
      <c r="N215" s="203"/>
    </row>
    <row r="216" spans="2:14" ht="13.2">
      <c r="B216" s="136"/>
      <c r="C216" s="136"/>
      <c r="D216" s="136"/>
      <c r="E216" s="136"/>
      <c r="F216" s="136"/>
      <c r="G216" s="136"/>
      <c r="H216" s="136"/>
      <c r="I216" s="136"/>
      <c r="J216" s="136"/>
      <c r="K216" s="136"/>
      <c r="L216" s="136"/>
      <c r="M216" s="136"/>
      <c r="N216" s="136"/>
    </row>
    <row r="217" spans="2:14" ht="13.2">
      <c r="B217" s="1656"/>
      <c r="C217" s="1656"/>
      <c r="D217" s="136"/>
      <c r="E217" s="136"/>
      <c r="F217" s="136"/>
      <c r="G217" s="1656"/>
      <c r="H217" s="1656"/>
      <c r="I217" s="1656"/>
      <c r="J217" s="1656"/>
      <c r="K217" s="1656"/>
      <c r="L217" s="1656"/>
      <c r="M217" s="136"/>
      <c r="N217" s="136"/>
    </row>
    <row r="218" spans="2:14" ht="15">
      <c r="B218" s="136"/>
      <c r="C218" s="136"/>
      <c r="D218" s="136"/>
      <c r="E218" s="136"/>
      <c r="F218" s="136"/>
      <c r="G218" s="1652"/>
      <c r="H218" s="1652"/>
      <c r="I218" s="1653"/>
      <c r="J218" s="1652"/>
      <c r="K218" s="1653"/>
      <c r="L218" s="1653"/>
      <c r="M218" s="136"/>
      <c r="N218" s="136"/>
    </row>
    <row r="219" spans="2:14" ht="15">
      <c r="B219" s="136"/>
      <c r="C219" s="136"/>
      <c r="D219" s="136"/>
      <c r="E219" s="136"/>
      <c r="F219" s="136"/>
      <c r="G219" s="1652"/>
      <c r="H219" s="1652"/>
      <c r="I219" s="1653"/>
      <c r="J219" s="1652"/>
      <c r="K219" s="1653"/>
      <c r="L219" s="1653"/>
      <c r="M219" s="201"/>
      <c r="N219" s="201"/>
    </row>
    <row r="220" spans="2:14" ht="15">
      <c r="B220" s="136"/>
      <c r="C220" s="136"/>
      <c r="D220" s="136"/>
      <c r="E220" s="136"/>
      <c r="F220" s="136"/>
      <c r="G220" s="1652"/>
      <c r="H220" s="1652"/>
      <c r="I220" s="1653"/>
      <c r="J220" s="1652"/>
      <c r="K220" s="1653"/>
      <c r="L220" s="1653"/>
      <c r="M220" s="204"/>
      <c r="N220" s="204"/>
    </row>
    <row r="221" spans="2:14" ht="15">
      <c r="B221" s="136"/>
      <c r="C221" s="136"/>
      <c r="D221" s="136"/>
      <c r="E221" s="136"/>
      <c r="F221" s="136"/>
      <c r="G221" s="1653"/>
      <c r="H221" s="1653"/>
      <c r="I221" s="1653"/>
      <c r="J221" s="1653"/>
      <c r="K221" s="1653"/>
      <c r="L221" s="1653"/>
      <c r="M221" s="204"/>
      <c r="N221" s="204"/>
    </row>
    <row r="222" spans="2:14" ht="15">
      <c r="B222" s="136"/>
      <c r="C222" s="136"/>
      <c r="D222" s="136"/>
      <c r="E222" s="136"/>
      <c r="F222" s="136"/>
      <c r="G222" s="1652"/>
      <c r="H222" s="1652"/>
      <c r="I222" s="1653"/>
      <c r="J222" s="1653"/>
      <c r="K222" s="1653"/>
      <c r="L222" s="1653"/>
      <c r="M222" s="204"/>
      <c r="N222" s="204"/>
    </row>
    <row r="223" spans="2:14" ht="15">
      <c r="B223" s="136"/>
      <c r="C223" s="136"/>
      <c r="D223" s="136"/>
      <c r="E223" s="136"/>
      <c r="F223" s="136"/>
      <c r="G223" s="1652"/>
      <c r="H223" s="1652"/>
      <c r="I223" s="1653"/>
      <c r="J223" s="1652"/>
      <c r="K223" s="1653"/>
      <c r="L223" s="1653"/>
      <c r="M223" s="204"/>
      <c r="N223" s="204"/>
    </row>
    <row r="224" spans="2:14" ht="15">
      <c r="B224" s="136"/>
      <c r="C224" s="136"/>
      <c r="D224" s="136"/>
      <c r="E224" s="136"/>
      <c r="F224" s="136"/>
      <c r="G224" s="1652"/>
      <c r="H224" s="1652"/>
      <c r="I224" s="1653"/>
      <c r="J224" s="1652"/>
      <c r="K224" s="1653"/>
      <c r="L224" s="1653"/>
      <c r="M224" s="204"/>
      <c r="N224" s="204"/>
    </row>
    <row r="225" spans="2:14" ht="15">
      <c r="B225" s="136"/>
      <c r="C225" s="136"/>
      <c r="D225" s="136"/>
      <c r="E225" s="136"/>
      <c r="F225" s="136"/>
      <c r="G225" s="1652"/>
      <c r="H225" s="1652"/>
      <c r="I225" s="1653"/>
      <c r="J225" s="1652"/>
      <c r="K225" s="1653"/>
      <c r="L225" s="1653"/>
      <c r="M225" s="204"/>
      <c r="N225" s="204"/>
    </row>
    <row r="226" spans="2:14" ht="15">
      <c r="B226" s="205"/>
      <c r="C226" s="136"/>
      <c r="D226" s="136"/>
      <c r="E226" s="136"/>
      <c r="F226" s="136"/>
      <c r="G226" s="1657"/>
      <c r="H226" s="1652"/>
      <c r="I226" s="1653"/>
      <c r="J226" s="1653"/>
      <c r="K226" s="1653"/>
      <c r="L226" s="1653"/>
      <c r="M226" s="204"/>
      <c r="N226" s="204"/>
    </row>
    <row r="227" spans="2:14" ht="15">
      <c r="B227" s="136"/>
      <c r="C227" s="136"/>
      <c r="D227" s="136"/>
      <c r="E227" s="136"/>
      <c r="F227" s="136"/>
      <c r="G227" s="1658"/>
      <c r="H227" s="1658"/>
      <c r="I227" s="1653"/>
      <c r="J227" s="1653"/>
      <c r="K227" s="1653"/>
      <c r="L227" s="1653"/>
      <c r="M227" s="204"/>
      <c r="N227" s="204"/>
    </row>
    <row r="228" spans="2:14" ht="15.6">
      <c r="B228" s="1656"/>
      <c r="C228" s="1656"/>
      <c r="D228" s="136"/>
      <c r="E228" s="136"/>
      <c r="F228" s="136"/>
      <c r="G228" s="206"/>
      <c r="H228" s="206"/>
      <c r="I228" s="206"/>
      <c r="J228" s="206"/>
      <c r="K228" s="1654"/>
      <c r="L228" s="1655"/>
      <c r="M228" s="204"/>
      <c r="N228" s="204"/>
    </row>
    <row r="229" spans="2:14" ht="15">
      <c r="B229" s="1656"/>
      <c r="C229" s="1656"/>
      <c r="D229" s="136"/>
      <c r="E229" s="136"/>
      <c r="F229" s="136"/>
      <c r="G229" s="206"/>
      <c r="H229" s="206"/>
      <c r="I229" s="206"/>
      <c r="J229" s="206"/>
      <c r="K229" s="206"/>
      <c r="L229" s="206"/>
      <c r="M229" s="204"/>
      <c r="N229" s="204"/>
    </row>
    <row r="230" spans="2:14" ht="15.6">
      <c r="B230" s="136"/>
      <c r="C230" s="201"/>
      <c r="D230" s="136"/>
      <c r="E230" s="136"/>
      <c r="F230" s="136"/>
      <c r="G230" s="1651"/>
      <c r="H230" s="1652"/>
      <c r="I230" s="206"/>
      <c r="J230" s="206"/>
      <c r="K230" s="1653"/>
      <c r="L230" s="1653"/>
      <c r="M230" s="207"/>
      <c r="N230" s="207"/>
    </row>
    <row r="231" spans="2:14" ht="15">
      <c r="B231" s="136"/>
      <c r="C231" s="136"/>
      <c r="D231" s="136"/>
      <c r="E231" s="136"/>
      <c r="F231" s="136"/>
      <c r="G231" s="1651"/>
      <c r="H231" s="1652"/>
      <c r="I231" s="206"/>
      <c r="J231" s="206"/>
      <c r="K231" s="1653"/>
      <c r="L231" s="1653"/>
      <c r="M231" s="206"/>
      <c r="N231" s="206"/>
    </row>
    <row r="232" spans="2:14" ht="15">
      <c r="B232" s="136"/>
      <c r="C232" s="136"/>
      <c r="D232" s="136"/>
      <c r="E232" s="136"/>
      <c r="F232" s="136"/>
      <c r="G232" s="1651"/>
      <c r="H232" s="1652"/>
      <c r="I232" s="206"/>
      <c r="J232" s="206"/>
      <c r="K232" s="1653"/>
      <c r="L232" s="1653"/>
      <c r="M232" s="204"/>
      <c r="N232" s="204"/>
    </row>
    <row r="233" spans="2:14" ht="15">
      <c r="B233" s="136"/>
      <c r="C233" s="136"/>
      <c r="D233" s="136"/>
      <c r="E233" s="136"/>
      <c r="F233" s="136"/>
      <c r="G233" s="208"/>
      <c r="H233" s="208"/>
      <c r="I233" s="206"/>
      <c r="J233" s="206"/>
      <c r="K233" s="1653"/>
      <c r="L233" s="1653"/>
      <c r="M233" s="204"/>
      <c r="N233" s="204"/>
    </row>
    <row r="234" spans="2:14" ht="15">
      <c r="B234" s="136"/>
      <c r="C234" s="136"/>
      <c r="D234" s="136"/>
      <c r="E234" s="136"/>
      <c r="F234" s="136"/>
      <c r="G234" s="208"/>
      <c r="H234" s="208"/>
      <c r="I234" s="206"/>
      <c r="J234" s="206"/>
      <c r="K234" s="1653"/>
      <c r="L234" s="1653"/>
      <c r="M234" s="204"/>
      <c r="N234" s="204"/>
    </row>
    <row r="235" spans="2:14" ht="15.6">
      <c r="B235" s="1649"/>
      <c r="C235" s="1649"/>
      <c r="D235" s="136"/>
      <c r="E235" s="136"/>
      <c r="F235" s="136"/>
      <c r="G235" s="206"/>
      <c r="H235" s="206"/>
      <c r="I235" s="1654"/>
      <c r="J235" s="1655"/>
      <c r="K235" s="206"/>
      <c r="L235" s="206"/>
      <c r="M235" s="204"/>
      <c r="N235" s="204"/>
    </row>
    <row r="236" spans="2:14" ht="15">
      <c r="B236" s="136"/>
      <c r="C236" s="136"/>
      <c r="D236" s="136"/>
      <c r="E236" s="136"/>
      <c r="F236" s="136"/>
      <c r="G236" s="136"/>
      <c r="H236" s="136"/>
      <c r="I236" s="136"/>
      <c r="J236" s="136"/>
      <c r="K236" s="136"/>
      <c r="L236" s="136"/>
      <c r="M236" s="204"/>
      <c r="N236" s="204"/>
    </row>
    <row r="237" spans="2:14" ht="17.399999999999999">
      <c r="B237" s="1646"/>
      <c r="C237" s="1646"/>
      <c r="D237" s="1646"/>
      <c r="E237" s="1646"/>
      <c r="F237" s="136"/>
      <c r="G237" s="136"/>
      <c r="H237" s="136"/>
      <c r="I237" s="136"/>
      <c r="J237" s="136"/>
      <c r="K237" s="1647"/>
      <c r="L237" s="1647"/>
      <c r="M237" s="206"/>
      <c r="N237" s="206"/>
    </row>
    <row r="238" spans="2:14" ht="13.2">
      <c r="B238" s="136"/>
      <c r="C238" s="136"/>
      <c r="D238" s="136"/>
      <c r="E238" s="136"/>
      <c r="F238" s="136"/>
      <c r="G238" s="136"/>
      <c r="H238" s="136"/>
      <c r="I238" s="136"/>
      <c r="J238" s="136"/>
      <c r="K238" s="136"/>
      <c r="L238" s="136"/>
      <c r="M238" s="136"/>
      <c r="N238" s="136"/>
    </row>
    <row r="239" spans="2:14" ht="17.399999999999999">
      <c r="B239" s="1648"/>
      <c r="C239" s="1648"/>
      <c r="D239" s="1648"/>
      <c r="E239" s="1648"/>
      <c r="F239" s="1648"/>
      <c r="G239" s="1648"/>
      <c r="H239" s="1648"/>
      <c r="I239" s="1648"/>
      <c r="J239" s="1648"/>
      <c r="K239" s="1648"/>
      <c r="L239" s="1648"/>
      <c r="M239" s="209"/>
      <c r="N239" s="209"/>
    </row>
    <row r="240" spans="2:14" ht="15">
      <c r="B240" s="1648"/>
      <c r="C240" s="1648"/>
      <c r="D240" s="1648"/>
      <c r="E240" s="1648"/>
      <c r="F240" s="1648"/>
      <c r="G240" s="1648"/>
      <c r="H240" s="1648"/>
      <c r="I240" s="1648"/>
      <c r="J240" s="1648"/>
      <c r="K240" s="1648"/>
      <c r="L240" s="1648"/>
      <c r="M240" s="136"/>
      <c r="N240" s="136"/>
    </row>
    <row r="241" spans="2:14" ht="15">
      <c r="B241" s="210"/>
      <c r="C241" s="136"/>
      <c r="D241" s="136"/>
      <c r="E241" s="136"/>
      <c r="F241" s="136"/>
      <c r="G241" s="136"/>
      <c r="H241" s="136"/>
      <c r="I241" s="136"/>
      <c r="J241" s="136"/>
      <c r="K241" s="136"/>
      <c r="L241" s="136"/>
      <c r="M241" s="210"/>
      <c r="N241" s="210"/>
    </row>
    <row r="242" spans="2:14" ht="15">
      <c r="B242" s="136"/>
      <c r="C242" s="136"/>
      <c r="D242" s="136"/>
      <c r="E242" s="136"/>
      <c r="F242" s="136"/>
      <c r="G242" s="136"/>
      <c r="H242" s="136"/>
      <c r="I242" s="136"/>
      <c r="J242" s="136"/>
      <c r="K242" s="136"/>
      <c r="L242" s="136"/>
      <c r="M242" s="210"/>
      <c r="N242" s="210"/>
    </row>
    <row r="243" spans="2:14" ht="13.2">
      <c r="B243" s="136"/>
      <c r="C243" s="136"/>
      <c r="D243" s="136"/>
      <c r="E243" s="136"/>
      <c r="F243" s="136"/>
      <c r="G243" s="136"/>
      <c r="H243" s="136"/>
      <c r="I243" s="1649"/>
      <c r="J243" s="1649"/>
      <c r="K243" s="136"/>
      <c r="L243" s="136"/>
      <c r="M243" s="136"/>
      <c r="N243" s="136"/>
    </row>
    <row r="244" spans="2:14" ht="13.2">
      <c r="B244" s="136"/>
      <c r="C244" s="136"/>
      <c r="D244" s="136"/>
      <c r="E244" s="136"/>
      <c r="F244" s="136"/>
      <c r="G244" s="191"/>
      <c r="H244" s="1650"/>
      <c r="I244" s="1650"/>
      <c r="J244" s="1650"/>
      <c r="K244" s="1650"/>
      <c r="L244" s="136"/>
      <c r="M244" s="136"/>
      <c r="N244" s="136"/>
    </row>
    <row r="245" spans="2:14" ht="15.6">
      <c r="B245" s="136"/>
      <c r="C245" s="136"/>
      <c r="D245" s="136"/>
      <c r="E245" s="136"/>
      <c r="F245" s="136"/>
      <c r="G245" s="136"/>
      <c r="H245" s="136"/>
      <c r="I245" s="1645"/>
      <c r="J245" s="1645"/>
      <c r="K245" s="136"/>
      <c r="L245" s="136"/>
      <c r="M245" s="136"/>
      <c r="N245" s="136"/>
    </row>
    <row r="246" spans="2:14" ht="15.6">
      <c r="B246" s="136"/>
      <c r="C246" s="136"/>
      <c r="D246" s="136"/>
      <c r="E246" s="136"/>
      <c r="F246" s="136"/>
      <c r="G246" s="136"/>
      <c r="H246" s="136"/>
      <c r="I246" s="190"/>
      <c r="J246" s="190"/>
      <c r="K246" s="136"/>
      <c r="L246" s="136"/>
      <c r="M246" s="136"/>
      <c r="N246" s="136"/>
    </row>
    <row r="247" spans="2:14" ht="15.6">
      <c r="B247" s="136"/>
      <c r="C247" s="136"/>
      <c r="D247" s="136"/>
      <c r="E247" s="136"/>
      <c r="F247" s="136"/>
      <c r="G247" s="136"/>
      <c r="H247" s="136"/>
      <c r="I247" s="190"/>
      <c r="J247" s="190"/>
      <c r="K247" s="136"/>
      <c r="L247" s="136"/>
      <c r="M247" s="136"/>
      <c r="N247" s="136"/>
    </row>
    <row r="248" spans="2:14" ht="15.6">
      <c r="B248" s="136"/>
      <c r="C248" s="136"/>
      <c r="D248" s="136"/>
      <c r="E248" s="136"/>
      <c r="F248" s="136"/>
      <c r="G248" s="136"/>
      <c r="H248" s="136"/>
      <c r="I248" s="190"/>
      <c r="J248" s="190"/>
      <c r="K248" s="136"/>
      <c r="L248" s="136"/>
      <c r="M248" s="136"/>
      <c r="N248" s="136"/>
    </row>
    <row r="249" spans="2:14" ht="15.6">
      <c r="B249" s="136"/>
      <c r="C249" s="136"/>
      <c r="D249" s="136"/>
      <c r="E249" s="136"/>
      <c r="F249" s="136"/>
      <c r="G249" s="136"/>
      <c r="H249" s="136"/>
      <c r="I249" s="190"/>
      <c r="J249" s="190"/>
      <c r="K249" s="136"/>
      <c r="L249" s="136"/>
      <c r="M249" s="136"/>
      <c r="N249" s="136"/>
    </row>
    <row r="250" spans="2:14" ht="15.6">
      <c r="B250" s="136"/>
      <c r="C250" s="136"/>
      <c r="D250" s="136"/>
      <c r="E250" s="136"/>
      <c r="F250" s="136"/>
      <c r="G250" s="136"/>
      <c r="H250" s="136"/>
      <c r="I250" s="190"/>
      <c r="J250" s="190"/>
      <c r="K250" s="136"/>
      <c r="L250" s="136"/>
      <c r="M250" s="136"/>
      <c r="N250" s="136"/>
    </row>
    <row r="251" spans="2:14" ht="13.2">
      <c r="B251" s="136"/>
      <c r="C251" s="136"/>
      <c r="D251" s="136"/>
      <c r="E251" s="136"/>
      <c r="F251" s="136"/>
      <c r="G251" s="136"/>
      <c r="H251" s="136"/>
      <c r="I251" s="136"/>
      <c r="J251" s="136"/>
      <c r="K251" s="136"/>
      <c r="L251" s="136"/>
      <c r="M251" s="136"/>
      <c r="N251" s="136"/>
    </row>
    <row r="252" spans="2:14" ht="13.2">
      <c r="B252" s="136"/>
      <c r="C252" s="136"/>
      <c r="D252" s="136"/>
      <c r="E252" s="136"/>
      <c r="F252" s="136"/>
      <c r="G252" s="136"/>
      <c r="H252" s="136"/>
      <c r="I252" s="136"/>
      <c r="J252" s="136"/>
      <c r="K252" s="136"/>
      <c r="L252" s="136"/>
      <c r="M252" s="136"/>
      <c r="N252" s="136"/>
    </row>
    <row r="253" spans="2:14" ht="13.2">
      <c r="B253" s="1659"/>
      <c r="C253" s="1659"/>
      <c r="D253" s="1660"/>
      <c r="E253" s="1660"/>
      <c r="F253" s="1660"/>
      <c r="G253" s="1660"/>
      <c r="H253" s="1660"/>
      <c r="I253" s="1660"/>
      <c r="J253" s="1659"/>
      <c r="K253" s="1659"/>
      <c r="L253" s="194"/>
      <c r="M253" s="136"/>
      <c r="N253" s="136"/>
    </row>
    <row r="254" spans="2:14" ht="13.2">
      <c r="B254" s="136"/>
      <c r="C254" s="136"/>
      <c r="D254" s="136"/>
      <c r="E254" s="195"/>
      <c r="F254" s="136"/>
      <c r="G254" s="136"/>
      <c r="H254" s="136"/>
      <c r="I254" s="136"/>
      <c r="J254" s="136"/>
      <c r="K254" s="136"/>
      <c r="L254" s="136"/>
      <c r="M254" s="136"/>
      <c r="N254" s="136"/>
    </row>
    <row r="255" spans="2:14" ht="13.2">
      <c r="B255" s="196"/>
      <c r="C255" s="1660"/>
      <c r="D255" s="1660"/>
      <c r="E255" s="1660"/>
      <c r="F255" s="1660"/>
      <c r="G255" s="1662"/>
      <c r="H255" s="1662"/>
      <c r="I255" s="197"/>
      <c r="J255" s="1659"/>
      <c r="K255" s="1659"/>
      <c r="L255" s="197"/>
      <c r="M255" s="194"/>
      <c r="N255" s="194"/>
    </row>
    <row r="256" spans="2:14" ht="13.2">
      <c r="B256" s="136"/>
      <c r="C256" s="136"/>
      <c r="D256" s="198"/>
      <c r="E256" s="199"/>
      <c r="F256" s="198"/>
      <c r="G256" s="136"/>
      <c r="H256" s="136"/>
      <c r="I256" s="136"/>
      <c r="J256" s="136"/>
      <c r="K256" s="136"/>
      <c r="L256" s="136"/>
      <c r="M256" s="136"/>
      <c r="N256" s="136"/>
    </row>
    <row r="257" spans="2:14" ht="13.2">
      <c r="B257" s="1659"/>
      <c r="C257" s="1659"/>
      <c r="D257" s="200"/>
      <c r="E257" s="200"/>
      <c r="F257" s="200"/>
      <c r="G257" s="195"/>
      <c r="H257" s="195"/>
      <c r="I257" s="136"/>
      <c r="J257" s="136"/>
      <c r="K257" s="136"/>
      <c r="L257" s="136"/>
      <c r="M257" s="197"/>
      <c r="N257" s="197"/>
    </row>
    <row r="258" spans="2:14" ht="13.2">
      <c r="B258" s="136"/>
      <c r="C258" s="136"/>
      <c r="D258" s="136"/>
      <c r="E258" s="195"/>
      <c r="F258" s="136"/>
      <c r="G258" s="136"/>
      <c r="H258" s="136"/>
      <c r="I258" s="136"/>
      <c r="J258" s="136"/>
      <c r="K258" s="201"/>
      <c r="L258" s="201"/>
      <c r="M258" s="136"/>
      <c r="N258" s="136"/>
    </row>
    <row r="259" spans="2:14" ht="13.2">
      <c r="B259" s="1661"/>
      <c r="C259" s="1661"/>
      <c r="D259" s="1661"/>
      <c r="E259" s="1661"/>
      <c r="F259" s="1661"/>
      <c r="G259" s="1661"/>
      <c r="H259" s="1661"/>
      <c r="I259" s="1661"/>
      <c r="J259" s="1661"/>
      <c r="K259" s="202"/>
      <c r="L259" s="201"/>
      <c r="M259" s="136"/>
      <c r="N259" s="136"/>
    </row>
    <row r="260" spans="2:14" ht="13.2">
      <c r="B260" s="1661"/>
      <c r="C260" s="1661"/>
      <c r="D260" s="1661"/>
      <c r="E260" s="1661"/>
      <c r="F260" s="1661"/>
      <c r="G260" s="1661"/>
      <c r="H260" s="1661"/>
      <c r="I260" s="1661"/>
      <c r="J260" s="1661"/>
      <c r="K260" s="203"/>
      <c r="L260" s="203"/>
      <c r="M260" s="201"/>
      <c r="N260" s="201"/>
    </row>
    <row r="261" spans="2:14" ht="13.2">
      <c r="B261" s="136"/>
      <c r="C261" s="136"/>
      <c r="D261" s="136"/>
      <c r="E261" s="136"/>
      <c r="F261" s="136"/>
      <c r="G261" s="136"/>
      <c r="H261" s="136"/>
      <c r="I261" s="136"/>
      <c r="J261" s="136"/>
      <c r="K261" s="195"/>
      <c r="L261" s="136"/>
      <c r="M261" s="201"/>
      <c r="N261" s="201"/>
    </row>
    <row r="262" spans="2:14" ht="13.2">
      <c r="B262" s="1659"/>
      <c r="C262" s="1659"/>
      <c r="D262" s="1660"/>
      <c r="E262" s="1660"/>
      <c r="F262" s="1660"/>
      <c r="G262" s="1660"/>
      <c r="H262" s="1660"/>
      <c r="I262" s="195"/>
      <c r="J262" s="136"/>
      <c r="K262" s="136"/>
      <c r="L262" s="136"/>
      <c r="M262" s="203"/>
      <c r="N262" s="203"/>
    </row>
    <row r="263" spans="2:14" ht="13.2">
      <c r="B263" s="136"/>
      <c r="C263" s="136"/>
      <c r="D263" s="136"/>
      <c r="E263" s="136"/>
      <c r="F263" s="136"/>
      <c r="G263" s="136"/>
      <c r="H263" s="136"/>
      <c r="I263" s="136"/>
      <c r="J263" s="136"/>
      <c r="K263" s="136"/>
      <c r="L263" s="136"/>
      <c r="M263" s="136"/>
      <c r="N263" s="136"/>
    </row>
    <row r="264" spans="2:14" ht="13.2">
      <c r="B264" s="1656"/>
      <c r="C264" s="1656"/>
      <c r="D264" s="136"/>
      <c r="E264" s="136"/>
      <c r="F264" s="136"/>
      <c r="G264" s="1656"/>
      <c r="H264" s="1656"/>
      <c r="I264" s="1656"/>
      <c r="J264" s="1656"/>
      <c r="K264" s="1656"/>
      <c r="L264" s="1656"/>
      <c r="M264" s="136"/>
      <c r="N264" s="136"/>
    </row>
    <row r="265" spans="2:14" ht="15">
      <c r="B265" s="136"/>
      <c r="C265" s="136"/>
      <c r="D265" s="136"/>
      <c r="E265" s="136"/>
      <c r="F265" s="136"/>
      <c r="G265" s="1652"/>
      <c r="H265" s="1652"/>
      <c r="I265" s="1653"/>
      <c r="J265" s="1652"/>
      <c r="K265" s="1653"/>
      <c r="L265" s="1653"/>
      <c r="M265" s="136"/>
      <c r="N265" s="136"/>
    </row>
    <row r="266" spans="2:14" ht="15">
      <c r="B266" s="136"/>
      <c r="C266" s="136"/>
      <c r="D266" s="136"/>
      <c r="E266" s="136"/>
      <c r="F266" s="136"/>
      <c r="G266" s="1652"/>
      <c r="H266" s="1652"/>
      <c r="I266" s="1653"/>
      <c r="J266" s="1652"/>
      <c r="K266" s="1653"/>
      <c r="L266" s="1653"/>
      <c r="M266" s="201"/>
      <c r="N266" s="201"/>
    </row>
    <row r="267" spans="2:14" ht="15">
      <c r="B267" s="136"/>
      <c r="C267" s="136"/>
      <c r="D267" s="136"/>
      <c r="E267" s="136"/>
      <c r="F267" s="136"/>
      <c r="G267" s="1652"/>
      <c r="H267" s="1652"/>
      <c r="I267" s="1653"/>
      <c r="J267" s="1652"/>
      <c r="K267" s="1653"/>
      <c r="L267" s="1653"/>
      <c r="M267" s="204"/>
      <c r="N267" s="204"/>
    </row>
    <row r="268" spans="2:14" ht="15">
      <c r="B268" s="136"/>
      <c r="C268" s="136"/>
      <c r="D268" s="136"/>
      <c r="E268" s="136"/>
      <c r="F268" s="136"/>
      <c r="G268" s="1653"/>
      <c r="H268" s="1653"/>
      <c r="I268" s="1653"/>
      <c r="J268" s="1653"/>
      <c r="K268" s="1653"/>
      <c r="L268" s="1653"/>
      <c r="M268" s="204"/>
      <c r="N268" s="204"/>
    </row>
    <row r="269" spans="2:14" ht="15">
      <c r="B269" s="136"/>
      <c r="C269" s="136"/>
      <c r="D269" s="136"/>
      <c r="E269" s="136"/>
      <c r="F269" s="136"/>
      <c r="G269" s="1652"/>
      <c r="H269" s="1652"/>
      <c r="I269" s="1653"/>
      <c r="J269" s="1653"/>
      <c r="K269" s="1653"/>
      <c r="L269" s="1653"/>
      <c r="M269" s="204"/>
      <c r="N269" s="204"/>
    </row>
    <row r="270" spans="2:14" ht="15">
      <c r="B270" s="136"/>
      <c r="C270" s="136"/>
      <c r="D270" s="136"/>
      <c r="E270" s="136"/>
      <c r="F270" s="136"/>
      <c r="G270" s="1652"/>
      <c r="H270" s="1652"/>
      <c r="I270" s="1653"/>
      <c r="J270" s="1652"/>
      <c r="K270" s="1653"/>
      <c r="L270" s="1653"/>
      <c r="M270" s="204"/>
      <c r="N270" s="204"/>
    </row>
    <row r="271" spans="2:14" ht="15">
      <c r="B271" s="136"/>
      <c r="C271" s="136"/>
      <c r="D271" s="136"/>
      <c r="E271" s="136"/>
      <c r="F271" s="136"/>
      <c r="G271" s="1652"/>
      <c r="H271" s="1652"/>
      <c r="I271" s="1653"/>
      <c r="J271" s="1652"/>
      <c r="K271" s="1653"/>
      <c r="L271" s="1653"/>
      <c r="M271" s="204"/>
      <c r="N271" s="204"/>
    </row>
    <row r="272" spans="2:14" ht="15">
      <c r="B272" s="136"/>
      <c r="C272" s="136"/>
      <c r="D272" s="136"/>
      <c r="E272" s="136"/>
      <c r="F272" s="136"/>
      <c r="G272" s="1652"/>
      <c r="H272" s="1652"/>
      <c r="I272" s="1653"/>
      <c r="J272" s="1652"/>
      <c r="K272" s="1653"/>
      <c r="L272" s="1653"/>
      <c r="M272" s="204"/>
      <c r="N272" s="204"/>
    </row>
    <row r="273" spans="2:14" ht="15">
      <c r="B273" s="205"/>
      <c r="C273" s="136"/>
      <c r="D273" s="136"/>
      <c r="E273" s="136"/>
      <c r="F273" s="136"/>
      <c r="G273" s="1657"/>
      <c r="H273" s="1652"/>
      <c r="I273" s="1653"/>
      <c r="J273" s="1653"/>
      <c r="K273" s="1653"/>
      <c r="L273" s="1653"/>
      <c r="M273" s="204"/>
      <c r="N273" s="204"/>
    </row>
    <row r="274" spans="2:14" ht="15">
      <c r="B274" s="136"/>
      <c r="C274" s="136"/>
      <c r="D274" s="136"/>
      <c r="E274" s="136"/>
      <c r="F274" s="136"/>
      <c r="G274" s="1658"/>
      <c r="H274" s="1658"/>
      <c r="I274" s="1653"/>
      <c r="J274" s="1653"/>
      <c r="K274" s="1653"/>
      <c r="L274" s="1653"/>
      <c r="M274" s="204"/>
      <c r="N274" s="204"/>
    </row>
    <row r="275" spans="2:14" ht="15.6">
      <c r="B275" s="1656"/>
      <c r="C275" s="1656"/>
      <c r="D275" s="136"/>
      <c r="E275" s="136"/>
      <c r="F275" s="136"/>
      <c r="G275" s="206"/>
      <c r="H275" s="206"/>
      <c r="I275" s="206"/>
      <c r="J275" s="206"/>
      <c r="K275" s="1654"/>
      <c r="L275" s="1655"/>
      <c r="M275" s="204"/>
      <c r="N275" s="204"/>
    </row>
    <row r="276" spans="2:14" ht="15">
      <c r="B276" s="1656"/>
      <c r="C276" s="1656"/>
      <c r="D276" s="136"/>
      <c r="E276" s="136"/>
      <c r="F276" s="136"/>
      <c r="G276" s="206"/>
      <c r="H276" s="206"/>
      <c r="I276" s="206"/>
      <c r="J276" s="206"/>
      <c r="K276" s="206"/>
      <c r="L276" s="206"/>
      <c r="M276" s="204"/>
      <c r="N276" s="204"/>
    </row>
    <row r="277" spans="2:14" ht="15.6">
      <c r="B277" s="136"/>
      <c r="C277" s="201"/>
      <c r="D277" s="136"/>
      <c r="E277" s="136"/>
      <c r="F277" s="136"/>
      <c r="G277" s="1651"/>
      <c r="H277" s="1652"/>
      <c r="I277" s="206"/>
      <c r="J277" s="206"/>
      <c r="K277" s="1653"/>
      <c r="L277" s="1653"/>
      <c r="M277" s="207"/>
      <c r="N277" s="207"/>
    </row>
    <row r="278" spans="2:14" ht="15">
      <c r="B278" s="136"/>
      <c r="C278" s="136"/>
      <c r="D278" s="136"/>
      <c r="E278" s="136"/>
      <c r="F278" s="136"/>
      <c r="G278" s="1651"/>
      <c r="H278" s="1652"/>
      <c r="I278" s="206"/>
      <c r="J278" s="206"/>
      <c r="K278" s="1653"/>
      <c r="L278" s="1653"/>
      <c r="M278" s="206"/>
      <c r="N278" s="206"/>
    </row>
    <row r="279" spans="2:14" ht="15">
      <c r="B279" s="136"/>
      <c r="C279" s="136"/>
      <c r="D279" s="136"/>
      <c r="E279" s="136"/>
      <c r="F279" s="136"/>
      <c r="G279" s="1651"/>
      <c r="H279" s="1652"/>
      <c r="I279" s="206"/>
      <c r="J279" s="206"/>
      <c r="K279" s="1653"/>
      <c r="L279" s="1653"/>
      <c r="M279" s="204"/>
      <c r="N279" s="204"/>
    </row>
    <row r="280" spans="2:14" ht="15">
      <c r="B280" s="136"/>
      <c r="C280" s="136"/>
      <c r="D280" s="136"/>
      <c r="E280" s="136"/>
      <c r="F280" s="136"/>
      <c r="G280" s="208"/>
      <c r="H280" s="208"/>
      <c r="I280" s="206"/>
      <c r="J280" s="206"/>
      <c r="K280" s="1653"/>
      <c r="L280" s="1653"/>
      <c r="M280" s="204"/>
      <c r="N280" s="204"/>
    </row>
    <row r="281" spans="2:14" ht="15">
      <c r="B281" s="136"/>
      <c r="C281" s="136"/>
      <c r="D281" s="136"/>
      <c r="E281" s="136"/>
      <c r="F281" s="136"/>
      <c r="G281" s="208"/>
      <c r="H281" s="208"/>
      <c r="I281" s="206"/>
      <c r="J281" s="206"/>
      <c r="K281" s="1653"/>
      <c r="L281" s="1653"/>
      <c r="M281" s="204"/>
      <c r="N281" s="204"/>
    </row>
    <row r="282" spans="2:14" ht="15.6">
      <c r="B282" s="1649"/>
      <c r="C282" s="1649"/>
      <c r="D282" s="136"/>
      <c r="E282" s="136"/>
      <c r="F282" s="136"/>
      <c r="G282" s="206"/>
      <c r="H282" s="206"/>
      <c r="I282" s="1654"/>
      <c r="J282" s="1655"/>
      <c r="K282" s="206"/>
      <c r="L282" s="206"/>
      <c r="M282" s="204"/>
      <c r="N282" s="204"/>
    </row>
    <row r="283" spans="2:14" ht="15">
      <c r="B283" s="136"/>
      <c r="C283" s="136"/>
      <c r="D283" s="136"/>
      <c r="E283" s="136"/>
      <c r="F283" s="136"/>
      <c r="G283" s="136"/>
      <c r="H283" s="136"/>
      <c r="I283" s="136"/>
      <c r="J283" s="136"/>
      <c r="K283" s="136"/>
      <c r="L283" s="136"/>
      <c r="M283" s="204"/>
      <c r="N283" s="204"/>
    </row>
    <row r="284" spans="2:14" ht="17.399999999999999">
      <c r="B284" s="1646"/>
      <c r="C284" s="1646"/>
      <c r="D284" s="1646"/>
      <c r="E284" s="1646"/>
      <c r="F284" s="136"/>
      <c r="G284" s="136"/>
      <c r="H284" s="136"/>
      <c r="I284" s="136"/>
      <c r="J284" s="136"/>
      <c r="K284" s="1647"/>
      <c r="L284" s="1647"/>
      <c r="M284" s="206"/>
      <c r="N284" s="206"/>
    </row>
    <row r="285" spans="2:14" ht="13.2">
      <c r="B285" s="136"/>
      <c r="C285" s="136"/>
      <c r="D285" s="136"/>
      <c r="E285" s="136"/>
      <c r="F285" s="136"/>
      <c r="G285" s="136"/>
      <c r="H285" s="136"/>
      <c r="I285" s="136"/>
      <c r="J285" s="136"/>
      <c r="K285" s="136"/>
      <c r="L285" s="136"/>
      <c r="M285" s="136"/>
      <c r="N285" s="136"/>
    </row>
    <row r="286" spans="2:14" ht="17.399999999999999">
      <c r="B286" s="1648"/>
      <c r="C286" s="1648"/>
      <c r="D286" s="1648"/>
      <c r="E286" s="1648"/>
      <c r="F286" s="1648"/>
      <c r="G286" s="1648"/>
      <c r="H286" s="1648"/>
      <c r="I286" s="1648"/>
      <c r="J286" s="1648"/>
      <c r="K286" s="1648"/>
      <c r="L286" s="1648"/>
      <c r="M286" s="209"/>
      <c r="N286" s="209"/>
    </row>
    <row r="287" spans="2:14" ht="15">
      <c r="B287" s="1648"/>
      <c r="C287" s="1648"/>
      <c r="D287" s="1648"/>
      <c r="E287" s="1648"/>
      <c r="F287" s="1648"/>
      <c r="G287" s="1648"/>
      <c r="H287" s="1648"/>
      <c r="I287" s="1648"/>
      <c r="J287" s="1648"/>
      <c r="K287" s="1648"/>
      <c r="L287" s="1648"/>
      <c r="M287" s="136"/>
      <c r="N287" s="136"/>
    </row>
    <row r="288" spans="2:14" ht="15">
      <c r="B288" s="210"/>
      <c r="C288" s="136"/>
      <c r="D288" s="136"/>
      <c r="E288" s="136"/>
      <c r="F288" s="136"/>
      <c r="G288" s="136"/>
      <c r="H288" s="136"/>
      <c r="I288" s="136"/>
      <c r="J288" s="136"/>
      <c r="K288" s="136"/>
      <c r="L288" s="136"/>
      <c r="M288" s="210"/>
      <c r="N288" s="210"/>
    </row>
    <row r="289" spans="2:14" ht="15">
      <c r="B289" s="136"/>
      <c r="C289" s="136"/>
      <c r="D289" s="136"/>
      <c r="E289" s="136"/>
      <c r="F289" s="136"/>
      <c r="G289" s="136"/>
      <c r="H289" s="136"/>
      <c r="I289" s="136"/>
      <c r="J289" s="136"/>
      <c r="K289" s="136"/>
      <c r="L289" s="136"/>
      <c r="M289" s="210"/>
      <c r="N289" s="210"/>
    </row>
    <row r="290" spans="2:14" ht="13.2">
      <c r="B290" s="136"/>
      <c r="C290" s="136"/>
      <c r="D290" s="136"/>
      <c r="E290" s="136"/>
      <c r="F290" s="136"/>
      <c r="G290" s="136"/>
      <c r="H290" s="136"/>
      <c r="I290" s="1649"/>
      <c r="J290" s="1649"/>
      <c r="K290" s="136"/>
      <c r="L290" s="136"/>
      <c r="M290" s="136"/>
      <c r="N290" s="136"/>
    </row>
    <row r="291" spans="2:14" ht="13.2">
      <c r="B291" s="136"/>
      <c r="C291" s="136"/>
      <c r="D291" s="136"/>
      <c r="E291" s="136"/>
      <c r="F291" s="136"/>
      <c r="G291" s="191"/>
      <c r="H291" s="1650"/>
      <c r="I291" s="1650"/>
      <c r="J291" s="1650"/>
      <c r="K291" s="1650"/>
      <c r="L291" s="136"/>
      <c r="M291" s="136"/>
      <c r="N291" s="136"/>
    </row>
    <row r="292" spans="2:14" ht="15.6">
      <c r="B292" s="136"/>
      <c r="C292" s="136"/>
      <c r="D292" s="136"/>
      <c r="E292" s="136"/>
      <c r="F292" s="136"/>
      <c r="G292" s="136"/>
      <c r="H292" s="136"/>
      <c r="I292" s="1645"/>
      <c r="J292" s="1645"/>
      <c r="K292" s="136"/>
      <c r="L292" s="136"/>
      <c r="M292" s="136"/>
      <c r="N292" s="136"/>
    </row>
    <row r="293" spans="2:14" ht="15.6">
      <c r="B293" s="136"/>
      <c r="C293" s="136"/>
      <c r="D293" s="136"/>
      <c r="E293" s="136"/>
      <c r="F293" s="136"/>
      <c r="G293" s="136"/>
      <c r="H293" s="136"/>
      <c r="I293" s="190"/>
      <c r="J293" s="190"/>
      <c r="K293" s="136"/>
      <c r="L293" s="136"/>
      <c r="M293" s="136"/>
      <c r="N293" s="136"/>
    </row>
    <row r="294" spans="2:14" ht="15.6">
      <c r="B294" s="136"/>
      <c r="C294" s="136"/>
      <c r="D294" s="136"/>
      <c r="E294" s="136"/>
      <c r="F294" s="136"/>
      <c r="G294" s="136"/>
      <c r="H294" s="136"/>
      <c r="I294" s="190"/>
      <c r="J294" s="190"/>
      <c r="K294" s="136"/>
      <c r="L294" s="136"/>
      <c r="M294" s="136"/>
      <c r="N294" s="136"/>
    </row>
    <row r="295" spans="2:14" ht="15.6">
      <c r="B295" s="136"/>
      <c r="C295" s="136"/>
      <c r="D295" s="136"/>
      <c r="E295" s="136"/>
      <c r="F295" s="136"/>
      <c r="G295" s="136"/>
      <c r="H295" s="136"/>
      <c r="I295" s="190"/>
      <c r="J295" s="190"/>
      <c r="K295" s="136"/>
      <c r="L295" s="136"/>
      <c r="M295" s="136"/>
      <c r="N295" s="136"/>
    </row>
    <row r="296" spans="2:14" ht="15.6">
      <c r="B296" s="136"/>
      <c r="C296" s="136"/>
      <c r="D296" s="136"/>
      <c r="E296" s="136"/>
      <c r="F296" s="136"/>
      <c r="G296" s="136"/>
      <c r="H296" s="136"/>
      <c r="I296" s="190"/>
      <c r="J296" s="190"/>
      <c r="K296" s="136"/>
      <c r="L296" s="136"/>
      <c r="M296" s="136"/>
      <c r="N296" s="136"/>
    </row>
    <row r="297" spans="2:14" ht="15.6">
      <c r="B297" s="136"/>
      <c r="C297" s="136"/>
      <c r="D297" s="136"/>
      <c r="E297" s="136"/>
      <c r="F297" s="136"/>
      <c r="G297" s="136"/>
      <c r="H297" s="136"/>
      <c r="I297" s="190"/>
      <c r="J297" s="190"/>
      <c r="K297" s="136"/>
      <c r="L297" s="136"/>
      <c r="M297" s="136"/>
      <c r="N297" s="136"/>
    </row>
    <row r="298" spans="2:14" ht="15.6">
      <c r="B298" s="136"/>
      <c r="C298" s="136"/>
      <c r="D298" s="136"/>
      <c r="E298" s="136"/>
      <c r="F298" s="136"/>
      <c r="G298" s="136"/>
      <c r="H298" s="136"/>
      <c r="I298" s="190"/>
      <c r="J298" s="190"/>
      <c r="K298" s="136"/>
      <c r="L298" s="136"/>
      <c r="M298" s="136"/>
      <c r="N298" s="136"/>
    </row>
    <row r="299" spans="2:14" ht="13.2">
      <c r="B299" s="136"/>
      <c r="C299" s="136"/>
      <c r="D299" s="136"/>
      <c r="E299" s="136"/>
      <c r="F299" s="136"/>
      <c r="G299" s="136"/>
      <c r="H299" s="136"/>
      <c r="I299" s="136"/>
      <c r="J299" s="136"/>
      <c r="K299" s="136"/>
      <c r="L299" s="136"/>
      <c r="M299" s="136"/>
      <c r="N299" s="136"/>
    </row>
    <row r="300" spans="2:14" ht="13.2">
      <c r="B300" s="1659"/>
      <c r="C300" s="1659"/>
      <c r="D300" s="1660"/>
      <c r="E300" s="1660"/>
      <c r="F300" s="1660"/>
      <c r="G300" s="1660"/>
      <c r="H300" s="1660"/>
      <c r="I300" s="1660"/>
      <c r="J300" s="1659"/>
      <c r="K300" s="1659"/>
      <c r="L300" s="194"/>
      <c r="M300" s="136"/>
      <c r="N300" s="136"/>
    </row>
    <row r="301" spans="2:14" ht="13.2">
      <c r="B301" s="136"/>
      <c r="C301" s="136"/>
      <c r="D301" s="136"/>
      <c r="E301" s="195"/>
      <c r="F301" s="136"/>
      <c r="G301" s="136"/>
      <c r="H301" s="136"/>
      <c r="I301" s="136"/>
      <c r="J301" s="136"/>
      <c r="K301" s="136"/>
      <c r="L301" s="136"/>
      <c r="M301" s="136"/>
      <c r="N301" s="136"/>
    </row>
    <row r="302" spans="2:14" ht="13.2">
      <c r="B302" s="196"/>
      <c r="C302" s="1660"/>
      <c r="D302" s="1660"/>
      <c r="E302" s="1660"/>
      <c r="F302" s="1660"/>
      <c r="G302" s="1662"/>
      <c r="H302" s="1662"/>
      <c r="I302" s="197"/>
      <c r="J302" s="1659"/>
      <c r="K302" s="1659"/>
      <c r="L302" s="197"/>
      <c r="M302" s="194"/>
      <c r="N302" s="194"/>
    </row>
    <row r="303" spans="2:14" ht="13.2">
      <c r="B303" s="136"/>
      <c r="C303" s="136"/>
      <c r="D303" s="198"/>
      <c r="E303" s="199"/>
      <c r="F303" s="198"/>
      <c r="G303" s="136"/>
      <c r="H303" s="136"/>
      <c r="I303" s="136"/>
      <c r="J303" s="136"/>
      <c r="K303" s="136"/>
      <c r="L303" s="136"/>
      <c r="M303" s="136"/>
      <c r="N303" s="136"/>
    </row>
    <row r="304" spans="2:14" ht="13.2">
      <c r="B304" s="1659"/>
      <c r="C304" s="1659"/>
      <c r="D304" s="200"/>
      <c r="E304" s="200"/>
      <c r="F304" s="200"/>
      <c r="G304" s="195"/>
      <c r="H304" s="195"/>
      <c r="I304" s="136"/>
      <c r="J304" s="136"/>
      <c r="K304" s="136"/>
      <c r="L304" s="136"/>
      <c r="M304" s="197"/>
      <c r="N304" s="197"/>
    </row>
    <row r="305" spans="2:14" ht="13.2">
      <c r="B305" s="136"/>
      <c r="C305" s="136"/>
      <c r="D305" s="136"/>
      <c r="E305" s="195"/>
      <c r="F305" s="136"/>
      <c r="G305" s="136"/>
      <c r="H305" s="136"/>
      <c r="I305" s="136"/>
      <c r="J305" s="136"/>
      <c r="K305" s="201"/>
      <c r="L305" s="201"/>
      <c r="M305" s="136"/>
      <c r="N305" s="136"/>
    </row>
    <row r="306" spans="2:14" ht="13.2">
      <c r="B306" s="1661"/>
      <c r="C306" s="1661"/>
      <c r="D306" s="1661"/>
      <c r="E306" s="1661"/>
      <c r="F306" s="1661"/>
      <c r="G306" s="1661"/>
      <c r="H306" s="1661"/>
      <c r="I306" s="1661"/>
      <c r="J306" s="1661"/>
      <c r="K306" s="202"/>
      <c r="L306" s="201"/>
      <c r="M306" s="136"/>
      <c r="N306" s="136"/>
    </row>
    <row r="307" spans="2:14" ht="13.2">
      <c r="B307" s="1661"/>
      <c r="C307" s="1661"/>
      <c r="D307" s="1661"/>
      <c r="E307" s="1661"/>
      <c r="F307" s="1661"/>
      <c r="G307" s="1661"/>
      <c r="H307" s="1661"/>
      <c r="I307" s="1661"/>
      <c r="J307" s="1661"/>
      <c r="K307" s="203"/>
      <c r="L307" s="203"/>
      <c r="M307" s="201"/>
      <c r="N307" s="201"/>
    </row>
    <row r="308" spans="2:14" ht="13.2">
      <c r="B308" s="136"/>
      <c r="C308" s="136"/>
      <c r="D308" s="136"/>
      <c r="E308" s="136"/>
      <c r="F308" s="136"/>
      <c r="G308" s="136"/>
      <c r="H308" s="136"/>
      <c r="I308" s="136"/>
      <c r="J308" s="136"/>
      <c r="K308" s="195"/>
      <c r="L308" s="136"/>
      <c r="M308" s="201"/>
      <c r="N308" s="201"/>
    </row>
    <row r="309" spans="2:14" ht="13.2">
      <c r="B309" s="1659"/>
      <c r="C309" s="1659"/>
      <c r="D309" s="1660"/>
      <c r="E309" s="1660"/>
      <c r="F309" s="1660"/>
      <c r="G309" s="1660"/>
      <c r="H309" s="1660"/>
      <c r="I309" s="195"/>
      <c r="J309" s="136"/>
      <c r="K309" s="136"/>
      <c r="L309" s="136"/>
      <c r="M309" s="203"/>
      <c r="N309" s="203"/>
    </row>
    <row r="310" spans="2:14" ht="13.2">
      <c r="B310" s="136"/>
      <c r="C310" s="136"/>
      <c r="D310" s="136"/>
      <c r="E310" s="136"/>
      <c r="F310" s="136"/>
      <c r="G310" s="136"/>
      <c r="H310" s="136"/>
      <c r="I310" s="136"/>
      <c r="J310" s="136"/>
      <c r="K310" s="136"/>
      <c r="L310" s="136"/>
      <c r="M310" s="136"/>
      <c r="N310" s="136"/>
    </row>
    <row r="311" spans="2:14" ht="13.2">
      <c r="B311" s="1656"/>
      <c r="C311" s="1656"/>
      <c r="D311" s="136"/>
      <c r="E311" s="136"/>
      <c r="F311" s="136"/>
      <c r="G311" s="1656"/>
      <c r="H311" s="1656"/>
      <c r="I311" s="1656"/>
      <c r="J311" s="1656"/>
      <c r="K311" s="1656"/>
      <c r="L311" s="1656"/>
      <c r="M311" s="136"/>
      <c r="N311" s="136"/>
    </row>
    <row r="312" spans="2:14" ht="15">
      <c r="B312" s="136"/>
      <c r="C312" s="136"/>
      <c r="D312" s="136"/>
      <c r="E312" s="136"/>
      <c r="F312" s="136"/>
      <c r="G312" s="1652"/>
      <c r="H312" s="1652"/>
      <c r="I312" s="1653"/>
      <c r="J312" s="1652"/>
      <c r="K312" s="1653"/>
      <c r="L312" s="1653"/>
      <c r="M312" s="136"/>
      <c r="N312" s="136"/>
    </row>
    <row r="313" spans="2:14" ht="15">
      <c r="B313" s="136"/>
      <c r="C313" s="136"/>
      <c r="D313" s="136"/>
      <c r="E313" s="136"/>
      <c r="F313" s="136"/>
      <c r="G313" s="1652"/>
      <c r="H313" s="1652"/>
      <c r="I313" s="1653"/>
      <c r="J313" s="1652"/>
      <c r="K313" s="1653"/>
      <c r="L313" s="1653"/>
      <c r="M313" s="201"/>
      <c r="N313" s="201"/>
    </row>
    <row r="314" spans="2:14" ht="15">
      <c r="B314" s="136"/>
      <c r="C314" s="136"/>
      <c r="D314" s="136"/>
      <c r="E314" s="136"/>
      <c r="F314" s="136"/>
      <c r="G314" s="1652"/>
      <c r="H314" s="1652"/>
      <c r="I314" s="1653"/>
      <c r="J314" s="1652"/>
      <c r="K314" s="1653"/>
      <c r="L314" s="1653"/>
      <c r="M314" s="204"/>
      <c r="N314" s="204"/>
    </row>
    <row r="315" spans="2:14" ht="15">
      <c r="B315" s="136"/>
      <c r="C315" s="136"/>
      <c r="D315" s="136"/>
      <c r="E315" s="136"/>
      <c r="F315" s="136"/>
      <c r="G315" s="1653"/>
      <c r="H315" s="1653"/>
      <c r="I315" s="1653"/>
      <c r="J315" s="1653"/>
      <c r="K315" s="1653"/>
      <c r="L315" s="1653"/>
      <c r="M315" s="204"/>
      <c r="N315" s="204"/>
    </row>
    <row r="316" spans="2:14" ht="15">
      <c r="B316" s="136"/>
      <c r="C316" s="136"/>
      <c r="D316" s="136"/>
      <c r="E316" s="136"/>
      <c r="F316" s="136"/>
      <c r="G316" s="1652"/>
      <c r="H316" s="1652"/>
      <c r="I316" s="1653"/>
      <c r="J316" s="1653"/>
      <c r="K316" s="1653"/>
      <c r="L316" s="1653"/>
      <c r="M316" s="204"/>
      <c r="N316" s="204"/>
    </row>
    <row r="317" spans="2:14" ht="15">
      <c r="B317" s="136"/>
      <c r="C317" s="136"/>
      <c r="D317" s="136"/>
      <c r="E317" s="136"/>
      <c r="F317" s="136"/>
      <c r="G317" s="1652"/>
      <c r="H317" s="1652"/>
      <c r="I317" s="1653"/>
      <c r="J317" s="1652"/>
      <c r="K317" s="1653"/>
      <c r="L317" s="1653"/>
      <c r="M317" s="204"/>
      <c r="N317" s="204"/>
    </row>
    <row r="318" spans="2:14" ht="15">
      <c r="B318" s="136"/>
      <c r="C318" s="136"/>
      <c r="D318" s="136"/>
      <c r="E318" s="136"/>
      <c r="F318" s="136"/>
      <c r="G318" s="1652"/>
      <c r="H318" s="1652"/>
      <c r="I318" s="1653"/>
      <c r="J318" s="1652"/>
      <c r="K318" s="1653"/>
      <c r="L318" s="1653"/>
      <c r="M318" s="204"/>
      <c r="N318" s="204"/>
    </row>
    <row r="319" spans="2:14" ht="15">
      <c r="B319" s="136"/>
      <c r="C319" s="136"/>
      <c r="D319" s="136"/>
      <c r="E319" s="136"/>
      <c r="F319" s="136"/>
      <c r="G319" s="1652"/>
      <c r="H319" s="1652"/>
      <c r="I319" s="1653"/>
      <c r="J319" s="1652"/>
      <c r="K319" s="1653"/>
      <c r="L319" s="1653"/>
      <c r="M319" s="204"/>
      <c r="N319" s="204"/>
    </row>
    <row r="320" spans="2:14" ht="15">
      <c r="B320" s="205"/>
      <c r="C320" s="136"/>
      <c r="D320" s="136"/>
      <c r="E320" s="136"/>
      <c r="F320" s="136"/>
      <c r="G320" s="1657"/>
      <c r="H320" s="1652"/>
      <c r="I320" s="1653"/>
      <c r="J320" s="1653"/>
      <c r="K320" s="1653"/>
      <c r="L320" s="1653"/>
      <c r="M320" s="204"/>
      <c r="N320" s="204"/>
    </row>
    <row r="321" spans="2:14" ht="15">
      <c r="B321" s="136"/>
      <c r="C321" s="136"/>
      <c r="D321" s="136"/>
      <c r="E321" s="136"/>
      <c r="F321" s="136"/>
      <c r="G321" s="1658"/>
      <c r="H321" s="1658"/>
      <c r="I321" s="1653"/>
      <c r="J321" s="1653"/>
      <c r="K321" s="1653"/>
      <c r="L321" s="1653"/>
      <c r="M321" s="204"/>
      <c r="N321" s="204"/>
    </row>
    <row r="322" spans="2:14" ht="15.6">
      <c r="B322" s="1656"/>
      <c r="C322" s="1656"/>
      <c r="D322" s="136"/>
      <c r="E322" s="136"/>
      <c r="F322" s="136"/>
      <c r="G322" s="206"/>
      <c r="H322" s="206"/>
      <c r="I322" s="206"/>
      <c r="J322" s="206"/>
      <c r="K322" s="1654"/>
      <c r="L322" s="1655"/>
      <c r="M322" s="204"/>
      <c r="N322" s="204"/>
    </row>
    <row r="323" spans="2:14" ht="15">
      <c r="B323" s="1656"/>
      <c r="C323" s="1656"/>
      <c r="D323" s="136"/>
      <c r="E323" s="136"/>
      <c r="F323" s="136"/>
      <c r="G323" s="206"/>
      <c r="H323" s="206"/>
      <c r="I323" s="206"/>
      <c r="J323" s="206"/>
      <c r="K323" s="206"/>
      <c r="L323" s="206"/>
      <c r="M323" s="204"/>
      <c r="N323" s="204"/>
    </row>
    <row r="324" spans="2:14" ht="15.6">
      <c r="B324" s="136"/>
      <c r="C324" s="201"/>
      <c r="D324" s="136"/>
      <c r="E324" s="136"/>
      <c r="F324" s="136"/>
      <c r="G324" s="1651"/>
      <c r="H324" s="1652"/>
      <c r="I324" s="206"/>
      <c r="J324" s="206"/>
      <c r="K324" s="1653"/>
      <c r="L324" s="1653"/>
      <c r="M324" s="207"/>
      <c r="N324" s="207"/>
    </row>
    <row r="325" spans="2:14" ht="15">
      <c r="B325" s="136"/>
      <c r="C325" s="136"/>
      <c r="D325" s="136"/>
      <c r="E325" s="136"/>
      <c r="F325" s="136"/>
      <c r="G325" s="1651"/>
      <c r="H325" s="1652"/>
      <c r="I325" s="206"/>
      <c r="J325" s="206"/>
      <c r="K325" s="1653"/>
      <c r="L325" s="1653"/>
      <c r="M325" s="206"/>
      <c r="N325" s="206"/>
    </row>
    <row r="326" spans="2:14" ht="15">
      <c r="B326" s="136"/>
      <c r="C326" s="136"/>
      <c r="D326" s="136"/>
      <c r="E326" s="136"/>
      <c r="F326" s="136"/>
      <c r="G326" s="1651"/>
      <c r="H326" s="1652"/>
      <c r="I326" s="206"/>
      <c r="J326" s="206"/>
      <c r="K326" s="1653"/>
      <c r="L326" s="1653"/>
      <c r="M326" s="204"/>
      <c r="N326" s="204"/>
    </row>
    <row r="327" spans="2:14" ht="15">
      <c r="B327" s="136"/>
      <c r="C327" s="136"/>
      <c r="D327" s="136"/>
      <c r="E327" s="136"/>
      <c r="F327" s="136"/>
      <c r="G327" s="208"/>
      <c r="H327" s="208"/>
      <c r="I327" s="206"/>
      <c r="J327" s="206"/>
      <c r="K327" s="1653"/>
      <c r="L327" s="1653"/>
      <c r="M327" s="204"/>
      <c r="N327" s="204"/>
    </row>
    <row r="328" spans="2:14" ht="15">
      <c r="B328" s="136"/>
      <c r="C328" s="136"/>
      <c r="D328" s="136"/>
      <c r="E328" s="136"/>
      <c r="F328" s="136"/>
      <c r="G328" s="208"/>
      <c r="H328" s="208"/>
      <c r="I328" s="206"/>
      <c r="J328" s="206"/>
      <c r="K328" s="1653"/>
      <c r="L328" s="1653"/>
      <c r="M328" s="204"/>
      <c r="N328" s="204"/>
    </row>
    <row r="329" spans="2:14" ht="15.6">
      <c r="B329" s="1649"/>
      <c r="C329" s="1649"/>
      <c r="D329" s="136"/>
      <c r="E329" s="136"/>
      <c r="F329" s="136"/>
      <c r="G329" s="206"/>
      <c r="H329" s="206"/>
      <c r="I329" s="1654"/>
      <c r="J329" s="1655"/>
      <c r="K329" s="206"/>
      <c r="L329" s="206"/>
      <c r="M329" s="204"/>
      <c r="N329" s="204"/>
    </row>
    <row r="330" spans="2:14" ht="15">
      <c r="B330" s="136"/>
      <c r="C330" s="136"/>
      <c r="D330" s="136"/>
      <c r="E330" s="136"/>
      <c r="F330" s="136"/>
      <c r="G330" s="136"/>
      <c r="H330" s="136"/>
      <c r="I330" s="136"/>
      <c r="J330" s="136"/>
      <c r="K330" s="136"/>
      <c r="L330" s="136"/>
      <c r="M330" s="204"/>
      <c r="N330" s="204"/>
    </row>
    <row r="331" spans="2:14" ht="17.399999999999999">
      <c r="B331" s="1646"/>
      <c r="C331" s="1646"/>
      <c r="D331" s="1646"/>
      <c r="E331" s="1646"/>
      <c r="F331" s="136"/>
      <c r="G331" s="136"/>
      <c r="H331" s="136"/>
      <c r="I331" s="136"/>
      <c r="J331" s="136"/>
      <c r="K331" s="1647"/>
      <c r="L331" s="1647"/>
      <c r="M331" s="206"/>
      <c r="N331" s="206"/>
    </row>
    <row r="332" spans="2:14" ht="13.2">
      <c r="B332" s="136"/>
      <c r="C332" s="136"/>
      <c r="D332" s="136"/>
      <c r="E332" s="136"/>
      <c r="F332" s="136"/>
      <c r="G332" s="136"/>
      <c r="H332" s="136"/>
      <c r="I332" s="136"/>
      <c r="J332" s="136"/>
      <c r="K332" s="136"/>
      <c r="L332" s="136"/>
      <c r="M332" s="136"/>
      <c r="N332" s="136"/>
    </row>
    <row r="333" spans="2:14" ht="17.399999999999999">
      <c r="B333" s="1648"/>
      <c r="C333" s="1648"/>
      <c r="D333" s="1648"/>
      <c r="E333" s="1648"/>
      <c r="F333" s="1648"/>
      <c r="G333" s="1648"/>
      <c r="H333" s="1648"/>
      <c r="I333" s="1648"/>
      <c r="J333" s="1648"/>
      <c r="K333" s="1648"/>
      <c r="L333" s="1648"/>
      <c r="M333" s="209"/>
      <c r="N333" s="209"/>
    </row>
    <row r="334" spans="2:14" ht="15">
      <c r="B334" s="1648"/>
      <c r="C334" s="1648"/>
      <c r="D334" s="1648"/>
      <c r="E334" s="1648"/>
      <c r="F334" s="1648"/>
      <c r="G334" s="1648"/>
      <c r="H334" s="1648"/>
      <c r="I334" s="1648"/>
      <c r="J334" s="1648"/>
      <c r="K334" s="1648"/>
      <c r="L334" s="1648"/>
      <c r="M334" s="136"/>
      <c r="N334" s="136"/>
    </row>
    <row r="335" spans="2:14" ht="15">
      <c r="B335" s="210"/>
      <c r="C335" s="136"/>
      <c r="D335" s="136"/>
      <c r="E335" s="136"/>
      <c r="F335" s="136"/>
      <c r="G335" s="136"/>
      <c r="H335" s="136"/>
      <c r="I335" s="136"/>
      <c r="J335" s="136"/>
      <c r="K335" s="136"/>
      <c r="L335" s="136"/>
      <c r="M335" s="210"/>
      <c r="N335" s="210"/>
    </row>
    <row r="336" spans="2:14" ht="15">
      <c r="B336" s="136"/>
      <c r="C336" s="136"/>
      <c r="D336" s="136"/>
      <c r="E336" s="136"/>
      <c r="F336" s="136"/>
      <c r="G336" s="136"/>
      <c r="H336" s="136"/>
      <c r="I336" s="136"/>
      <c r="J336" s="136"/>
      <c r="K336" s="136"/>
      <c r="L336" s="136"/>
      <c r="M336" s="210"/>
      <c r="N336" s="210"/>
    </row>
    <row r="337" spans="2:14" ht="13.2">
      <c r="B337" s="136"/>
      <c r="C337" s="136"/>
      <c r="D337" s="136"/>
      <c r="E337" s="136"/>
      <c r="F337" s="136"/>
      <c r="G337" s="136"/>
      <c r="H337" s="136"/>
      <c r="I337" s="1649"/>
      <c r="J337" s="1649"/>
      <c r="K337" s="136"/>
      <c r="L337" s="136"/>
      <c r="M337" s="136"/>
      <c r="N337" s="136"/>
    </row>
    <row r="338" spans="2:14" ht="13.2">
      <c r="B338" s="136"/>
      <c r="C338" s="136"/>
      <c r="D338" s="136"/>
      <c r="E338" s="136"/>
      <c r="F338" s="136"/>
      <c r="G338" s="191"/>
      <c r="H338" s="1650"/>
      <c r="I338" s="1650"/>
      <c r="J338" s="1650"/>
      <c r="K338" s="1650"/>
      <c r="L338" s="136"/>
      <c r="M338" s="136"/>
      <c r="N338" s="136"/>
    </row>
    <row r="339" spans="2:14" ht="15.6">
      <c r="B339" s="136"/>
      <c r="C339" s="136"/>
      <c r="D339" s="136"/>
      <c r="E339" s="136"/>
      <c r="F339" s="136"/>
      <c r="G339" s="136"/>
      <c r="H339" s="136"/>
      <c r="I339" s="1645"/>
      <c r="J339" s="1645"/>
      <c r="K339" s="136"/>
      <c r="L339" s="136"/>
      <c r="M339" s="136"/>
      <c r="N339" s="136"/>
    </row>
    <row r="340" spans="2:14" ht="15.6">
      <c r="B340" s="136"/>
      <c r="C340" s="136"/>
      <c r="D340" s="136"/>
      <c r="E340" s="136"/>
      <c r="F340" s="136"/>
      <c r="G340" s="136"/>
      <c r="H340" s="136"/>
      <c r="I340" s="190"/>
      <c r="J340" s="190"/>
      <c r="K340" s="136"/>
      <c r="L340" s="136"/>
      <c r="M340" s="136"/>
      <c r="N340" s="136"/>
    </row>
    <row r="341" spans="2:14" ht="15.6">
      <c r="B341" s="136"/>
      <c r="C341" s="136"/>
      <c r="D341" s="136"/>
      <c r="E341" s="136"/>
      <c r="F341" s="136"/>
      <c r="G341" s="136"/>
      <c r="H341" s="136"/>
      <c r="I341" s="190"/>
      <c r="J341" s="190"/>
      <c r="K341" s="136"/>
      <c r="L341" s="136"/>
      <c r="M341" s="136"/>
      <c r="N341" s="136"/>
    </row>
    <row r="342" spans="2:14" ht="15.6">
      <c r="B342" s="136"/>
      <c r="C342" s="136"/>
      <c r="D342" s="136"/>
      <c r="E342" s="136"/>
      <c r="F342" s="136"/>
      <c r="G342" s="136"/>
      <c r="H342" s="136"/>
      <c r="I342" s="190"/>
      <c r="J342" s="190"/>
      <c r="K342" s="136"/>
      <c r="L342" s="136"/>
      <c r="M342" s="136"/>
      <c r="N342" s="136"/>
    </row>
    <row r="343" spans="2:14" ht="15.6">
      <c r="B343" s="136"/>
      <c r="C343" s="136"/>
      <c r="D343" s="136"/>
      <c r="E343" s="136"/>
      <c r="F343" s="136"/>
      <c r="G343" s="136"/>
      <c r="H343" s="136"/>
      <c r="I343" s="190"/>
      <c r="J343" s="190"/>
      <c r="K343" s="136"/>
      <c r="L343" s="136"/>
      <c r="M343" s="136"/>
      <c r="N343" s="136"/>
    </row>
    <row r="344" spans="2:14" ht="15.6">
      <c r="B344" s="136"/>
      <c r="C344" s="136"/>
      <c r="D344" s="136"/>
      <c r="E344" s="136"/>
      <c r="F344" s="136"/>
      <c r="G344" s="136"/>
      <c r="H344" s="136"/>
      <c r="I344" s="190"/>
      <c r="J344" s="190"/>
      <c r="K344" s="136"/>
      <c r="L344" s="136"/>
      <c r="M344" s="136"/>
      <c r="N344" s="136"/>
    </row>
    <row r="345" spans="2:14" ht="15.6">
      <c r="B345" s="136"/>
      <c r="C345" s="136"/>
      <c r="D345" s="136"/>
      <c r="E345" s="136"/>
      <c r="F345" s="136"/>
      <c r="G345" s="136"/>
      <c r="H345" s="136"/>
      <c r="I345" s="190"/>
      <c r="J345" s="190"/>
      <c r="K345" s="136"/>
      <c r="L345" s="136"/>
      <c r="M345" s="136"/>
      <c r="N345" s="136"/>
    </row>
    <row r="346" spans="2:14" ht="13.2">
      <c r="B346" s="136"/>
      <c r="C346" s="136"/>
      <c r="D346" s="136"/>
      <c r="E346" s="136"/>
      <c r="F346" s="136"/>
      <c r="G346" s="136"/>
      <c r="H346" s="136"/>
      <c r="I346" s="136"/>
      <c r="J346" s="136"/>
      <c r="K346" s="136"/>
      <c r="L346" s="136"/>
      <c r="M346" s="136"/>
      <c r="N346" s="136"/>
    </row>
    <row r="347" spans="2:14" ht="13.2">
      <c r="B347" s="1659"/>
      <c r="C347" s="1659"/>
      <c r="D347" s="1660"/>
      <c r="E347" s="1660"/>
      <c r="F347" s="1660"/>
      <c r="G347" s="1660"/>
      <c r="H347" s="1660"/>
      <c r="I347" s="1660"/>
      <c r="J347" s="1659"/>
      <c r="K347" s="1659"/>
      <c r="L347" s="194"/>
      <c r="M347" s="136"/>
      <c r="N347" s="136"/>
    </row>
    <row r="348" spans="2:14" ht="13.2">
      <c r="B348" s="136"/>
      <c r="C348" s="136"/>
      <c r="D348" s="136"/>
      <c r="E348" s="195"/>
      <c r="F348" s="136"/>
      <c r="G348" s="136"/>
      <c r="H348" s="136"/>
      <c r="I348" s="136"/>
      <c r="J348" s="136"/>
      <c r="K348" s="136"/>
      <c r="L348" s="136"/>
      <c r="M348" s="136"/>
      <c r="N348" s="136"/>
    </row>
    <row r="349" spans="2:14" ht="13.2">
      <c r="B349" s="196"/>
      <c r="C349" s="1660"/>
      <c r="D349" s="1660"/>
      <c r="E349" s="1660"/>
      <c r="F349" s="1660"/>
      <c r="G349" s="1662"/>
      <c r="H349" s="1662"/>
      <c r="I349" s="197"/>
      <c r="J349" s="1659"/>
      <c r="K349" s="1659"/>
      <c r="L349" s="197"/>
      <c r="M349" s="194"/>
      <c r="N349" s="194"/>
    </row>
    <row r="350" spans="2:14" ht="13.2">
      <c r="B350" s="136"/>
      <c r="C350" s="136"/>
      <c r="D350" s="198"/>
      <c r="E350" s="199"/>
      <c r="F350" s="198"/>
      <c r="G350" s="136"/>
      <c r="H350" s="136"/>
      <c r="I350" s="136"/>
      <c r="J350" s="136"/>
      <c r="K350" s="136"/>
      <c r="L350" s="136"/>
      <c r="M350" s="136"/>
      <c r="N350" s="136"/>
    </row>
    <row r="351" spans="2:14" ht="13.2">
      <c r="B351" s="1659"/>
      <c r="C351" s="1659"/>
      <c r="D351" s="200"/>
      <c r="E351" s="200"/>
      <c r="F351" s="200"/>
      <c r="G351" s="195"/>
      <c r="H351" s="195"/>
      <c r="I351" s="136"/>
      <c r="J351" s="136"/>
      <c r="K351" s="136"/>
      <c r="L351" s="136"/>
      <c r="M351" s="197"/>
      <c r="N351" s="197"/>
    </row>
    <row r="352" spans="2:14" ht="13.2">
      <c r="B352" s="136"/>
      <c r="C352" s="136"/>
      <c r="D352" s="136"/>
      <c r="E352" s="195"/>
      <c r="F352" s="136"/>
      <c r="G352" s="136"/>
      <c r="H352" s="136"/>
      <c r="I352" s="136"/>
      <c r="J352" s="136"/>
      <c r="K352" s="201"/>
      <c r="L352" s="201"/>
      <c r="M352" s="136"/>
      <c r="N352" s="136"/>
    </row>
    <row r="353" spans="2:14" ht="13.2">
      <c r="B353" s="1661"/>
      <c r="C353" s="1661"/>
      <c r="D353" s="1661"/>
      <c r="E353" s="1661"/>
      <c r="F353" s="1661"/>
      <c r="G353" s="1661"/>
      <c r="H353" s="1661"/>
      <c r="I353" s="1661"/>
      <c r="J353" s="1661"/>
      <c r="K353" s="202"/>
      <c r="L353" s="201"/>
      <c r="M353" s="136"/>
      <c r="N353" s="136"/>
    </row>
    <row r="354" spans="2:14" ht="13.2">
      <c r="B354" s="1661"/>
      <c r="C354" s="1661"/>
      <c r="D354" s="1661"/>
      <c r="E354" s="1661"/>
      <c r="F354" s="1661"/>
      <c r="G354" s="1661"/>
      <c r="H354" s="1661"/>
      <c r="I354" s="1661"/>
      <c r="J354" s="1661"/>
      <c r="K354" s="203"/>
      <c r="L354" s="203"/>
      <c r="M354" s="201"/>
      <c r="N354" s="201"/>
    </row>
    <row r="355" spans="2:14" ht="13.2">
      <c r="B355" s="136"/>
      <c r="C355" s="136"/>
      <c r="D355" s="136"/>
      <c r="E355" s="136"/>
      <c r="F355" s="136"/>
      <c r="G355" s="136"/>
      <c r="H355" s="136"/>
      <c r="I355" s="136"/>
      <c r="J355" s="136"/>
      <c r="K355" s="195"/>
      <c r="L355" s="136"/>
      <c r="M355" s="201"/>
      <c r="N355" s="201"/>
    </row>
    <row r="356" spans="2:14" ht="13.2">
      <c r="B356" s="1659"/>
      <c r="C356" s="1659"/>
      <c r="D356" s="1660"/>
      <c r="E356" s="1660"/>
      <c r="F356" s="1660"/>
      <c r="G356" s="1660"/>
      <c r="H356" s="1660"/>
      <c r="I356" s="195"/>
      <c r="J356" s="136"/>
      <c r="K356" s="136"/>
      <c r="L356" s="136"/>
      <c r="M356" s="203"/>
      <c r="N356" s="203"/>
    </row>
    <row r="357" spans="2:14" ht="13.2">
      <c r="B357" s="136"/>
      <c r="C357" s="136"/>
      <c r="D357" s="136"/>
      <c r="E357" s="136"/>
      <c r="F357" s="136"/>
      <c r="G357" s="136"/>
      <c r="H357" s="136"/>
      <c r="I357" s="136"/>
      <c r="J357" s="136"/>
      <c r="K357" s="136"/>
      <c r="L357" s="136"/>
      <c r="M357" s="136"/>
      <c r="N357" s="136"/>
    </row>
    <row r="358" spans="2:14" ht="13.2">
      <c r="B358" s="1656"/>
      <c r="C358" s="1656"/>
      <c r="D358" s="136"/>
      <c r="E358" s="136"/>
      <c r="F358" s="136"/>
      <c r="G358" s="1656"/>
      <c r="H358" s="1656"/>
      <c r="I358" s="1656"/>
      <c r="J358" s="1656"/>
      <c r="K358" s="1656"/>
      <c r="L358" s="1656"/>
      <c r="M358" s="136"/>
      <c r="N358" s="136"/>
    </row>
    <row r="359" spans="2:14" ht="15">
      <c r="B359" s="136"/>
      <c r="C359" s="136"/>
      <c r="D359" s="136"/>
      <c r="E359" s="136"/>
      <c r="F359" s="136"/>
      <c r="G359" s="1652"/>
      <c r="H359" s="1652"/>
      <c r="I359" s="1653"/>
      <c r="J359" s="1652"/>
      <c r="K359" s="1653"/>
      <c r="L359" s="1653"/>
      <c r="M359" s="136"/>
      <c r="N359" s="136"/>
    </row>
    <row r="360" spans="2:14" ht="15">
      <c r="B360" s="136"/>
      <c r="C360" s="136"/>
      <c r="D360" s="136"/>
      <c r="E360" s="136"/>
      <c r="F360" s="136"/>
      <c r="G360" s="1652"/>
      <c r="H360" s="1652"/>
      <c r="I360" s="1653"/>
      <c r="J360" s="1652"/>
      <c r="K360" s="1653"/>
      <c r="L360" s="1653"/>
      <c r="M360" s="201"/>
      <c r="N360" s="201"/>
    </row>
    <row r="361" spans="2:14" ht="15">
      <c r="B361" s="136"/>
      <c r="C361" s="136"/>
      <c r="D361" s="136"/>
      <c r="E361" s="136"/>
      <c r="F361" s="136"/>
      <c r="G361" s="1652"/>
      <c r="H361" s="1652"/>
      <c r="I361" s="1653"/>
      <c r="J361" s="1652"/>
      <c r="K361" s="1653"/>
      <c r="L361" s="1653"/>
      <c r="M361" s="204"/>
      <c r="N361" s="204"/>
    </row>
    <row r="362" spans="2:14" ht="15">
      <c r="B362" s="136"/>
      <c r="C362" s="136"/>
      <c r="D362" s="136"/>
      <c r="E362" s="136"/>
      <c r="F362" s="136"/>
      <c r="G362" s="1653"/>
      <c r="H362" s="1653"/>
      <c r="I362" s="1653"/>
      <c r="J362" s="1653"/>
      <c r="K362" s="1653"/>
      <c r="L362" s="1653"/>
      <c r="M362" s="204"/>
      <c r="N362" s="204"/>
    </row>
    <row r="363" spans="2:14" ht="15">
      <c r="B363" s="136"/>
      <c r="C363" s="136"/>
      <c r="D363" s="136"/>
      <c r="E363" s="136"/>
      <c r="F363" s="136"/>
      <c r="G363" s="1652"/>
      <c r="H363" s="1652"/>
      <c r="I363" s="1653"/>
      <c r="J363" s="1653"/>
      <c r="K363" s="1653"/>
      <c r="L363" s="1653"/>
      <c r="M363" s="204"/>
      <c r="N363" s="204"/>
    </row>
    <row r="364" spans="2:14" ht="15">
      <c r="B364" s="136"/>
      <c r="C364" s="136"/>
      <c r="D364" s="136"/>
      <c r="E364" s="136"/>
      <c r="F364" s="136"/>
      <c r="G364" s="1652"/>
      <c r="H364" s="1652"/>
      <c r="I364" s="1653"/>
      <c r="J364" s="1652"/>
      <c r="K364" s="1653"/>
      <c r="L364" s="1653"/>
      <c r="M364" s="204"/>
      <c r="N364" s="204"/>
    </row>
    <row r="365" spans="2:14" ht="15">
      <c r="B365" s="136"/>
      <c r="C365" s="136"/>
      <c r="D365" s="136"/>
      <c r="E365" s="136"/>
      <c r="F365" s="136"/>
      <c r="G365" s="1652"/>
      <c r="H365" s="1652"/>
      <c r="I365" s="1653"/>
      <c r="J365" s="1652"/>
      <c r="K365" s="1653"/>
      <c r="L365" s="1653"/>
      <c r="M365" s="204"/>
      <c r="N365" s="204"/>
    </row>
    <row r="366" spans="2:14" ht="15">
      <c r="B366" s="136"/>
      <c r="C366" s="136"/>
      <c r="D366" s="136"/>
      <c r="E366" s="136"/>
      <c r="F366" s="136"/>
      <c r="G366" s="1652"/>
      <c r="H366" s="1652"/>
      <c r="I366" s="1653"/>
      <c r="J366" s="1652"/>
      <c r="K366" s="1653"/>
      <c r="L366" s="1653"/>
      <c r="M366" s="204"/>
      <c r="N366" s="204"/>
    </row>
    <row r="367" spans="2:14" ht="15">
      <c r="B367" s="205"/>
      <c r="C367" s="136"/>
      <c r="D367" s="136"/>
      <c r="E367" s="136"/>
      <c r="F367" s="136"/>
      <c r="G367" s="1657"/>
      <c r="H367" s="1652"/>
      <c r="I367" s="1653"/>
      <c r="J367" s="1653"/>
      <c r="K367" s="1653"/>
      <c r="L367" s="1653"/>
      <c r="M367" s="204"/>
      <c r="N367" s="204"/>
    </row>
    <row r="368" spans="2:14" ht="15">
      <c r="B368" s="136"/>
      <c r="C368" s="136"/>
      <c r="D368" s="136"/>
      <c r="E368" s="136"/>
      <c r="F368" s="136"/>
      <c r="G368" s="1658"/>
      <c r="H368" s="1658"/>
      <c r="I368" s="1653"/>
      <c r="J368" s="1653"/>
      <c r="K368" s="1653"/>
      <c r="L368" s="1653"/>
      <c r="M368" s="204"/>
      <c r="N368" s="204"/>
    </row>
    <row r="369" spans="2:14" ht="15.6">
      <c r="B369" s="1656"/>
      <c r="C369" s="1656"/>
      <c r="D369" s="136"/>
      <c r="E369" s="136"/>
      <c r="F369" s="136"/>
      <c r="G369" s="206"/>
      <c r="H369" s="206"/>
      <c r="I369" s="206"/>
      <c r="J369" s="206"/>
      <c r="K369" s="1654"/>
      <c r="L369" s="1655"/>
      <c r="M369" s="204"/>
      <c r="N369" s="204"/>
    </row>
    <row r="370" spans="2:14" ht="15">
      <c r="B370" s="1656"/>
      <c r="C370" s="1656"/>
      <c r="D370" s="136"/>
      <c r="E370" s="136"/>
      <c r="F370" s="136"/>
      <c r="G370" s="206"/>
      <c r="H370" s="206"/>
      <c r="I370" s="206"/>
      <c r="J370" s="206"/>
      <c r="K370" s="206"/>
      <c r="L370" s="206"/>
      <c r="M370" s="204"/>
      <c r="N370" s="204"/>
    </row>
    <row r="371" spans="2:14" ht="15.6">
      <c r="B371" s="136"/>
      <c r="C371" s="201"/>
      <c r="D371" s="136"/>
      <c r="E371" s="136"/>
      <c r="F371" s="136"/>
      <c r="G371" s="1651"/>
      <c r="H371" s="1652"/>
      <c r="I371" s="206"/>
      <c r="J371" s="206"/>
      <c r="K371" s="1653"/>
      <c r="L371" s="1653"/>
      <c r="M371" s="207"/>
      <c r="N371" s="207"/>
    </row>
    <row r="372" spans="2:14" ht="15">
      <c r="B372" s="136"/>
      <c r="C372" s="136"/>
      <c r="D372" s="136"/>
      <c r="E372" s="136"/>
      <c r="F372" s="136"/>
      <c r="G372" s="1651"/>
      <c r="H372" s="1652"/>
      <c r="I372" s="206"/>
      <c r="J372" s="206"/>
      <c r="K372" s="1653"/>
      <c r="L372" s="1653"/>
      <c r="M372" s="206"/>
      <c r="N372" s="206"/>
    </row>
    <row r="373" spans="2:14" ht="15">
      <c r="B373" s="136"/>
      <c r="C373" s="136"/>
      <c r="D373" s="136"/>
      <c r="E373" s="136"/>
      <c r="F373" s="136"/>
      <c r="G373" s="1651"/>
      <c r="H373" s="1652"/>
      <c r="I373" s="206"/>
      <c r="J373" s="206"/>
      <c r="K373" s="1653"/>
      <c r="L373" s="1653"/>
      <c r="M373" s="204"/>
      <c r="N373" s="204"/>
    </row>
    <row r="374" spans="2:14" ht="15">
      <c r="B374" s="136"/>
      <c r="C374" s="136"/>
      <c r="D374" s="136"/>
      <c r="E374" s="136"/>
      <c r="F374" s="136"/>
      <c r="G374" s="208"/>
      <c r="H374" s="208"/>
      <c r="I374" s="206"/>
      <c r="J374" s="206"/>
      <c r="K374" s="1653"/>
      <c r="L374" s="1653"/>
      <c r="M374" s="204"/>
      <c r="N374" s="204"/>
    </row>
    <row r="375" spans="2:14" ht="15">
      <c r="B375" s="136"/>
      <c r="C375" s="136"/>
      <c r="D375" s="136"/>
      <c r="E375" s="136"/>
      <c r="F375" s="136"/>
      <c r="G375" s="208"/>
      <c r="H375" s="208"/>
      <c r="I375" s="206"/>
      <c r="J375" s="206"/>
      <c r="K375" s="1653"/>
      <c r="L375" s="1653"/>
      <c r="M375" s="204"/>
      <c r="N375" s="204"/>
    </row>
    <row r="376" spans="2:14" ht="15.6">
      <c r="B376" s="1649"/>
      <c r="C376" s="1649"/>
      <c r="D376" s="136"/>
      <c r="E376" s="136"/>
      <c r="F376" s="136"/>
      <c r="G376" s="206"/>
      <c r="H376" s="206"/>
      <c r="I376" s="1654"/>
      <c r="J376" s="1655"/>
      <c r="K376" s="206"/>
      <c r="L376" s="206"/>
      <c r="M376" s="204"/>
      <c r="N376" s="204"/>
    </row>
    <row r="377" spans="2:14" ht="15">
      <c r="B377" s="136"/>
      <c r="C377" s="136"/>
      <c r="D377" s="136"/>
      <c r="E377" s="136"/>
      <c r="F377" s="136"/>
      <c r="G377" s="136"/>
      <c r="H377" s="136"/>
      <c r="I377" s="136"/>
      <c r="J377" s="136"/>
      <c r="K377" s="136"/>
      <c r="L377" s="136"/>
      <c r="M377" s="204"/>
      <c r="N377" s="204"/>
    </row>
    <row r="378" spans="2:14" ht="17.399999999999999">
      <c r="B378" s="1646"/>
      <c r="C378" s="1646"/>
      <c r="D378" s="1646"/>
      <c r="E378" s="1646"/>
      <c r="F378" s="136"/>
      <c r="G378" s="136"/>
      <c r="H378" s="136"/>
      <c r="I378" s="136"/>
      <c r="J378" s="136"/>
      <c r="K378" s="1647"/>
      <c r="L378" s="1647"/>
      <c r="M378" s="206"/>
      <c r="N378" s="206"/>
    </row>
    <row r="379" spans="2:14" ht="13.2">
      <c r="B379" s="136"/>
      <c r="C379" s="136"/>
      <c r="D379" s="136"/>
      <c r="E379" s="136"/>
      <c r="F379" s="136"/>
      <c r="G379" s="136"/>
      <c r="H379" s="136"/>
      <c r="I379" s="136"/>
      <c r="J379" s="136"/>
      <c r="K379" s="136"/>
      <c r="L379" s="136"/>
      <c r="M379" s="136"/>
      <c r="N379" s="136"/>
    </row>
    <row r="380" spans="2:14" ht="17.399999999999999">
      <c r="B380" s="1648"/>
      <c r="C380" s="1648"/>
      <c r="D380" s="1648"/>
      <c r="E380" s="1648"/>
      <c r="F380" s="1648"/>
      <c r="G380" s="1648"/>
      <c r="H380" s="1648"/>
      <c r="I380" s="1648"/>
      <c r="J380" s="1648"/>
      <c r="K380" s="1648"/>
      <c r="L380" s="1648"/>
      <c r="M380" s="209"/>
      <c r="N380" s="209"/>
    </row>
    <row r="381" spans="2:14" ht="15">
      <c r="B381" s="1648"/>
      <c r="C381" s="1648"/>
      <c r="D381" s="1648"/>
      <c r="E381" s="1648"/>
      <c r="F381" s="1648"/>
      <c r="G381" s="1648"/>
      <c r="H381" s="1648"/>
      <c r="I381" s="1648"/>
      <c r="J381" s="1648"/>
      <c r="K381" s="1648"/>
      <c r="L381" s="1648"/>
      <c r="M381" s="136"/>
      <c r="N381" s="136"/>
    </row>
    <row r="382" spans="2:14" ht="15">
      <c r="B382" s="210"/>
      <c r="C382" s="136"/>
      <c r="D382" s="136"/>
      <c r="E382" s="136"/>
      <c r="F382" s="136"/>
      <c r="G382" s="136"/>
      <c r="H382" s="136"/>
      <c r="I382" s="136"/>
      <c r="J382" s="136"/>
      <c r="K382" s="136"/>
      <c r="L382" s="136"/>
      <c r="M382" s="210"/>
      <c r="N382" s="210"/>
    </row>
    <row r="383" spans="2:14" ht="15">
      <c r="B383" s="136"/>
      <c r="C383" s="136"/>
      <c r="D383" s="136"/>
      <c r="E383" s="136"/>
      <c r="F383" s="136"/>
      <c r="G383" s="136"/>
      <c r="H383" s="136"/>
      <c r="I383" s="136"/>
      <c r="J383" s="136"/>
      <c r="K383" s="136"/>
      <c r="L383" s="136"/>
      <c r="M383" s="210"/>
      <c r="N383" s="210"/>
    </row>
    <row r="384" spans="2:14" ht="13.2">
      <c r="B384" s="136"/>
      <c r="C384" s="136"/>
      <c r="D384" s="136"/>
      <c r="E384" s="136"/>
      <c r="F384" s="136"/>
      <c r="G384" s="136"/>
      <c r="H384" s="136"/>
      <c r="I384" s="1649"/>
      <c r="J384" s="1649"/>
      <c r="K384" s="136"/>
      <c r="L384" s="136"/>
      <c r="M384" s="136"/>
      <c r="N384" s="136"/>
    </row>
    <row r="385" spans="2:14" ht="13.2">
      <c r="B385" s="136"/>
      <c r="C385" s="136"/>
      <c r="D385" s="136"/>
      <c r="E385" s="136"/>
      <c r="F385" s="136"/>
      <c r="G385" s="191"/>
      <c r="H385" s="1650"/>
      <c r="I385" s="1650"/>
      <c r="J385" s="1650"/>
      <c r="K385" s="1650"/>
      <c r="L385" s="136"/>
      <c r="M385" s="136"/>
      <c r="N385" s="136"/>
    </row>
    <row r="386" spans="2:14" ht="15.6">
      <c r="B386" s="136"/>
      <c r="C386" s="136"/>
      <c r="D386" s="136"/>
      <c r="E386" s="136"/>
      <c r="F386" s="136"/>
      <c r="G386" s="136"/>
      <c r="H386" s="136"/>
      <c r="I386" s="1645"/>
      <c r="J386" s="1645"/>
      <c r="K386" s="136"/>
      <c r="L386" s="136"/>
      <c r="M386" s="136"/>
      <c r="N386" s="136"/>
    </row>
    <row r="387" spans="2:14" ht="15.6">
      <c r="B387" s="136"/>
      <c r="C387" s="136"/>
      <c r="D387" s="136"/>
      <c r="E387" s="136"/>
      <c r="F387" s="136"/>
      <c r="G387" s="136"/>
      <c r="H387" s="136"/>
      <c r="I387" s="190"/>
      <c r="J387" s="190"/>
      <c r="K387" s="136"/>
      <c r="L387" s="136"/>
      <c r="M387" s="136"/>
      <c r="N387" s="136"/>
    </row>
    <row r="388" spans="2:14" ht="15.6">
      <c r="B388" s="136"/>
      <c r="C388" s="136"/>
      <c r="D388" s="136"/>
      <c r="E388" s="136"/>
      <c r="F388" s="136"/>
      <c r="G388" s="136"/>
      <c r="H388" s="136"/>
      <c r="I388" s="190"/>
      <c r="J388" s="190"/>
      <c r="K388" s="136"/>
      <c r="L388" s="136"/>
      <c r="M388" s="136"/>
      <c r="N388" s="136"/>
    </row>
    <row r="389" spans="2:14" ht="15.6">
      <c r="B389" s="136"/>
      <c r="C389" s="136"/>
      <c r="D389" s="136"/>
      <c r="E389" s="136"/>
      <c r="F389" s="136"/>
      <c r="G389" s="136"/>
      <c r="H389" s="136"/>
      <c r="I389" s="190"/>
      <c r="J389" s="190"/>
      <c r="K389" s="136"/>
      <c r="L389" s="136"/>
      <c r="M389" s="136"/>
      <c r="N389" s="136"/>
    </row>
    <row r="390" spans="2:14" ht="15.6">
      <c r="B390" s="136"/>
      <c r="C390" s="136"/>
      <c r="D390" s="136"/>
      <c r="E390" s="136"/>
      <c r="F390" s="136"/>
      <c r="G390" s="136"/>
      <c r="H390" s="136"/>
      <c r="I390" s="190"/>
      <c r="J390" s="190"/>
      <c r="K390" s="136"/>
      <c r="L390" s="136"/>
      <c r="M390" s="136"/>
      <c r="N390" s="136"/>
    </row>
    <row r="391" spans="2:14" ht="15.6">
      <c r="B391" s="136"/>
      <c r="C391" s="136"/>
      <c r="D391" s="136"/>
      <c r="E391" s="136"/>
      <c r="F391" s="136"/>
      <c r="G391" s="136"/>
      <c r="H391" s="136"/>
      <c r="I391" s="190"/>
      <c r="J391" s="190"/>
      <c r="K391" s="136"/>
      <c r="L391" s="136"/>
      <c r="M391" s="136"/>
      <c r="N391" s="136"/>
    </row>
    <row r="392" spans="2:14" ht="13.2">
      <c r="B392" s="136"/>
      <c r="C392" s="136"/>
      <c r="D392" s="136"/>
      <c r="E392" s="136"/>
      <c r="F392" s="136"/>
      <c r="G392" s="136"/>
      <c r="H392" s="136"/>
      <c r="I392" s="136"/>
      <c r="J392" s="136"/>
      <c r="K392" s="136"/>
      <c r="L392" s="136"/>
      <c r="M392" s="136"/>
      <c r="N392" s="136"/>
    </row>
    <row r="393" spans="2:14" ht="13.2">
      <c r="B393" s="136"/>
      <c r="C393" s="136"/>
      <c r="D393" s="136"/>
      <c r="E393" s="136"/>
      <c r="F393" s="136"/>
      <c r="G393" s="136"/>
      <c r="H393" s="136"/>
      <c r="I393" s="136"/>
      <c r="J393" s="136"/>
      <c r="K393" s="136"/>
      <c r="L393" s="136"/>
      <c r="M393" s="136"/>
      <c r="N393" s="136"/>
    </row>
    <row r="394" spans="2:14" ht="13.2">
      <c r="B394" s="1659"/>
      <c r="C394" s="1659"/>
      <c r="D394" s="1660"/>
      <c r="E394" s="1660"/>
      <c r="F394" s="1660"/>
      <c r="G394" s="1660"/>
      <c r="H394" s="1660"/>
      <c r="I394" s="1660"/>
      <c r="J394" s="1659"/>
      <c r="K394" s="1659"/>
      <c r="L394" s="194"/>
      <c r="M394" s="136"/>
      <c r="N394" s="136"/>
    </row>
    <row r="395" spans="2:14" ht="13.2">
      <c r="B395" s="136"/>
      <c r="C395" s="136"/>
      <c r="D395" s="136"/>
      <c r="E395" s="195"/>
      <c r="F395" s="136"/>
      <c r="G395" s="136"/>
      <c r="H395" s="136"/>
      <c r="I395" s="136"/>
      <c r="J395" s="136"/>
      <c r="K395" s="136"/>
      <c r="L395" s="136"/>
      <c r="M395" s="136"/>
      <c r="N395" s="136"/>
    </row>
    <row r="396" spans="2:14" ht="13.2">
      <c r="B396" s="196"/>
      <c r="C396" s="1660"/>
      <c r="D396" s="1660"/>
      <c r="E396" s="1660"/>
      <c r="F396" s="1660"/>
      <c r="G396" s="1662"/>
      <c r="H396" s="1662"/>
      <c r="I396" s="197"/>
      <c r="J396" s="1659"/>
      <c r="K396" s="1659"/>
      <c r="L396" s="197"/>
      <c r="M396" s="194"/>
      <c r="N396" s="194"/>
    </row>
    <row r="397" spans="2:14" ht="13.2">
      <c r="B397" s="136"/>
      <c r="C397" s="136"/>
      <c r="D397" s="198"/>
      <c r="E397" s="199"/>
      <c r="F397" s="198"/>
      <c r="G397" s="136"/>
      <c r="H397" s="136"/>
      <c r="I397" s="136"/>
      <c r="J397" s="136"/>
      <c r="K397" s="136"/>
      <c r="L397" s="136"/>
      <c r="M397" s="136"/>
      <c r="N397" s="136"/>
    </row>
    <row r="398" spans="2:14" ht="13.2">
      <c r="B398" s="1659"/>
      <c r="C398" s="1659"/>
      <c r="D398" s="200"/>
      <c r="E398" s="200"/>
      <c r="F398" s="200"/>
      <c r="G398" s="195"/>
      <c r="H398" s="195"/>
      <c r="I398" s="136"/>
      <c r="J398" s="136"/>
      <c r="K398" s="136"/>
      <c r="L398" s="136"/>
      <c r="M398" s="197"/>
      <c r="N398" s="197"/>
    </row>
    <row r="399" spans="2:14" ht="13.2">
      <c r="B399" s="136"/>
      <c r="C399" s="136"/>
      <c r="D399" s="136"/>
      <c r="E399" s="195"/>
      <c r="F399" s="136"/>
      <c r="G399" s="136"/>
      <c r="H399" s="136"/>
      <c r="I399" s="136"/>
      <c r="J399" s="136"/>
      <c r="K399" s="201"/>
      <c r="L399" s="201"/>
      <c r="M399" s="136"/>
      <c r="N399" s="136"/>
    </row>
    <row r="400" spans="2:14" ht="13.2">
      <c r="B400" s="1661"/>
      <c r="C400" s="1661"/>
      <c r="D400" s="1661"/>
      <c r="E400" s="1661"/>
      <c r="F400" s="1661"/>
      <c r="G400" s="1661"/>
      <c r="H400" s="1661"/>
      <c r="I400" s="1661"/>
      <c r="J400" s="1661"/>
      <c r="K400" s="202"/>
      <c r="L400" s="201"/>
      <c r="M400" s="136"/>
      <c r="N400" s="136"/>
    </row>
    <row r="401" spans="2:14" ht="13.2">
      <c r="B401" s="1661"/>
      <c r="C401" s="1661"/>
      <c r="D401" s="1661"/>
      <c r="E401" s="1661"/>
      <c r="F401" s="1661"/>
      <c r="G401" s="1661"/>
      <c r="H401" s="1661"/>
      <c r="I401" s="1661"/>
      <c r="J401" s="1661"/>
      <c r="K401" s="203"/>
      <c r="L401" s="203"/>
      <c r="M401" s="201"/>
      <c r="N401" s="201"/>
    </row>
    <row r="402" spans="2:14" ht="13.2">
      <c r="B402" s="136"/>
      <c r="C402" s="136"/>
      <c r="D402" s="136"/>
      <c r="E402" s="136"/>
      <c r="F402" s="136"/>
      <c r="G402" s="136"/>
      <c r="H402" s="136"/>
      <c r="I402" s="136"/>
      <c r="J402" s="136"/>
      <c r="K402" s="195"/>
      <c r="L402" s="136"/>
      <c r="M402" s="201"/>
      <c r="N402" s="201"/>
    </row>
    <row r="403" spans="2:14" ht="13.2">
      <c r="B403" s="1659"/>
      <c r="C403" s="1659"/>
      <c r="D403" s="1660"/>
      <c r="E403" s="1660"/>
      <c r="F403" s="1660"/>
      <c r="G403" s="1660"/>
      <c r="H403" s="1660"/>
      <c r="I403" s="195"/>
      <c r="J403" s="136"/>
      <c r="K403" s="136"/>
      <c r="L403" s="136"/>
      <c r="M403" s="203"/>
      <c r="N403" s="203"/>
    </row>
    <row r="404" spans="2:14" ht="13.2">
      <c r="B404" s="136"/>
      <c r="C404" s="136"/>
      <c r="D404" s="136"/>
      <c r="E404" s="136"/>
      <c r="F404" s="136"/>
      <c r="G404" s="136"/>
      <c r="H404" s="136"/>
      <c r="I404" s="136"/>
      <c r="J404" s="136"/>
      <c r="K404" s="136"/>
      <c r="L404" s="136"/>
      <c r="M404" s="136"/>
      <c r="N404" s="136"/>
    </row>
    <row r="405" spans="2:14" ht="13.2">
      <c r="B405" s="1656"/>
      <c r="C405" s="1656"/>
      <c r="D405" s="136"/>
      <c r="E405" s="136"/>
      <c r="F405" s="136"/>
      <c r="G405" s="1656"/>
      <c r="H405" s="1656"/>
      <c r="I405" s="1656"/>
      <c r="J405" s="1656"/>
      <c r="K405" s="1656"/>
      <c r="L405" s="1656"/>
      <c r="M405" s="136"/>
      <c r="N405" s="136"/>
    </row>
    <row r="406" spans="2:14" ht="15">
      <c r="B406" s="136"/>
      <c r="C406" s="136"/>
      <c r="D406" s="136"/>
      <c r="E406" s="136"/>
      <c r="F406" s="136"/>
      <c r="G406" s="1652"/>
      <c r="H406" s="1652"/>
      <c r="I406" s="1653"/>
      <c r="J406" s="1652"/>
      <c r="K406" s="1653"/>
      <c r="L406" s="1653"/>
      <c r="M406" s="136"/>
      <c r="N406" s="136"/>
    </row>
    <row r="407" spans="2:14" ht="15">
      <c r="B407" s="136"/>
      <c r="C407" s="136"/>
      <c r="D407" s="136"/>
      <c r="E407" s="136"/>
      <c r="F407" s="136"/>
      <c r="G407" s="1652"/>
      <c r="H407" s="1652"/>
      <c r="I407" s="1653"/>
      <c r="J407" s="1652"/>
      <c r="K407" s="1653"/>
      <c r="L407" s="1653"/>
      <c r="M407" s="201"/>
      <c r="N407" s="201"/>
    </row>
    <row r="408" spans="2:14" ht="15">
      <c r="B408" s="136"/>
      <c r="C408" s="136"/>
      <c r="D408" s="136"/>
      <c r="E408" s="136"/>
      <c r="F408" s="136"/>
      <c r="G408" s="1652"/>
      <c r="H408" s="1652"/>
      <c r="I408" s="1653"/>
      <c r="J408" s="1652"/>
      <c r="K408" s="1653"/>
      <c r="L408" s="1653"/>
      <c r="M408" s="204"/>
      <c r="N408" s="204"/>
    </row>
    <row r="409" spans="2:14" ht="15">
      <c r="B409" s="136"/>
      <c r="C409" s="136"/>
      <c r="D409" s="136"/>
      <c r="E409" s="136"/>
      <c r="F409" s="136"/>
      <c r="G409" s="1653"/>
      <c r="H409" s="1653"/>
      <c r="I409" s="1653"/>
      <c r="J409" s="1653"/>
      <c r="K409" s="1653"/>
      <c r="L409" s="1653"/>
      <c r="M409" s="204"/>
      <c r="N409" s="204"/>
    </row>
    <row r="410" spans="2:14" ht="15">
      <c r="B410" s="136"/>
      <c r="C410" s="136"/>
      <c r="D410" s="136"/>
      <c r="E410" s="136"/>
      <c r="F410" s="136"/>
      <c r="G410" s="1652"/>
      <c r="H410" s="1652"/>
      <c r="I410" s="1653"/>
      <c r="J410" s="1653"/>
      <c r="K410" s="1653"/>
      <c r="L410" s="1653"/>
      <c r="M410" s="204"/>
      <c r="N410" s="204"/>
    </row>
    <row r="411" spans="2:14" ht="15">
      <c r="B411" s="136"/>
      <c r="C411" s="136"/>
      <c r="D411" s="136"/>
      <c r="E411" s="136"/>
      <c r="F411" s="136"/>
      <c r="G411" s="1652"/>
      <c r="H411" s="1652"/>
      <c r="I411" s="1653"/>
      <c r="J411" s="1652"/>
      <c r="K411" s="1653"/>
      <c r="L411" s="1653"/>
      <c r="M411" s="204"/>
      <c r="N411" s="204"/>
    </row>
    <row r="412" spans="2:14" ht="15">
      <c r="B412" s="136"/>
      <c r="C412" s="136"/>
      <c r="D412" s="136"/>
      <c r="E412" s="136"/>
      <c r="F412" s="136"/>
      <c r="G412" s="1652"/>
      <c r="H412" s="1652"/>
      <c r="I412" s="1653"/>
      <c r="J412" s="1652"/>
      <c r="K412" s="1653"/>
      <c r="L412" s="1653"/>
      <c r="M412" s="204"/>
      <c r="N412" s="204"/>
    </row>
    <row r="413" spans="2:14" ht="15">
      <c r="B413" s="136"/>
      <c r="C413" s="136"/>
      <c r="D413" s="136"/>
      <c r="E413" s="136"/>
      <c r="F413" s="136"/>
      <c r="G413" s="1652"/>
      <c r="H413" s="1652"/>
      <c r="I413" s="1653"/>
      <c r="J413" s="1652"/>
      <c r="K413" s="1653"/>
      <c r="L413" s="1653"/>
      <c r="M413" s="204"/>
      <c r="N413" s="204"/>
    </row>
    <row r="414" spans="2:14" ht="15">
      <c r="B414" s="205"/>
      <c r="C414" s="136"/>
      <c r="D414" s="136"/>
      <c r="E414" s="136"/>
      <c r="F414" s="136"/>
      <c r="G414" s="1657"/>
      <c r="H414" s="1652"/>
      <c r="I414" s="1653"/>
      <c r="J414" s="1653"/>
      <c r="K414" s="1653"/>
      <c r="L414" s="1653"/>
      <c r="M414" s="204"/>
      <c r="N414" s="204"/>
    </row>
    <row r="415" spans="2:14" ht="15">
      <c r="B415" s="136"/>
      <c r="C415" s="136"/>
      <c r="D415" s="136"/>
      <c r="E415" s="136"/>
      <c r="F415" s="136"/>
      <c r="G415" s="1658"/>
      <c r="H415" s="1658"/>
      <c r="I415" s="1653"/>
      <c r="J415" s="1653"/>
      <c r="K415" s="1653"/>
      <c r="L415" s="1653"/>
      <c r="M415" s="204"/>
      <c r="N415" s="204"/>
    </row>
    <row r="416" spans="2:14" ht="15.6">
      <c r="B416" s="1656"/>
      <c r="C416" s="1656"/>
      <c r="D416" s="136"/>
      <c r="E416" s="136"/>
      <c r="F416" s="136"/>
      <c r="G416" s="206"/>
      <c r="H416" s="206"/>
      <c r="I416" s="206"/>
      <c r="J416" s="206"/>
      <c r="K416" s="1654"/>
      <c r="L416" s="1655"/>
      <c r="M416" s="204"/>
      <c r="N416" s="204"/>
    </row>
    <row r="417" spans="2:14" ht="15">
      <c r="B417" s="1656"/>
      <c r="C417" s="1656"/>
      <c r="D417" s="136"/>
      <c r="E417" s="136"/>
      <c r="F417" s="136"/>
      <c r="G417" s="206"/>
      <c r="H417" s="206"/>
      <c r="I417" s="206"/>
      <c r="J417" s="206"/>
      <c r="K417" s="206"/>
      <c r="L417" s="206"/>
      <c r="M417" s="204"/>
      <c r="N417" s="204"/>
    </row>
    <row r="418" spans="2:14" ht="15.6">
      <c r="B418" s="136"/>
      <c r="C418" s="201"/>
      <c r="D418" s="136"/>
      <c r="E418" s="136"/>
      <c r="F418" s="136"/>
      <c r="G418" s="1651"/>
      <c r="H418" s="1652"/>
      <c r="I418" s="206"/>
      <c r="J418" s="206"/>
      <c r="K418" s="1653"/>
      <c r="L418" s="1653"/>
      <c r="M418" s="207"/>
      <c r="N418" s="207"/>
    </row>
    <row r="419" spans="2:14" ht="15">
      <c r="B419" s="136"/>
      <c r="C419" s="136"/>
      <c r="D419" s="136"/>
      <c r="E419" s="136"/>
      <c r="F419" s="136"/>
      <c r="G419" s="1651"/>
      <c r="H419" s="1652"/>
      <c r="I419" s="206"/>
      <c r="J419" s="206"/>
      <c r="K419" s="1653"/>
      <c r="L419" s="1653"/>
      <c r="M419" s="206"/>
      <c r="N419" s="206"/>
    </row>
    <row r="420" spans="2:14" ht="15">
      <c r="B420" s="136"/>
      <c r="C420" s="136"/>
      <c r="D420" s="136"/>
      <c r="E420" s="136"/>
      <c r="F420" s="136"/>
      <c r="G420" s="1651"/>
      <c r="H420" s="1652"/>
      <c r="I420" s="206"/>
      <c r="J420" s="206"/>
      <c r="K420" s="1653"/>
      <c r="L420" s="1653"/>
      <c r="M420" s="204"/>
      <c r="N420" s="204"/>
    </row>
    <row r="421" spans="2:14" ht="15">
      <c r="B421" s="136"/>
      <c r="C421" s="136"/>
      <c r="D421" s="136"/>
      <c r="E421" s="136"/>
      <c r="F421" s="136"/>
      <c r="G421" s="208"/>
      <c r="H421" s="208"/>
      <c r="I421" s="206"/>
      <c r="J421" s="206"/>
      <c r="K421" s="1653"/>
      <c r="L421" s="1653"/>
      <c r="M421" s="204"/>
      <c r="N421" s="204"/>
    </row>
    <row r="422" spans="2:14" ht="15">
      <c r="B422" s="136"/>
      <c r="C422" s="136"/>
      <c r="D422" s="136"/>
      <c r="E422" s="136"/>
      <c r="F422" s="136"/>
      <c r="G422" s="208"/>
      <c r="H422" s="208"/>
      <c r="I422" s="206"/>
      <c r="J422" s="206"/>
      <c r="K422" s="1653"/>
      <c r="L422" s="1653"/>
      <c r="M422" s="204"/>
      <c r="N422" s="204"/>
    </row>
    <row r="423" spans="2:14" ht="15.6">
      <c r="B423" s="1649"/>
      <c r="C423" s="1649"/>
      <c r="D423" s="136"/>
      <c r="E423" s="136"/>
      <c r="F423" s="136"/>
      <c r="G423" s="206"/>
      <c r="H423" s="206"/>
      <c r="I423" s="1654"/>
      <c r="J423" s="1655"/>
      <c r="K423" s="206"/>
      <c r="L423" s="206"/>
      <c r="M423" s="204"/>
      <c r="N423" s="204"/>
    </row>
    <row r="424" spans="2:14" ht="15">
      <c r="B424" s="136"/>
      <c r="C424" s="136"/>
      <c r="D424" s="136"/>
      <c r="E424" s="136"/>
      <c r="F424" s="136"/>
      <c r="G424" s="136"/>
      <c r="H424" s="136"/>
      <c r="I424" s="136"/>
      <c r="J424" s="136"/>
      <c r="K424" s="136"/>
      <c r="L424" s="136"/>
      <c r="M424" s="204"/>
      <c r="N424" s="204"/>
    </row>
    <row r="425" spans="2:14" ht="17.399999999999999">
      <c r="B425" s="1646"/>
      <c r="C425" s="1646"/>
      <c r="D425" s="1646"/>
      <c r="E425" s="1646"/>
      <c r="F425" s="136"/>
      <c r="G425" s="136"/>
      <c r="H425" s="136"/>
      <c r="I425" s="136"/>
      <c r="J425" s="136"/>
      <c r="K425" s="1647"/>
      <c r="L425" s="1647"/>
      <c r="M425" s="206"/>
      <c r="N425" s="206"/>
    </row>
    <row r="426" spans="2:14" ht="13.2">
      <c r="B426" s="136"/>
      <c r="C426" s="136"/>
      <c r="D426" s="136"/>
      <c r="E426" s="136"/>
      <c r="F426" s="136"/>
      <c r="G426" s="136"/>
      <c r="H426" s="136"/>
      <c r="I426" s="136"/>
      <c r="J426" s="136"/>
      <c r="K426" s="136"/>
      <c r="L426" s="136"/>
      <c r="M426" s="136"/>
      <c r="N426" s="136"/>
    </row>
    <row r="427" spans="2:14" ht="17.399999999999999">
      <c r="B427" s="1648"/>
      <c r="C427" s="1648"/>
      <c r="D427" s="1648"/>
      <c r="E427" s="1648"/>
      <c r="F427" s="1648"/>
      <c r="G427" s="1648"/>
      <c r="H427" s="1648"/>
      <c r="I427" s="1648"/>
      <c r="J427" s="1648"/>
      <c r="K427" s="1648"/>
      <c r="L427" s="1648"/>
      <c r="M427" s="209"/>
      <c r="N427" s="209"/>
    </row>
    <row r="428" spans="2:14" ht="15">
      <c r="B428" s="1648"/>
      <c r="C428" s="1648"/>
      <c r="D428" s="1648"/>
      <c r="E428" s="1648"/>
      <c r="F428" s="1648"/>
      <c r="G428" s="1648"/>
      <c r="H428" s="1648"/>
      <c r="I428" s="1648"/>
      <c r="J428" s="1648"/>
      <c r="K428" s="1648"/>
      <c r="L428" s="1648"/>
      <c r="M428" s="136"/>
      <c r="N428" s="136"/>
    </row>
    <row r="429" spans="2:14" ht="15">
      <c r="B429" s="210"/>
      <c r="C429" s="136"/>
      <c r="D429" s="136"/>
      <c r="E429" s="136"/>
      <c r="F429" s="136"/>
      <c r="G429" s="136"/>
      <c r="H429" s="136"/>
      <c r="I429" s="136"/>
      <c r="J429" s="136"/>
      <c r="K429" s="136"/>
      <c r="L429" s="136"/>
      <c r="M429" s="210"/>
      <c r="N429" s="210"/>
    </row>
    <row r="430" spans="2:14" ht="15">
      <c r="B430" s="136"/>
      <c r="C430" s="136"/>
      <c r="D430" s="136"/>
      <c r="E430" s="136"/>
      <c r="F430" s="136"/>
      <c r="G430" s="136"/>
      <c r="H430" s="136"/>
      <c r="I430" s="136"/>
      <c r="J430" s="136"/>
      <c r="K430" s="136"/>
      <c r="L430" s="136"/>
      <c r="M430" s="210"/>
      <c r="N430" s="210"/>
    </row>
    <row r="431" spans="2:14" ht="13.2">
      <c r="B431" s="136"/>
      <c r="C431" s="136"/>
      <c r="D431" s="136"/>
      <c r="E431" s="136"/>
      <c r="F431" s="136"/>
      <c r="G431" s="136"/>
      <c r="H431" s="136"/>
      <c r="I431" s="1649"/>
      <c r="J431" s="1649"/>
      <c r="K431" s="136"/>
      <c r="L431" s="136"/>
      <c r="M431" s="136"/>
      <c r="N431" s="136"/>
    </row>
    <row r="432" spans="2:14" ht="13.2">
      <c r="B432" s="136"/>
      <c r="C432" s="136"/>
      <c r="D432" s="136"/>
      <c r="E432" s="136"/>
      <c r="F432" s="136"/>
      <c r="G432" s="191"/>
      <c r="H432" s="1650"/>
      <c r="I432" s="1650"/>
      <c r="J432" s="1650"/>
      <c r="K432" s="1650"/>
      <c r="L432" s="136"/>
      <c r="M432" s="136"/>
      <c r="N432" s="136"/>
    </row>
    <row r="433" spans="2:14" ht="15.6">
      <c r="B433" s="136"/>
      <c r="C433" s="136"/>
      <c r="D433" s="136"/>
      <c r="E433" s="136"/>
      <c r="F433" s="136"/>
      <c r="G433" s="136"/>
      <c r="H433" s="136"/>
      <c r="I433" s="1645"/>
      <c r="J433" s="1645"/>
      <c r="K433" s="136"/>
      <c r="L433" s="136"/>
      <c r="M433" s="136"/>
      <c r="N433" s="136"/>
    </row>
    <row r="434" spans="2:14" ht="15.6">
      <c r="B434" s="136"/>
      <c r="C434" s="136"/>
      <c r="D434" s="136"/>
      <c r="E434" s="136"/>
      <c r="F434" s="136"/>
      <c r="G434" s="136"/>
      <c r="H434" s="136"/>
      <c r="I434" s="190"/>
      <c r="J434" s="190"/>
      <c r="K434" s="136"/>
      <c r="L434" s="136"/>
      <c r="M434" s="136"/>
      <c r="N434" s="136"/>
    </row>
    <row r="435" spans="2:14" ht="15.6">
      <c r="B435" s="136"/>
      <c r="C435" s="136"/>
      <c r="D435" s="136"/>
      <c r="E435" s="136"/>
      <c r="F435" s="136"/>
      <c r="G435" s="136"/>
      <c r="H435" s="136"/>
      <c r="I435" s="190"/>
      <c r="J435" s="190"/>
      <c r="K435" s="136"/>
      <c r="L435" s="136"/>
      <c r="M435" s="136"/>
      <c r="N435" s="136"/>
    </row>
    <row r="436" spans="2:14" ht="15.6">
      <c r="B436" s="136"/>
      <c r="C436" s="136"/>
      <c r="D436" s="136"/>
      <c r="E436" s="136"/>
      <c r="F436" s="136"/>
      <c r="G436" s="136"/>
      <c r="H436" s="136"/>
      <c r="I436" s="190"/>
      <c r="J436" s="190"/>
      <c r="K436" s="136"/>
      <c r="L436" s="136"/>
      <c r="M436" s="136"/>
      <c r="N436" s="136"/>
    </row>
    <row r="437" spans="2:14" ht="15.6">
      <c r="B437" s="136"/>
      <c r="C437" s="136"/>
      <c r="D437" s="136"/>
      <c r="E437" s="136"/>
      <c r="F437" s="136"/>
      <c r="G437" s="136"/>
      <c r="H437" s="136"/>
      <c r="I437" s="190"/>
      <c r="J437" s="190"/>
      <c r="K437" s="136"/>
      <c r="L437" s="136"/>
      <c r="M437" s="136"/>
      <c r="N437" s="136"/>
    </row>
    <row r="438" spans="2:14" ht="15.6">
      <c r="B438" s="136"/>
      <c r="C438" s="136"/>
      <c r="D438" s="136"/>
      <c r="E438" s="136"/>
      <c r="F438" s="136"/>
      <c r="G438" s="136"/>
      <c r="H438" s="136"/>
      <c r="I438" s="190"/>
      <c r="J438" s="190"/>
      <c r="K438" s="136"/>
      <c r="L438" s="136"/>
      <c r="M438" s="136"/>
      <c r="N438" s="136"/>
    </row>
    <row r="439" spans="2:14" ht="13.2">
      <c r="B439" s="136"/>
      <c r="C439" s="136"/>
      <c r="D439" s="136"/>
      <c r="E439" s="136"/>
      <c r="F439" s="136"/>
      <c r="G439" s="136"/>
      <c r="H439" s="136"/>
      <c r="I439" s="136"/>
      <c r="J439" s="136"/>
      <c r="K439" s="136"/>
      <c r="L439" s="136"/>
      <c r="M439" s="136"/>
      <c r="N439" s="136"/>
    </row>
    <row r="440" spans="2:14" ht="13.2">
      <c r="B440" s="136"/>
      <c r="C440" s="136"/>
      <c r="D440" s="136"/>
      <c r="E440" s="136"/>
      <c r="F440" s="136"/>
      <c r="G440" s="136"/>
      <c r="H440" s="136"/>
      <c r="I440" s="136"/>
      <c r="J440" s="136"/>
      <c r="K440" s="136"/>
      <c r="L440" s="136"/>
      <c r="M440" s="136"/>
      <c r="N440" s="136"/>
    </row>
    <row r="441" spans="2:14" ht="13.2">
      <c r="B441" s="1659"/>
      <c r="C441" s="1659"/>
      <c r="D441" s="1660"/>
      <c r="E441" s="1660"/>
      <c r="F441" s="1660"/>
      <c r="G441" s="1660"/>
      <c r="H441" s="1660"/>
      <c r="I441" s="1660"/>
      <c r="J441" s="1659"/>
      <c r="K441" s="1659"/>
      <c r="L441" s="194"/>
      <c r="M441" s="136"/>
      <c r="N441" s="136"/>
    </row>
    <row r="442" spans="2:14" ht="13.2">
      <c r="B442" s="136"/>
      <c r="C442" s="136"/>
      <c r="D442" s="136"/>
      <c r="E442" s="195"/>
      <c r="F442" s="136"/>
      <c r="G442" s="136"/>
      <c r="H442" s="136"/>
      <c r="I442" s="136"/>
      <c r="J442" s="136"/>
      <c r="K442" s="136"/>
      <c r="L442" s="136"/>
      <c r="M442" s="136"/>
      <c r="N442" s="136"/>
    </row>
    <row r="443" spans="2:14" ht="13.2">
      <c r="B443" s="196"/>
      <c r="C443" s="1660"/>
      <c r="D443" s="1660"/>
      <c r="E443" s="1660"/>
      <c r="F443" s="1660"/>
      <c r="G443" s="1662"/>
      <c r="H443" s="1662"/>
      <c r="I443" s="197"/>
      <c r="J443" s="1659"/>
      <c r="K443" s="1659"/>
      <c r="L443" s="197"/>
      <c r="M443" s="194"/>
      <c r="N443" s="194"/>
    </row>
    <row r="444" spans="2:14" ht="13.2">
      <c r="B444" s="136"/>
      <c r="C444" s="136"/>
      <c r="D444" s="198"/>
      <c r="E444" s="199"/>
      <c r="F444" s="198"/>
      <c r="G444" s="136"/>
      <c r="H444" s="136"/>
      <c r="I444" s="136"/>
      <c r="J444" s="136"/>
      <c r="K444" s="136"/>
      <c r="L444" s="136"/>
      <c r="M444" s="136"/>
      <c r="N444" s="136"/>
    </row>
    <row r="445" spans="2:14" ht="13.2">
      <c r="B445" s="1659"/>
      <c r="C445" s="1659"/>
      <c r="D445" s="200"/>
      <c r="E445" s="200"/>
      <c r="F445" s="200"/>
      <c r="G445" s="195"/>
      <c r="H445" s="195"/>
      <c r="I445" s="136"/>
      <c r="J445" s="136"/>
      <c r="K445" s="136"/>
      <c r="L445" s="136"/>
      <c r="M445" s="197"/>
      <c r="N445" s="197"/>
    </row>
    <row r="446" spans="2:14" ht="13.2">
      <c r="B446" s="136"/>
      <c r="C446" s="136"/>
      <c r="D446" s="136"/>
      <c r="E446" s="195"/>
      <c r="F446" s="136"/>
      <c r="G446" s="136"/>
      <c r="H446" s="136"/>
      <c r="I446" s="136"/>
      <c r="J446" s="136"/>
      <c r="K446" s="201"/>
      <c r="L446" s="201"/>
      <c r="M446" s="136"/>
      <c r="N446" s="136"/>
    </row>
    <row r="447" spans="2:14" ht="13.2">
      <c r="B447" s="1661"/>
      <c r="C447" s="1661"/>
      <c r="D447" s="1661"/>
      <c r="E447" s="1661"/>
      <c r="F447" s="1661"/>
      <c r="G447" s="1661"/>
      <c r="H447" s="1661"/>
      <c r="I447" s="1661"/>
      <c r="J447" s="1661"/>
      <c r="K447" s="202"/>
      <c r="L447" s="201"/>
      <c r="M447" s="136"/>
      <c r="N447" s="136"/>
    </row>
    <row r="448" spans="2:14" ht="13.2">
      <c r="B448" s="1661"/>
      <c r="C448" s="1661"/>
      <c r="D448" s="1661"/>
      <c r="E448" s="1661"/>
      <c r="F448" s="1661"/>
      <c r="G448" s="1661"/>
      <c r="H448" s="1661"/>
      <c r="I448" s="1661"/>
      <c r="J448" s="1661"/>
      <c r="K448" s="203"/>
      <c r="L448" s="203"/>
      <c r="M448" s="201"/>
      <c r="N448" s="201"/>
    </row>
    <row r="449" spans="2:14" ht="13.2">
      <c r="B449" s="136"/>
      <c r="C449" s="136"/>
      <c r="D449" s="136"/>
      <c r="E449" s="136"/>
      <c r="F449" s="136"/>
      <c r="G449" s="136"/>
      <c r="H449" s="136"/>
      <c r="I449" s="136"/>
      <c r="J449" s="136"/>
      <c r="K449" s="195"/>
      <c r="L449" s="136"/>
      <c r="M449" s="201"/>
      <c r="N449" s="201"/>
    </row>
    <row r="450" spans="2:14" ht="13.2">
      <c r="B450" s="1659"/>
      <c r="C450" s="1659"/>
      <c r="D450" s="1660"/>
      <c r="E450" s="1660"/>
      <c r="F450" s="1660"/>
      <c r="G450" s="1660"/>
      <c r="H450" s="1660"/>
      <c r="I450" s="195"/>
      <c r="J450" s="136"/>
      <c r="K450" s="136"/>
      <c r="L450" s="136"/>
      <c r="M450" s="203"/>
      <c r="N450" s="203"/>
    </row>
    <row r="451" spans="2:14" ht="13.2">
      <c r="B451" s="136"/>
      <c r="C451" s="136"/>
      <c r="D451" s="136"/>
      <c r="E451" s="136"/>
      <c r="F451" s="136"/>
      <c r="G451" s="136"/>
      <c r="H451" s="136"/>
      <c r="I451" s="136"/>
      <c r="J451" s="136"/>
      <c r="K451" s="136"/>
      <c r="L451" s="136"/>
      <c r="M451" s="136"/>
      <c r="N451" s="136"/>
    </row>
    <row r="452" spans="2:14" ht="13.2">
      <c r="B452" s="1656"/>
      <c r="C452" s="1656"/>
      <c r="D452" s="136"/>
      <c r="E452" s="136"/>
      <c r="F452" s="136"/>
      <c r="G452" s="1656"/>
      <c r="H452" s="1656"/>
      <c r="I452" s="1656"/>
      <c r="J452" s="1656"/>
      <c r="K452" s="1656"/>
      <c r="L452" s="1656"/>
      <c r="M452" s="136"/>
      <c r="N452" s="136"/>
    </row>
    <row r="453" spans="2:14" ht="15">
      <c r="B453" s="136"/>
      <c r="C453" s="136"/>
      <c r="D453" s="136"/>
      <c r="E453" s="136"/>
      <c r="F453" s="136"/>
      <c r="G453" s="1652"/>
      <c r="H453" s="1652"/>
      <c r="I453" s="1653"/>
      <c r="J453" s="1652"/>
      <c r="K453" s="1653"/>
      <c r="L453" s="1653"/>
      <c r="M453" s="136"/>
      <c r="N453" s="136"/>
    </row>
    <row r="454" spans="2:14" ht="15">
      <c r="B454" s="136"/>
      <c r="C454" s="136"/>
      <c r="D454" s="136"/>
      <c r="E454" s="136"/>
      <c r="F454" s="136"/>
      <c r="G454" s="1652"/>
      <c r="H454" s="1652"/>
      <c r="I454" s="1653"/>
      <c r="J454" s="1652"/>
      <c r="K454" s="1653"/>
      <c r="L454" s="1653"/>
      <c r="M454" s="201"/>
      <c r="N454" s="201"/>
    </row>
    <row r="455" spans="2:14" ht="15">
      <c r="B455" s="136"/>
      <c r="C455" s="136"/>
      <c r="D455" s="136"/>
      <c r="E455" s="136"/>
      <c r="F455" s="136"/>
      <c r="G455" s="1652"/>
      <c r="H455" s="1652"/>
      <c r="I455" s="1653"/>
      <c r="J455" s="1652"/>
      <c r="K455" s="1653"/>
      <c r="L455" s="1653"/>
      <c r="M455" s="204"/>
      <c r="N455" s="204"/>
    </row>
    <row r="456" spans="2:14" ht="15">
      <c r="B456" s="136"/>
      <c r="C456" s="136"/>
      <c r="D456" s="136"/>
      <c r="E456" s="136"/>
      <c r="F456" s="136"/>
      <c r="G456" s="1653"/>
      <c r="H456" s="1653"/>
      <c r="I456" s="1653"/>
      <c r="J456" s="1653"/>
      <c r="K456" s="1653"/>
      <c r="L456" s="1653"/>
      <c r="M456" s="204"/>
      <c r="N456" s="204"/>
    </row>
    <row r="457" spans="2:14" ht="15">
      <c r="B457" s="136"/>
      <c r="C457" s="136"/>
      <c r="D457" s="136"/>
      <c r="E457" s="136"/>
      <c r="F457" s="136"/>
      <c r="G457" s="1652"/>
      <c r="H457" s="1652"/>
      <c r="I457" s="1653"/>
      <c r="J457" s="1653"/>
      <c r="K457" s="1653"/>
      <c r="L457" s="1653"/>
      <c r="M457" s="204"/>
      <c r="N457" s="204"/>
    </row>
    <row r="458" spans="2:14" ht="15">
      <c r="B458" s="136"/>
      <c r="C458" s="136"/>
      <c r="D458" s="136"/>
      <c r="E458" s="136"/>
      <c r="F458" s="136"/>
      <c r="G458" s="1652"/>
      <c r="H458" s="1652"/>
      <c r="I458" s="1653"/>
      <c r="J458" s="1652"/>
      <c r="K458" s="1653"/>
      <c r="L458" s="1653"/>
      <c r="M458" s="204"/>
      <c r="N458" s="204"/>
    </row>
    <row r="459" spans="2:14" ht="15">
      <c r="B459" s="136"/>
      <c r="C459" s="136"/>
      <c r="D459" s="136"/>
      <c r="E459" s="136"/>
      <c r="F459" s="136"/>
      <c r="G459" s="1652"/>
      <c r="H459" s="1652"/>
      <c r="I459" s="1653"/>
      <c r="J459" s="1652"/>
      <c r="K459" s="1653"/>
      <c r="L459" s="1653"/>
      <c r="M459" s="204"/>
      <c r="N459" s="204"/>
    </row>
    <row r="460" spans="2:14" ht="15">
      <c r="B460" s="136"/>
      <c r="C460" s="136"/>
      <c r="D460" s="136"/>
      <c r="E460" s="136"/>
      <c r="F460" s="136"/>
      <c r="G460" s="1652"/>
      <c r="H460" s="1652"/>
      <c r="I460" s="1653"/>
      <c r="J460" s="1652"/>
      <c r="K460" s="1653"/>
      <c r="L460" s="1653"/>
      <c r="M460" s="204"/>
      <c r="N460" s="204"/>
    </row>
    <row r="461" spans="2:14" ht="15">
      <c r="B461" s="205"/>
      <c r="C461" s="136"/>
      <c r="D461" s="136"/>
      <c r="E461" s="136"/>
      <c r="F461" s="136"/>
      <c r="G461" s="1657"/>
      <c r="H461" s="1652"/>
      <c r="I461" s="1653"/>
      <c r="J461" s="1653"/>
      <c r="K461" s="1653"/>
      <c r="L461" s="1653"/>
      <c r="M461" s="204"/>
      <c r="N461" s="204"/>
    </row>
    <row r="462" spans="2:14" ht="15">
      <c r="B462" s="136"/>
      <c r="C462" s="136"/>
      <c r="D462" s="136"/>
      <c r="E462" s="136"/>
      <c r="F462" s="136"/>
      <c r="G462" s="1658"/>
      <c r="H462" s="1658"/>
      <c r="I462" s="1653"/>
      <c r="J462" s="1653"/>
      <c r="K462" s="1653"/>
      <c r="L462" s="1653"/>
      <c r="M462" s="204"/>
      <c r="N462" s="204"/>
    </row>
    <row r="463" spans="2:14" ht="15.6">
      <c r="B463" s="1656"/>
      <c r="C463" s="1656"/>
      <c r="D463" s="136"/>
      <c r="E463" s="136"/>
      <c r="F463" s="136"/>
      <c r="G463" s="206"/>
      <c r="H463" s="206"/>
      <c r="I463" s="206"/>
      <c r="J463" s="206"/>
      <c r="K463" s="1654"/>
      <c r="L463" s="1655"/>
      <c r="M463" s="204"/>
      <c r="N463" s="204"/>
    </row>
    <row r="464" spans="2:14" ht="15">
      <c r="B464" s="1656"/>
      <c r="C464" s="1656"/>
      <c r="D464" s="136"/>
      <c r="E464" s="136"/>
      <c r="F464" s="136"/>
      <c r="G464" s="206"/>
      <c r="H464" s="206"/>
      <c r="I464" s="206"/>
      <c r="J464" s="206"/>
      <c r="K464" s="206"/>
      <c r="L464" s="206"/>
      <c r="M464" s="204"/>
      <c r="N464" s="204"/>
    </row>
    <row r="465" spans="2:14" ht="15.6">
      <c r="B465" s="136"/>
      <c r="C465" s="201"/>
      <c r="D465" s="136"/>
      <c r="E465" s="136"/>
      <c r="F465" s="136"/>
      <c r="G465" s="1651"/>
      <c r="H465" s="1652"/>
      <c r="I465" s="206"/>
      <c r="J465" s="206"/>
      <c r="K465" s="1653"/>
      <c r="L465" s="1653"/>
      <c r="M465" s="207"/>
      <c r="N465" s="207"/>
    </row>
    <row r="466" spans="2:14" ht="15">
      <c r="B466" s="136"/>
      <c r="C466" s="136"/>
      <c r="D466" s="136"/>
      <c r="E466" s="136"/>
      <c r="F466" s="136"/>
      <c r="G466" s="1651"/>
      <c r="H466" s="1652"/>
      <c r="I466" s="206"/>
      <c r="J466" s="206"/>
      <c r="K466" s="1653"/>
      <c r="L466" s="1653"/>
      <c r="M466" s="206"/>
      <c r="N466" s="206"/>
    </row>
    <row r="467" spans="2:14" ht="15">
      <c r="B467" s="136"/>
      <c r="C467" s="136"/>
      <c r="D467" s="136"/>
      <c r="E467" s="136"/>
      <c r="F467" s="136"/>
      <c r="G467" s="1651"/>
      <c r="H467" s="1652"/>
      <c r="I467" s="206"/>
      <c r="J467" s="206"/>
      <c r="K467" s="1653"/>
      <c r="L467" s="1653"/>
      <c r="M467" s="204"/>
      <c r="N467" s="204"/>
    </row>
    <row r="468" spans="2:14" ht="15">
      <c r="B468" s="136"/>
      <c r="C468" s="136"/>
      <c r="D468" s="136"/>
      <c r="E468" s="136"/>
      <c r="F468" s="136"/>
      <c r="G468" s="208"/>
      <c r="H468" s="208"/>
      <c r="I468" s="206"/>
      <c r="J468" s="206"/>
      <c r="K468" s="1653"/>
      <c r="L468" s="1653"/>
      <c r="M468" s="204"/>
      <c r="N468" s="204"/>
    </row>
    <row r="469" spans="2:14" ht="15">
      <c r="B469" s="136"/>
      <c r="C469" s="136"/>
      <c r="D469" s="136"/>
      <c r="E469" s="136"/>
      <c r="F469" s="136"/>
      <c r="G469" s="208"/>
      <c r="H469" s="208"/>
      <c r="I469" s="206"/>
      <c r="J469" s="206"/>
      <c r="K469" s="1653"/>
      <c r="L469" s="1653"/>
      <c r="M469" s="204"/>
      <c r="N469" s="204"/>
    </row>
    <row r="470" spans="2:14" ht="15.6">
      <c r="B470" s="1649"/>
      <c r="C470" s="1649"/>
      <c r="D470" s="136"/>
      <c r="E470" s="136"/>
      <c r="F470" s="136"/>
      <c r="G470" s="206"/>
      <c r="H470" s="206"/>
      <c r="I470" s="1654"/>
      <c r="J470" s="1655"/>
      <c r="K470" s="206"/>
      <c r="L470" s="206"/>
      <c r="M470" s="204"/>
      <c r="N470" s="204"/>
    </row>
    <row r="471" spans="2:14" ht="15">
      <c r="B471" s="136"/>
      <c r="C471" s="136"/>
      <c r="D471" s="136"/>
      <c r="E471" s="136"/>
      <c r="F471" s="136"/>
      <c r="G471" s="136"/>
      <c r="H471" s="136"/>
      <c r="I471" s="136"/>
      <c r="J471" s="136"/>
      <c r="K471" s="136"/>
      <c r="L471" s="136"/>
      <c r="M471" s="204"/>
      <c r="N471" s="204"/>
    </row>
    <row r="472" spans="2:14" ht="17.399999999999999">
      <c r="B472" s="1646"/>
      <c r="C472" s="1646"/>
      <c r="D472" s="1646"/>
      <c r="E472" s="1646"/>
      <c r="F472" s="136"/>
      <c r="G472" s="136"/>
      <c r="H472" s="136"/>
      <c r="I472" s="136"/>
      <c r="J472" s="136"/>
      <c r="K472" s="1647"/>
      <c r="L472" s="1647"/>
      <c r="M472" s="206"/>
      <c r="N472" s="206"/>
    </row>
    <row r="473" spans="2:14" ht="13.2">
      <c r="B473" s="136"/>
      <c r="C473" s="136"/>
      <c r="D473" s="136"/>
      <c r="E473" s="136"/>
      <c r="F473" s="136"/>
      <c r="G473" s="136"/>
      <c r="H473" s="136"/>
      <c r="I473" s="136"/>
      <c r="J473" s="136"/>
      <c r="K473" s="136"/>
      <c r="L473" s="136"/>
      <c r="M473" s="136"/>
      <c r="N473" s="136"/>
    </row>
    <row r="474" spans="2:14" ht="17.399999999999999">
      <c r="B474" s="1648"/>
      <c r="C474" s="1648"/>
      <c r="D474" s="1648"/>
      <c r="E474" s="1648"/>
      <c r="F474" s="1648"/>
      <c r="G474" s="1648"/>
      <c r="H474" s="1648"/>
      <c r="I474" s="1648"/>
      <c r="J474" s="1648"/>
      <c r="K474" s="1648"/>
      <c r="L474" s="1648"/>
      <c r="M474" s="209"/>
      <c r="N474" s="209"/>
    </row>
    <row r="475" spans="2:14" ht="15">
      <c r="B475" s="1648"/>
      <c r="C475" s="1648"/>
      <c r="D475" s="1648"/>
      <c r="E475" s="1648"/>
      <c r="F475" s="1648"/>
      <c r="G475" s="1648"/>
      <c r="H475" s="1648"/>
      <c r="I475" s="1648"/>
      <c r="J475" s="1648"/>
      <c r="K475" s="1648"/>
      <c r="L475" s="1648"/>
      <c r="M475" s="136"/>
      <c r="N475" s="136"/>
    </row>
    <row r="476" spans="2:14" ht="15">
      <c r="B476" s="210"/>
      <c r="C476" s="136"/>
      <c r="D476" s="136"/>
      <c r="E476" s="136"/>
      <c r="F476" s="136"/>
      <c r="G476" s="136"/>
      <c r="H476" s="136"/>
      <c r="I476" s="136"/>
      <c r="J476" s="136"/>
      <c r="K476" s="136"/>
      <c r="L476" s="136"/>
      <c r="M476" s="210"/>
      <c r="N476" s="210"/>
    </row>
    <row r="477" spans="2:14" ht="15">
      <c r="B477" s="136"/>
      <c r="C477" s="136"/>
      <c r="D477" s="136"/>
      <c r="E477" s="136"/>
      <c r="F477" s="136"/>
      <c r="G477" s="136"/>
      <c r="H477" s="136"/>
      <c r="I477" s="136"/>
      <c r="J477" s="136"/>
      <c r="K477" s="136"/>
      <c r="L477" s="136"/>
      <c r="M477" s="210"/>
      <c r="N477" s="210"/>
    </row>
    <row r="478" spans="2:14" ht="13.2">
      <c r="B478" s="136"/>
      <c r="C478" s="136"/>
      <c r="D478" s="136"/>
      <c r="E478" s="136"/>
      <c r="F478" s="136"/>
      <c r="G478" s="136"/>
      <c r="H478" s="136"/>
      <c r="I478" s="1649"/>
      <c r="J478" s="1649"/>
      <c r="K478" s="136"/>
      <c r="L478" s="136"/>
      <c r="M478" s="136"/>
      <c r="N478" s="136"/>
    </row>
    <row r="479" spans="2:14" ht="13.2">
      <c r="B479" s="136"/>
      <c r="C479" s="136"/>
      <c r="D479" s="136"/>
      <c r="E479" s="136"/>
      <c r="F479" s="136"/>
      <c r="G479" s="191"/>
      <c r="H479" s="1650"/>
      <c r="I479" s="1650"/>
      <c r="J479" s="1650"/>
      <c r="K479" s="1650"/>
      <c r="L479" s="136"/>
      <c r="M479" s="136"/>
      <c r="N479" s="136"/>
    </row>
    <row r="480" spans="2:14" ht="15.6">
      <c r="B480" s="136"/>
      <c r="C480" s="136"/>
      <c r="D480" s="136"/>
      <c r="E480" s="136"/>
      <c r="F480" s="136"/>
      <c r="G480" s="136"/>
      <c r="H480" s="136"/>
      <c r="I480" s="1645"/>
      <c r="J480" s="1645"/>
      <c r="K480" s="136"/>
      <c r="L480" s="136"/>
      <c r="M480" s="136"/>
      <c r="N480" s="136"/>
    </row>
    <row r="481" spans="2:14" ht="15.6">
      <c r="B481" s="136"/>
      <c r="C481" s="136"/>
      <c r="D481" s="136"/>
      <c r="E481" s="136"/>
      <c r="F481" s="136"/>
      <c r="G481" s="136"/>
      <c r="H481" s="136"/>
      <c r="I481" s="190"/>
      <c r="J481" s="190"/>
      <c r="K481" s="136"/>
      <c r="L481" s="136"/>
      <c r="M481" s="136"/>
      <c r="N481" s="136"/>
    </row>
    <row r="482" spans="2:14" ht="15.6">
      <c r="B482" s="136"/>
      <c r="C482" s="136"/>
      <c r="D482" s="136"/>
      <c r="E482" s="136"/>
      <c r="F482" s="136"/>
      <c r="G482" s="136"/>
      <c r="H482" s="136"/>
      <c r="I482" s="190"/>
      <c r="J482" s="190"/>
      <c r="K482" s="136"/>
      <c r="L482" s="136"/>
      <c r="M482" s="136"/>
      <c r="N482" s="136"/>
    </row>
    <row r="483" spans="2:14" ht="15.6">
      <c r="B483" s="136"/>
      <c r="C483" s="136"/>
      <c r="D483" s="136"/>
      <c r="E483" s="136"/>
      <c r="F483" s="136"/>
      <c r="G483" s="136"/>
      <c r="H483" s="136"/>
      <c r="I483" s="190"/>
      <c r="J483" s="190"/>
      <c r="K483" s="136"/>
      <c r="L483" s="136"/>
      <c r="M483" s="136"/>
      <c r="N483" s="136"/>
    </row>
    <row r="484" spans="2:14" ht="15.6">
      <c r="B484" s="136"/>
      <c r="C484" s="136"/>
      <c r="D484" s="136"/>
      <c r="E484" s="136"/>
      <c r="F484" s="136"/>
      <c r="G484" s="136"/>
      <c r="H484" s="136"/>
      <c r="I484" s="190"/>
      <c r="J484" s="190"/>
      <c r="K484" s="136"/>
      <c r="L484" s="136"/>
      <c r="M484" s="136"/>
      <c r="N484" s="136"/>
    </row>
    <row r="485" spans="2:14" ht="15.6">
      <c r="B485" s="136"/>
      <c r="C485" s="136"/>
      <c r="D485" s="136"/>
      <c r="E485" s="136"/>
      <c r="F485" s="136"/>
      <c r="G485" s="136"/>
      <c r="H485" s="136"/>
      <c r="I485" s="190"/>
      <c r="J485" s="190"/>
      <c r="K485" s="136"/>
      <c r="L485" s="136"/>
      <c r="M485" s="136"/>
      <c r="N485" s="136"/>
    </row>
    <row r="486" spans="2:14" ht="13.2">
      <c r="B486" s="136"/>
      <c r="C486" s="136"/>
      <c r="D486" s="136"/>
      <c r="E486" s="136"/>
      <c r="F486" s="136"/>
      <c r="G486" s="136"/>
      <c r="H486" s="136"/>
      <c r="I486" s="136"/>
      <c r="J486" s="136"/>
      <c r="K486" s="136"/>
      <c r="L486" s="136"/>
      <c r="M486" s="136"/>
      <c r="N486" s="136"/>
    </row>
    <row r="487" spans="2:14" ht="13.2">
      <c r="B487" s="136"/>
      <c r="C487" s="136"/>
      <c r="D487" s="136"/>
      <c r="E487" s="136"/>
      <c r="F487" s="136"/>
      <c r="G487" s="136"/>
      <c r="H487" s="136"/>
      <c r="I487" s="136"/>
      <c r="J487" s="136"/>
      <c r="K487" s="136"/>
      <c r="L487" s="136"/>
      <c r="M487" s="136"/>
      <c r="N487" s="136"/>
    </row>
    <row r="488" spans="2:14" ht="13.2">
      <c r="B488" s="1659"/>
      <c r="C488" s="1659"/>
      <c r="D488" s="1660"/>
      <c r="E488" s="1660"/>
      <c r="F488" s="1660"/>
      <c r="G488" s="1660"/>
      <c r="H488" s="1660"/>
      <c r="I488" s="1660"/>
      <c r="J488" s="1659"/>
      <c r="K488" s="1659"/>
      <c r="L488" s="194"/>
      <c r="M488" s="136"/>
      <c r="N488" s="136"/>
    </row>
    <row r="489" spans="2:14" ht="13.2">
      <c r="B489" s="136"/>
      <c r="C489" s="136"/>
      <c r="D489" s="136"/>
      <c r="E489" s="195"/>
      <c r="F489" s="136"/>
      <c r="G489" s="136"/>
      <c r="H489" s="136"/>
      <c r="I489" s="136"/>
      <c r="J489" s="136"/>
      <c r="K489" s="136"/>
      <c r="L489" s="136"/>
      <c r="M489" s="136"/>
      <c r="N489" s="136"/>
    </row>
    <row r="490" spans="2:14" ht="13.2">
      <c r="B490" s="196"/>
      <c r="C490" s="1660"/>
      <c r="D490" s="1660"/>
      <c r="E490" s="1660"/>
      <c r="F490" s="1660"/>
      <c r="G490" s="1662"/>
      <c r="H490" s="1662"/>
      <c r="I490" s="197"/>
      <c r="J490" s="1659"/>
      <c r="K490" s="1659"/>
      <c r="L490" s="197"/>
      <c r="M490" s="194"/>
      <c r="N490" s="194"/>
    </row>
    <row r="491" spans="2:14" ht="13.2">
      <c r="B491" s="136"/>
      <c r="C491" s="136"/>
      <c r="D491" s="198"/>
      <c r="E491" s="199"/>
      <c r="F491" s="198"/>
      <c r="G491" s="136"/>
      <c r="H491" s="136"/>
      <c r="I491" s="136"/>
      <c r="J491" s="136"/>
      <c r="K491" s="136"/>
      <c r="L491" s="136"/>
      <c r="M491" s="136"/>
      <c r="N491" s="136"/>
    </row>
    <row r="492" spans="2:14" ht="13.2">
      <c r="B492" s="1659"/>
      <c r="C492" s="1659"/>
      <c r="D492" s="200"/>
      <c r="E492" s="200"/>
      <c r="F492" s="200"/>
      <c r="G492" s="195"/>
      <c r="H492" s="195"/>
      <c r="I492" s="136"/>
      <c r="J492" s="136"/>
      <c r="K492" s="136"/>
      <c r="L492" s="136"/>
      <c r="M492" s="197"/>
      <c r="N492" s="197"/>
    </row>
    <row r="493" spans="2:14" ht="13.2">
      <c r="B493" s="136"/>
      <c r="C493" s="136"/>
      <c r="D493" s="136"/>
      <c r="E493" s="195"/>
      <c r="F493" s="136"/>
      <c r="G493" s="136"/>
      <c r="H493" s="136"/>
      <c r="I493" s="136"/>
      <c r="J493" s="136"/>
      <c r="K493" s="201"/>
      <c r="L493" s="201"/>
      <c r="M493" s="136"/>
      <c r="N493" s="136"/>
    </row>
    <row r="494" spans="2:14" ht="13.2">
      <c r="B494" s="1661"/>
      <c r="C494" s="1661"/>
      <c r="D494" s="1661"/>
      <c r="E494" s="1661"/>
      <c r="F494" s="1661"/>
      <c r="G494" s="1661"/>
      <c r="H494" s="1661"/>
      <c r="I494" s="1661"/>
      <c r="J494" s="1661"/>
      <c r="K494" s="202"/>
      <c r="L494" s="201"/>
      <c r="M494" s="136"/>
      <c r="N494" s="136"/>
    </row>
    <row r="495" spans="2:14" ht="13.2">
      <c r="B495" s="1661"/>
      <c r="C495" s="1661"/>
      <c r="D495" s="1661"/>
      <c r="E495" s="1661"/>
      <c r="F495" s="1661"/>
      <c r="G495" s="1661"/>
      <c r="H495" s="1661"/>
      <c r="I495" s="1661"/>
      <c r="J495" s="1661"/>
      <c r="K495" s="203"/>
      <c r="L495" s="203"/>
      <c r="M495" s="201"/>
      <c r="N495" s="201"/>
    </row>
    <row r="496" spans="2:14" ht="13.2">
      <c r="B496" s="136"/>
      <c r="C496" s="136"/>
      <c r="D496" s="136"/>
      <c r="E496" s="136"/>
      <c r="F496" s="136"/>
      <c r="G496" s="136"/>
      <c r="H496" s="136"/>
      <c r="I496" s="136"/>
      <c r="J496" s="136"/>
      <c r="K496" s="195"/>
      <c r="L496" s="136"/>
      <c r="M496" s="201"/>
      <c r="N496" s="201"/>
    </row>
    <row r="497" spans="2:14" ht="13.2">
      <c r="B497" s="1659"/>
      <c r="C497" s="1659"/>
      <c r="D497" s="1660"/>
      <c r="E497" s="1660"/>
      <c r="F497" s="1660"/>
      <c r="G497" s="1660"/>
      <c r="H497" s="1660"/>
      <c r="I497" s="195"/>
      <c r="J497" s="136"/>
      <c r="K497" s="136"/>
      <c r="L497" s="136"/>
      <c r="M497" s="203"/>
      <c r="N497" s="203"/>
    </row>
    <row r="498" spans="2:14" ht="13.2">
      <c r="B498" s="136"/>
      <c r="C498" s="136"/>
      <c r="D498" s="136"/>
      <c r="E498" s="136"/>
      <c r="F498" s="136"/>
      <c r="G498" s="136"/>
      <c r="H498" s="136"/>
      <c r="I498" s="136"/>
      <c r="J498" s="136"/>
      <c r="K498" s="136"/>
      <c r="L498" s="136"/>
      <c r="M498" s="136"/>
      <c r="N498" s="136"/>
    </row>
    <row r="499" spans="2:14" ht="13.2">
      <c r="B499" s="1656"/>
      <c r="C499" s="1656"/>
      <c r="D499" s="136"/>
      <c r="E499" s="136"/>
      <c r="F499" s="136"/>
      <c r="G499" s="1656"/>
      <c r="H499" s="1656"/>
      <c r="I499" s="1656"/>
      <c r="J499" s="1656"/>
      <c r="K499" s="1656"/>
      <c r="L499" s="1656"/>
      <c r="M499" s="136"/>
      <c r="N499" s="136"/>
    </row>
    <row r="500" spans="2:14" ht="15">
      <c r="B500" s="136"/>
      <c r="C500" s="136"/>
      <c r="D500" s="136"/>
      <c r="E500" s="136"/>
      <c r="F500" s="136"/>
      <c r="G500" s="1652"/>
      <c r="H500" s="1652"/>
      <c r="I500" s="1653"/>
      <c r="J500" s="1652"/>
      <c r="K500" s="1653"/>
      <c r="L500" s="1653"/>
      <c r="M500" s="136"/>
      <c r="N500" s="136"/>
    </row>
    <row r="501" spans="2:14" ht="15">
      <c r="B501" s="136"/>
      <c r="C501" s="136"/>
      <c r="D501" s="136"/>
      <c r="E501" s="136"/>
      <c r="F501" s="136"/>
      <c r="G501" s="1652"/>
      <c r="H501" s="1652"/>
      <c r="I501" s="1653"/>
      <c r="J501" s="1652"/>
      <c r="K501" s="1653"/>
      <c r="L501" s="1653"/>
      <c r="M501" s="201"/>
      <c r="N501" s="201"/>
    </row>
    <row r="502" spans="2:14" ht="15">
      <c r="B502" s="136"/>
      <c r="C502" s="136"/>
      <c r="D502" s="136"/>
      <c r="E502" s="136"/>
      <c r="F502" s="136"/>
      <c r="G502" s="1652"/>
      <c r="H502" s="1652"/>
      <c r="I502" s="1653"/>
      <c r="J502" s="1652"/>
      <c r="K502" s="1653"/>
      <c r="L502" s="1653"/>
      <c r="M502" s="204"/>
      <c r="N502" s="204"/>
    </row>
    <row r="503" spans="2:14" ht="15">
      <c r="B503" s="136"/>
      <c r="C503" s="136"/>
      <c r="D503" s="136"/>
      <c r="E503" s="136"/>
      <c r="F503" s="136"/>
      <c r="G503" s="1653"/>
      <c r="H503" s="1653"/>
      <c r="I503" s="1653"/>
      <c r="J503" s="1653"/>
      <c r="K503" s="1653"/>
      <c r="L503" s="1653"/>
      <c r="M503" s="204"/>
      <c r="N503" s="204"/>
    </row>
    <row r="504" spans="2:14" ht="15">
      <c r="B504" s="136"/>
      <c r="C504" s="136"/>
      <c r="D504" s="136"/>
      <c r="E504" s="136"/>
      <c r="F504" s="136"/>
      <c r="G504" s="1652"/>
      <c r="H504" s="1652"/>
      <c r="I504" s="1653"/>
      <c r="J504" s="1653"/>
      <c r="K504" s="1653"/>
      <c r="L504" s="1653"/>
      <c r="M504" s="204"/>
      <c r="N504" s="204"/>
    </row>
    <row r="505" spans="2:14" ht="15">
      <c r="B505" s="136"/>
      <c r="C505" s="136"/>
      <c r="D505" s="136"/>
      <c r="E505" s="136"/>
      <c r="F505" s="136"/>
      <c r="G505" s="1652"/>
      <c r="H505" s="1652"/>
      <c r="I505" s="1653"/>
      <c r="J505" s="1652"/>
      <c r="K505" s="1653"/>
      <c r="L505" s="1653"/>
      <c r="M505" s="204"/>
      <c r="N505" s="204"/>
    </row>
    <row r="506" spans="2:14" ht="15">
      <c r="B506" s="136"/>
      <c r="C506" s="136"/>
      <c r="D506" s="136"/>
      <c r="E506" s="136"/>
      <c r="F506" s="136"/>
      <c r="G506" s="1652"/>
      <c r="H506" s="1652"/>
      <c r="I506" s="1653"/>
      <c r="J506" s="1652"/>
      <c r="K506" s="1653"/>
      <c r="L506" s="1653"/>
      <c r="M506" s="204"/>
      <c r="N506" s="204"/>
    </row>
    <row r="507" spans="2:14" ht="15">
      <c r="B507" s="136"/>
      <c r="C507" s="136"/>
      <c r="D507" s="136"/>
      <c r="E507" s="136"/>
      <c r="F507" s="136"/>
      <c r="G507" s="1652"/>
      <c r="H507" s="1652"/>
      <c r="I507" s="1653"/>
      <c r="J507" s="1652"/>
      <c r="K507" s="1653"/>
      <c r="L507" s="1653"/>
      <c r="M507" s="204"/>
      <c r="N507" s="204"/>
    </row>
    <row r="508" spans="2:14" ht="15">
      <c r="B508" s="205"/>
      <c r="C508" s="136"/>
      <c r="D508" s="136"/>
      <c r="E508" s="136"/>
      <c r="F508" s="136"/>
      <c r="G508" s="1657"/>
      <c r="H508" s="1652"/>
      <c r="I508" s="1653"/>
      <c r="J508" s="1653"/>
      <c r="K508" s="1653"/>
      <c r="L508" s="1653"/>
      <c r="M508" s="204"/>
      <c r="N508" s="204"/>
    </row>
    <row r="509" spans="2:14" ht="15">
      <c r="B509" s="136"/>
      <c r="C509" s="136"/>
      <c r="D509" s="136"/>
      <c r="E509" s="136"/>
      <c r="F509" s="136"/>
      <c r="G509" s="1658"/>
      <c r="H509" s="1658"/>
      <c r="I509" s="1653"/>
      <c r="J509" s="1653"/>
      <c r="K509" s="1653"/>
      <c r="L509" s="1653"/>
      <c r="M509" s="204"/>
      <c r="N509" s="204"/>
    </row>
    <row r="510" spans="2:14" ht="15.6">
      <c r="B510" s="1656"/>
      <c r="C510" s="1656"/>
      <c r="D510" s="136"/>
      <c r="E510" s="136"/>
      <c r="F510" s="136"/>
      <c r="G510" s="206"/>
      <c r="H510" s="206"/>
      <c r="I510" s="206"/>
      <c r="J510" s="206"/>
      <c r="K510" s="1654"/>
      <c r="L510" s="1655"/>
      <c r="M510" s="204"/>
      <c r="N510" s="204"/>
    </row>
    <row r="511" spans="2:14" ht="15">
      <c r="B511" s="1656"/>
      <c r="C511" s="1656"/>
      <c r="D511" s="136"/>
      <c r="E511" s="136"/>
      <c r="F511" s="136"/>
      <c r="G511" s="206"/>
      <c r="H511" s="206"/>
      <c r="I511" s="206"/>
      <c r="J511" s="206"/>
      <c r="K511" s="206"/>
      <c r="L511" s="206"/>
      <c r="M511" s="204"/>
      <c r="N511" s="204"/>
    </row>
    <row r="512" spans="2:14" ht="15.6">
      <c r="B512" s="136"/>
      <c r="C512" s="201"/>
      <c r="D512" s="136"/>
      <c r="E512" s="136"/>
      <c r="F512" s="136"/>
      <c r="G512" s="1651"/>
      <c r="H512" s="1652"/>
      <c r="I512" s="206"/>
      <c r="J512" s="206"/>
      <c r="K512" s="1653"/>
      <c r="L512" s="1653"/>
      <c r="M512" s="207"/>
      <c r="N512" s="207"/>
    </row>
    <row r="513" spans="2:14" ht="15">
      <c r="B513" s="136"/>
      <c r="C513" s="136"/>
      <c r="D513" s="136"/>
      <c r="E513" s="136"/>
      <c r="F513" s="136"/>
      <c r="G513" s="1651"/>
      <c r="H513" s="1652"/>
      <c r="I513" s="206"/>
      <c r="J513" s="206"/>
      <c r="K513" s="1653"/>
      <c r="L513" s="1653"/>
      <c r="M513" s="206"/>
      <c r="N513" s="206"/>
    </row>
    <row r="514" spans="2:14" ht="15">
      <c r="B514" s="136"/>
      <c r="C514" s="136"/>
      <c r="D514" s="136"/>
      <c r="E514" s="136"/>
      <c r="F514" s="136"/>
      <c r="G514" s="1651"/>
      <c r="H514" s="1652"/>
      <c r="I514" s="206"/>
      <c r="J514" s="206"/>
      <c r="K514" s="1653"/>
      <c r="L514" s="1653"/>
      <c r="M514" s="204"/>
      <c r="N514" s="204"/>
    </row>
    <row r="515" spans="2:14" ht="15">
      <c r="B515" s="136"/>
      <c r="C515" s="136"/>
      <c r="D515" s="136"/>
      <c r="E515" s="136"/>
      <c r="F515" s="136"/>
      <c r="G515" s="208"/>
      <c r="H515" s="208"/>
      <c r="I515" s="206"/>
      <c r="J515" s="206"/>
      <c r="K515" s="1653"/>
      <c r="L515" s="1653"/>
      <c r="M515" s="204"/>
      <c r="N515" s="204"/>
    </row>
    <row r="516" spans="2:14" ht="15">
      <c r="B516" s="136"/>
      <c r="C516" s="136"/>
      <c r="D516" s="136"/>
      <c r="E516" s="136"/>
      <c r="F516" s="136"/>
      <c r="G516" s="208"/>
      <c r="H516" s="208"/>
      <c r="I516" s="206"/>
      <c r="J516" s="206"/>
      <c r="K516" s="1653"/>
      <c r="L516" s="1653"/>
      <c r="M516" s="204"/>
      <c r="N516" s="204"/>
    </row>
    <row r="517" spans="2:14" ht="15.6">
      <c r="B517" s="1649"/>
      <c r="C517" s="1649"/>
      <c r="D517" s="136"/>
      <c r="E517" s="136"/>
      <c r="F517" s="136"/>
      <c r="G517" s="206"/>
      <c r="H517" s="206"/>
      <c r="I517" s="1654"/>
      <c r="J517" s="1655"/>
      <c r="K517" s="206"/>
      <c r="L517" s="206"/>
      <c r="M517" s="204"/>
      <c r="N517" s="204"/>
    </row>
    <row r="518" spans="2:14" ht="15">
      <c r="B518" s="136"/>
      <c r="C518" s="136"/>
      <c r="D518" s="136"/>
      <c r="E518" s="136"/>
      <c r="F518" s="136"/>
      <c r="G518" s="136"/>
      <c r="H518" s="136"/>
      <c r="I518" s="136"/>
      <c r="J518" s="136"/>
      <c r="K518" s="136"/>
      <c r="L518" s="136"/>
      <c r="M518" s="204"/>
      <c r="N518" s="204"/>
    </row>
    <row r="519" spans="2:14" ht="17.399999999999999">
      <c r="B519" s="1646"/>
      <c r="C519" s="1646"/>
      <c r="D519" s="1646"/>
      <c r="E519" s="1646"/>
      <c r="F519" s="136"/>
      <c r="G519" s="136"/>
      <c r="H519" s="136"/>
      <c r="I519" s="136"/>
      <c r="J519" s="136"/>
      <c r="K519" s="1647"/>
      <c r="L519" s="1647"/>
      <c r="M519" s="206"/>
      <c r="N519" s="206"/>
    </row>
    <row r="520" spans="2:14" ht="13.2">
      <c r="B520" s="136"/>
      <c r="C520" s="136"/>
      <c r="D520" s="136"/>
      <c r="E520" s="136"/>
      <c r="F520" s="136"/>
      <c r="G520" s="136"/>
      <c r="H520" s="136"/>
      <c r="I520" s="136"/>
      <c r="J520" s="136"/>
      <c r="K520" s="136"/>
      <c r="L520" s="136"/>
      <c r="M520" s="136"/>
      <c r="N520" s="136"/>
    </row>
    <row r="521" spans="2:14" ht="17.399999999999999">
      <c r="B521" s="1648"/>
      <c r="C521" s="1648"/>
      <c r="D521" s="1648"/>
      <c r="E521" s="1648"/>
      <c r="F521" s="1648"/>
      <c r="G521" s="1648"/>
      <c r="H521" s="1648"/>
      <c r="I521" s="1648"/>
      <c r="J521" s="1648"/>
      <c r="K521" s="1648"/>
      <c r="L521" s="1648"/>
      <c r="M521" s="209"/>
      <c r="N521" s="209"/>
    </row>
    <row r="522" spans="2:14" ht="15">
      <c r="B522" s="1648"/>
      <c r="C522" s="1648"/>
      <c r="D522" s="1648"/>
      <c r="E522" s="1648"/>
      <c r="F522" s="1648"/>
      <c r="G522" s="1648"/>
      <c r="H522" s="1648"/>
      <c r="I522" s="1648"/>
      <c r="J522" s="1648"/>
      <c r="K522" s="1648"/>
      <c r="L522" s="1648"/>
      <c r="M522" s="136"/>
      <c r="N522" s="136"/>
    </row>
    <row r="523" spans="2:14" ht="15">
      <c r="B523" s="210"/>
      <c r="C523" s="136"/>
      <c r="D523" s="136"/>
      <c r="E523" s="136"/>
      <c r="F523" s="136"/>
      <c r="G523" s="136"/>
      <c r="H523" s="136"/>
      <c r="I523" s="136"/>
      <c r="J523" s="136"/>
      <c r="K523" s="136"/>
      <c r="L523" s="136"/>
      <c r="M523" s="210"/>
      <c r="N523" s="210"/>
    </row>
    <row r="524" spans="2:14" ht="15">
      <c r="B524" s="136"/>
      <c r="C524" s="136"/>
      <c r="D524" s="136"/>
      <c r="E524" s="136"/>
      <c r="F524" s="136"/>
      <c r="G524" s="136"/>
      <c r="H524" s="136"/>
      <c r="I524" s="136"/>
      <c r="J524" s="136"/>
      <c r="K524" s="136"/>
      <c r="L524" s="136"/>
      <c r="M524" s="210"/>
      <c r="N524" s="210"/>
    </row>
    <row r="525" spans="2:14" ht="13.2">
      <c r="B525" s="136"/>
      <c r="C525" s="136"/>
      <c r="D525" s="136"/>
      <c r="E525" s="136"/>
      <c r="F525" s="136"/>
      <c r="G525" s="136"/>
      <c r="H525" s="136"/>
      <c r="I525" s="1649"/>
      <c r="J525" s="1649"/>
      <c r="K525" s="136"/>
      <c r="L525" s="136"/>
      <c r="M525" s="136"/>
      <c r="N525" s="136"/>
    </row>
    <row r="526" spans="2:14" ht="13.2">
      <c r="B526" s="136"/>
      <c r="C526" s="136"/>
      <c r="D526" s="136"/>
      <c r="E526" s="136"/>
      <c r="F526" s="136"/>
      <c r="G526" s="191"/>
      <c r="H526" s="1650"/>
      <c r="I526" s="1650"/>
      <c r="J526" s="1650"/>
      <c r="K526" s="1650"/>
      <c r="L526" s="136"/>
      <c r="M526" s="136"/>
      <c r="N526" s="136"/>
    </row>
    <row r="527" spans="2:14" ht="15.6">
      <c r="B527" s="136"/>
      <c r="C527" s="136"/>
      <c r="D527" s="136"/>
      <c r="E527" s="136"/>
      <c r="F527" s="136"/>
      <c r="G527" s="136"/>
      <c r="H527" s="136"/>
      <c r="I527" s="1645"/>
      <c r="J527" s="1645"/>
      <c r="K527" s="136"/>
      <c r="L527" s="136"/>
      <c r="M527" s="136"/>
      <c r="N527" s="136"/>
    </row>
    <row r="528" spans="2:14" ht="15.6">
      <c r="B528" s="136"/>
      <c r="C528" s="136"/>
      <c r="D528" s="136"/>
      <c r="E528" s="136"/>
      <c r="F528" s="136"/>
      <c r="G528" s="136"/>
      <c r="H528" s="136"/>
      <c r="I528" s="190"/>
      <c r="J528" s="190"/>
      <c r="K528" s="136"/>
      <c r="L528" s="136"/>
      <c r="M528" s="136"/>
      <c r="N528" s="136"/>
    </row>
    <row r="529" spans="2:14" ht="15.6">
      <c r="B529" s="136"/>
      <c r="C529" s="136"/>
      <c r="D529" s="136"/>
      <c r="E529" s="136"/>
      <c r="F529" s="136"/>
      <c r="G529" s="136"/>
      <c r="H529" s="136"/>
      <c r="I529" s="190"/>
      <c r="J529" s="190"/>
      <c r="K529" s="136"/>
      <c r="L529" s="136"/>
      <c r="M529" s="136"/>
      <c r="N529" s="136"/>
    </row>
    <row r="530" spans="2:14" ht="15.6">
      <c r="B530" s="136"/>
      <c r="C530" s="136"/>
      <c r="D530" s="136"/>
      <c r="E530" s="136"/>
      <c r="F530" s="136"/>
      <c r="G530" s="136"/>
      <c r="H530" s="136"/>
      <c r="I530" s="190"/>
      <c r="J530" s="190"/>
      <c r="K530" s="136"/>
      <c r="L530" s="136"/>
      <c r="M530" s="136"/>
      <c r="N530" s="136"/>
    </row>
    <row r="531" spans="2:14" ht="15.6">
      <c r="B531" s="136"/>
      <c r="C531" s="136"/>
      <c r="D531" s="136"/>
      <c r="E531" s="136"/>
      <c r="F531" s="136"/>
      <c r="G531" s="136"/>
      <c r="H531" s="136"/>
      <c r="I531" s="190"/>
      <c r="J531" s="190"/>
      <c r="K531" s="136"/>
      <c r="L531" s="136"/>
      <c r="M531" s="136"/>
      <c r="N531" s="136"/>
    </row>
    <row r="532" spans="2:14" ht="15.6">
      <c r="B532" s="136"/>
      <c r="C532" s="136"/>
      <c r="D532" s="136"/>
      <c r="E532" s="136"/>
      <c r="F532" s="136"/>
      <c r="G532" s="136"/>
      <c r="H532" s="136"/>
      <c r="I532" s="190"/>
      <c r="J532" s="190"/>
      <c r="K532" s="136"/>
      <c r="L532" s="136"/>
      <c r="M532" s="136"/>
      <c r="N532" s="136"/>
    </row>
    <row r="533" spans="2:14" ht="13.2">
      <c r="B533" s="136"/>
      <c r="C533" s="136"/>
      <c r="D533" s="136"/>
      <c r="E533" s="136"/>
      <c r="F533" s="136"/>
      <c r="G533" s="136"/>
      <c r="H533" s="136"/>
      <c r="I533" s="136"/>
      <c r="J533" s="136"/>
      <c r="K533" s="136"/>
      <c r="L533" s="136"/>
      <c r="M533" s="136"/>
      <c r="N533" s="136"/>
    </row>
    <row r="534" spans="2:14" ht="13.2">
      <c r="B534" s="136"/>
      <c r="C534" s="136"/>
      <c r="D534" s="136"/>
      <c r="E534" s="136"/>
      <c r="F534" s="136"/>
      <c r="G534" s="136"/>
      <c r="H534" s="136"/>
      <c r="I534" s="136"/>
      <c r="J534" s="136"/>
      <c r="K534" s="136"/>
      <c r="L534" s="136"/>
      <c r="M534" s="136"/>
      <c r="N534" s="136"/>
    </row>
    <row r="535" spans="2:14" ht="13.2">
      <c r="B535" s="1659"/>
      <c r="C535" s="1659"/>
      <c r="D535" s="1660"/>
      <c r="E535" s="1660"/>
      <c r="F535" s="1660"/>
      <c r="G535" s="1660"/>
      <c r="H535" s="1660"/>
      <c r="I535" s="1660"/>
      <c r="J535" s="1659"/>
      <c r="K535" s="1659"/>
      <c r="L535" s="194"/>
      <c r="M535" s="136"/>
      <c r="N535" s="136"/>
    </row>
    <row r="536" spans="2:14" ht="13.2">
      <c r="B536" s="136"/>
      <c r="C536" s="136"/>
      <c r="D536" s="136"/>
      <c r="E536" s="195"/>
      <c r="F536" s="136"/>
      <c r="G536" s="136"/>
      <c r="H536" s="136"/>
      <c r="I536" s="136"/>
      <c r="J536" s="136"/>
      <c r="K536" s="136"/>
      <c r="L536" s="136"/>
      <c r="M536" s="136"/>
      <c r="N536" s="136"/>
    </row>
    <row r="537" spans="2:14" ht="13.2">
      <c r="B537" s="196"/>
      <c r="C537" s="1660"/>
      <c r="D537" s="1660"/>
      <c r="E537" s="1660"/>
      <c r="F537" s="1660"/>
      <c r="G537" s="1662"/>
      <c r="H537" s="1662"/>
      <c r="I537" s="197"/>
      <c r="J537" s="1659"/>
      <c r="K537" s="1659"/>
      <c r="L537" s="197"/>
      <c r="M537" s="194"/>
      <c r="N537" s="194"/>
    </row>
    <row r="538" spans="2:14" ht="13.2">
      <c r="B538" s="136"/>
      <c r="C538" s="136"/>
      <c r="D538" s="198"/>
      <c r="E538" s="199"/>
      <c r="F538" s="198"/>
      <c r="G538" s="136"/>
      <c r="H538" s="136"/>
      <c r="I538" s="136"/>
      <c r="J538" s="136"/>
      <c r="K538" s="136"/>
      <c r="L538" s="136"/>
      <c r="M538" s="136"/>
      <c r="N538" s="136"/>
    </row>
    <row r="539" spans="2:14" ht="13.2">
      <c r="B539" s="1659"/>
      <c r="C539" s="1659"/>
      <c r="D539" s="200"/>
      <c r="E539" s="200"/>
      <c r="F539" s="200"/>
      <c r="G539" s="195"/>
      <c r="H539" s="195"/>
      <c r="I539" s="136"/>
      <c r="J539" s="136"/>
      <c r="K539" s="136"/>
      <c r="L539" s="136"/>
      <c r="M539" s="197"/>
      <c r="N539" s="197"/>
    </row>
    <row r="540" spans="2:14" ht="13.2">
      <c r="B540" s="136"/>
      <c r="C540" s="136"/>
      <c r="D540" s="136"/>
      <c r="E540" s="195"/>
      <c r="F540" s="136"/>
      <c r="G540" s="136"/>
      <c r="H540" s="136"/>
      <c r="I540" s="136"/>
      <c r="J540" s="136"/>
      <c r="K540" s="201"/>
      <c r="L540" s="201"/>
      <c r="M540" s="136"/>
      <c r="N540" s="136"/>
    </row>
    <row r="541" spans="2:14" ht="13.2">
      <c r="B541" s="1661"/>
      <c r="C541" s="1661"/>
      <c r="D541" s="1661"/>
      <c r="E541" s="1661"/>
      <c r="F541" s="1661"/>
      <c r="G541" s="1661"/>
      <c r="H541" s="1661"/>
      <c r="I541" s="1661"/>
      <c r="J541" s="1661"/>
      <c r="K541" s="202"/>
      <c r="L541" s="201"/>
      <c r="M541" s="136"/>
      <c r="N541" s="136"/>
    </row>
    <row r="542" spans="2:14" ht="13.2">
      <c r="B542" s="1661"/>
      <c r="C542" s="1661"/>
      <c r="D542" s="1661"/>
      <c r="E542" s="1661"/>
      <c r="F542" s="1661"/>
      <c r="G542" s="1661"/>
      <c r="H542" s="1661"/>
      <c r="I542" s="1661"/>
      <c r="J542" s="1661"/>
      <c r="K542" s="203"/>
      <c r="L542" s="203"/>
      <c r="M542" s="201"/>
      <c r="N542" s="201"/>
    </row>
    <row r="543" spans="2:14" ht="13.2">
      <c r="B543" s="136"/>
      <c r="C543" s="136"/>
      <c r="D543" s="136"/>
      <c r="E543" s="136"/>
      <c r="F543" s="136"/>
      <c r="G543" s="136"/>
      <c r="H543" s="136"/>
      <c r="I543" s="136"/>
      <c r="J543" s="136"/>
      <c r="K543" s="195"/>
      <c r="L543" s="136"/>
      <c r="M543" s="201"/>
      <c r="N543" s="201"/>
    </row>
    <row r="544" spans="2:14" ht="13.2">
      <c r="B544" s="1659"/>
      <c r="C544" s="1659"/>
      <c r="D544" s="1660"/>
      <c r="E544" s="1660"/>
      <c r="F544" s="1660"/>
      <c r="G544" s="1660"/>
      <c r="H544" s="1660"/>
      <c r="I544" s="195"/>
      <c r="J544" s="136"/>
      <c r="K544" s="136"/>
      <c r="L544" s="136"/>
      <c r="M544" s="203"/>
      <c r="N544" s="203"/>
    </row>
    <row r="545" spans="2:14" ht="13.2">
      <c r="B545" s="136"/>
      <c r="C545" s="136"/>
      <c r="D545" s="136"/>
      <c r="E545" s="136"/>
      <c r="F545" s="136"/>
      <c r="G545" s="136"/>
      <c r="H545" s="136"/>
      <c r="I545" s="136"/>
      <c r="J545" s="136"/>
      <c r="K545" s="136"/>
      <c r="L545" s="136"/>
      <c r="M545" s="136"/>
      <c r="N545" s="136"/>
    </row>
    <row r="546" spans="2:14" ht="13.2">
      <c r="B546" s="1656"/>
      <c r="C546" s="1656"/>
      <c r="D546" s="136"/>
      <c r="E546" s="136"/>
      <c r="F546" s="136"/>
      <c r="G546" s="1656"/>
      <c r="H546" s="1656"/>
      <c r="I546" s="1656"/>
      <c r="J546" s="1656"/>
      <c r="K546" s="1656"/>
      <c r="L546" s="1656"/>
      <c r="M546" s="136"/>
      <c r="N546" s="136"/>
    </row>
    <row r="547" spans="2:14" ht="15">
      <c r="B547" s="136"/>
      <c r="C547" s="136"/>
      <c r="D547" s="136"/>
      <c r="E547" s="136"/>
      <c r="F547" s="136"/>
      <c r="G547" s="1652"/>
      <c r="H547" s="1652"/>
      <c r="I547" s="1653"/>
      <c r="J547" s="1652"/>
      <c r="K547" s="1653"/>
      <c r="L547" s="1653"/>
      <c r="M547" s="136"/>
      <c r="N547" s="136"/>
    </row>
    <row r="548" spans="2:14" ht="15">
      <c r="B548" s="136"/>
      <c r="C548" s="136"/>
      <c r="D548" s="136"/>
      <c r="E548" s="136"/>
      <c r="F548" s="136"/>
      <c r="G548" s="1652"/>
      <c r="H548" s="1652"/>
      <c r="I548" s="1653"/>
      <c r="J548" s="1652"/>
      <c r="K548" s="1653"/>
      <c r="L548" s="1653"/>
      <c r="M548" s="201"/>
      <c r="N548" s="201"/>
    </row>
    <row r="549" spans="2:14" ht="15">
      <c r="B549" s="136"/>
      <c r="C549" s="136"/>
      <c r="D549" s="136"/>
      <c r="E549" s="136"/>
      <c r="F549" s="136"/>
      <c r="G549" s="1652"/>
      <c r="H549" s="1652"/>
      <c r="I549" s="1653"/>
      <c r="J549" s="1652"/>
      <c r="K549" s="1653"/>
      <c r="L549" s="1653"/>
      <c r="M549" s="204"/>
      <c r="N549" s="204"/>
    </row>
    <row r="550" spans="2:14" ht="15">
      <c r="B550" s="136"/>
      <c r="C550" s="136"/>
      <c r="D550" s="136"/>
      <c r="E550" s="136"/>
      <c r="F550" s="136"/>
      <c r="G550" s="1653"/>
      <c r="H550" s="1653"/>
      <c r="I550" s="1653"/>
      <c r="J550" s="1653"/>
      <c r="K550" s="1653"/>
      <c r="L550" s="1653"/>
      <c r="M550" s="204"/>
      <c r="N550" s="204"/>
    </row>
    <row r="551" spans="2:14" ht="15">
      <c r="B551" s="136"/>
      <c r="C551" s="136"/>
      <c r="D551" s="136"/>
      <c r="E551" s="136"/>
      <c r="F551" s="136"/>
      <c r="G551" s="1652"/>
      <c r="H551" s="1652"/>
      <c r="I551" s="1653"/>
      <c r="J551" s="1653"/>
      <c r="K551" s="1653"/>
      <c r="L551" s="1653"/>
      <c r="M551" s="204"/>
      <c r="N551" s="204"/>
    </row>
    <row r="552" spans="2:14" ht="15">
      <c r="B552" s="136"/>
      <c r="C552" s="136"/>
      <c r="D552" s="136"/>
      <c r="E552" s="136"/>
      <c r="F552" s="136"/>
      <c r="G552" s="1652"/>
      <c r="H552" s="1652"/>
      <c r="I552" s="1653"/>
      <c r="J552" s="1652"/>
      <c r="K552" s="1653"/>
      <c r="L552" s="1653"/>
      <c r="M552" s="204"/>
      <c r="N552" s="204"/>
    </row>
    <row r="553" spans="2:14" ht="15">
      <c r="B553" s="136"/>
      <c r="C553" s="136"/>
      <c r="D553" s="136"/>
      <c r="E553" s="136"/>
      <c r="F553" s="136"/>
      <c r="G553" s="1652"/>
      <c r="H553" s="1652"/>
      <c r="I553" s="1653"/>
      <c r="J553" s="1652"/>
      <c r="K553" s="1653"/>
      <c r="L553" s="1653"/>
      <c r="M553" s="204"/>
      <c r="N553" s="204"/>
    </row>
    <row r="554" spans="2:14" ht="15">
      <c r="B554" s="136"/>
      <c r="C554" s="136"/>
      <c r="D554" s="136"/>
      <c r="E554" s="136"/>
      <c r="F554" s="136"/>
      <c r="G554" s="1652"/>
      <c r="H554" s="1652"/>
      <c r="I554" s="1653"/>
      <c r="J554" s="1652"/>
      <c r="K554" s="1653"/>
      <c r="L554" s="1653"/>
      <c r="M554" s="204"/>
      <c r="N554" s="204"/>
    </row>
    <row r="555" spans="2:14" ht="15">
      <c r="B555" s="205"/>
      <c r="C555" s="136"/>
      <c r="D555" s="136"/>
      <c r="E555" s="136"/>
      <c r="F555" s="136"/>
      <c r="G555" s="1657"/>
      <c r="H555" s="1652"/>
      <c r="I555" s="1653"/>
      <c r="J555" s="1653"/>
      <c r="K555" s="1653"/>
      <c r="L555" s="1653"/>
      <c r="M555" s="204"/>
      <c r="N555" s="204"/>
    </row>
    <row r="556" spans="2:14" ht="15">
      <c r="B556" s="136"/>
      <c r="C556" s="136"/>
      <c r="D556" s="136"/>
      <c r="E556" s="136"/>
      <c r="F556" s="136"/>
      <c r="G556" s="1658"/>
      <c r="H556" s="1658"/>
      <c r="I556" s="1653"/>
      <c r="J556" s="1653"/>
      <c r="K556" s="1653"/>
      <c r="L556" s="1653"/>
      <c r="M556" s="204"/>
      <c r="N556" s="204"/>
    </row>
    <row r="557" spans="2:14" ht="15.6">
      <c r="B557" s="1656"/>
      <c r="C557" s="1656"/>
      <c r="D557" s="136"/>
      <c r="E557" s="136"/>
      <c r="F557" s="136"/>
      <c r="G557" s="206"/>
      <c r="H557" s="206"/>
      <c r="I557" s="206"/>
      <c r="J557" s="206"/>
      <c r="K557" s="1654"/>
      <c r="L557" s="1655"/>
      <c r="M557" s="204"/>
      <c r="N557" s="204"/>
    </row>
    <row r="558" spans="2:14" ht="15">
      <c r="B558" s="1656"/>
      <c r="C558" s="1656"/>
      <c r="D558" s="136"/>
      <c r="E558" s="136"/>
      <c r="F558" s="136"/>
      <c r="G558" s="206"/>
      <c r="H558" s="206"/>
      <c r="I558" s="206"/>
      <c r="J558" s="206"/>
      <c r="K558" s="206"/>
      <c r="L558" s="206"/>
      <c r="M558" s="204"/>
      <c r="N558" s="204"/>
    </row>
    <row r="559" spans="2:14" ht="15.6">
      <c r="B559" s="136"/>
      <c r="C559" s="201"/>
      <c r="D559" s="136"/>
      <c r="E559" s="136"/>
      <c r="F559" s="136"/>
      <c r="G559" s="1651"/>
      <c r="H559" s="1652"/>
      <c r="I559" s="206"/>
      <c r="J559" s="206"/>
      <c r="K559" s="1653"/>
      <c r="L559" s="1653"/>
      <c r="M559" s="207"/>
      <c r="N559" s="207"/>
    </row>
    <row r="560" spans="2:14" ht="15">
      <c r="B560" s="136"/>
      <c r="C560" s="136"/>
      <c r="D560" s="136"/>
      <c r="E560" s="136"/>
      <c r="F560" s="136"/>
      <c r="G560" s="1651"/>
      <c r="H560" s="1652"/>
      <c r="I560" s="206"/>
      <c r="J560" s="206"/>
      <c r="K560" s="1653"/>
      <c r="L560" s="1653"/>
      <c r="M560" s="206"/>
      <c r="N560" s="206"/>
    </row>
    <row r="561" spans="2:14" ht="15">
      <c r="B561" s="136"/>
      <c r="C561" s="136"/>
      <c r="D561" s="136"/>
      <c r="E561" s="136"/>
      <c r="F561" s="136"/>
      <c r="G561" s="1651"/>
      <c r="H561" s="1652"/>
      <c r="I561" s="206"/>
      <c r="J561" s="206"/>
      <c r="K561" s="1653"/>
      <c r="L561" s="1653"/>
      <c r="M561" s="204"/>
      <c r="N561" s="204"/>
    </row>
    <row r="562" spans="2:14" ht="15">
      <c r="B562" s="136"/>
      <c r="C562" s="136"/>
      <c r="D562" s="136"/>
      <c r="E562" s="136"/>
      <c r="F562" s="136"/>
      <c r="G562" s="208"/>
      <c r="H562" s="208"/>
      <c r="I562" s="206"/>
      <c r="J562" s="206"/>
      <c r="K562" s="1653"/>
      <c r="L562" s="1653"/>
      <c r="M562" s="204"/>
      <c r="N562" s="204"/>
    </row>
    <row r="563" spans="2:14" ht="15">
      <c r="B563" s="136"/>
      <c r="C563" s="136"/>
      <c r="D563" s="136"/>
      <c r="E563" s="136"/>
      <c r="F563" s="136"/>
      <c r="G563" s="208"/>
      <c r="H563" s="208"/>
      <c r="I563" s="206"/>
      <c r="J563" s="206"/>
      <c r="K563" s="1653"/>
      <c r="L563" s="1653"/>
      <c r="M563" s="204"/>
      <c r="N563" s="204"/>
    </row>
    <row r="564" spans="2:14" ht="15.6">
      <c r="B564" s="1649"/>
      <c r="C564" s="1649"/>
      <c r="D564" s="136"/>
      <c r="E564" s="136"/>
      <c r="F564" s="136"/>
      <c r="G564" s="206"/>
      <c r="H564" s="206"/>
      <c r="I564" s="1654"/>
      <c r="J564" s="1655"/>
      <c r="K564" s="206"/>
      <c r="L564" s="206"/>
      <c r="M564" s="204"/>
      <c r="N564" s="204"/>
    </row>
    <row r="565" spans="2:14" ht="15">
      <c r="B565" s="136"/>
      <c r="C565" s="136"/>
      <c r="D565" s="136"/>
      <c r="E565" s="136"/>
      <c r="F565" s="136"/>
      <c r="G565" s="136"/>
      <c r="H565" s="136"/>
      <c r="I565" s="136"/>
      <c r="J565" s="136"/>
      <c r="K565" s="136"/>
      <c r="L565" s="136"/>
      <c r="M565" s="204"/>
      <c r="N565" s="204"/>
    </row>
    <row r="566" spans="2:14" ht="17.399999999999999">
      <c r="B566" s="1646"/>
      <c r="C566" s="1646"/>
      <c r="D566" s="1646"/>
      <c r="E566" s="1646"/>
      <c r="F566" s="136"/>
      <c r="G566" s="136"/>
      <c r="H566" s="136"/>
      <c r="I566" s="136"/>
      <c r="J566" s="136"/>
      <c r="K566" s="1647"/>
      <c r="L566" s="1647"/>
      <c r="M566" s="206"/>
      <c r="N566" s="206"/>
    </row>
    <row r="567" spans="2:14" ht="13.2">
      <c r="B567" s="136"/>
      <c r="C567" s="136"/>
      <c r="D567" s="136"/>
      <c r="E567" s="136"/>
      <c r="F567" s="136"/>
      <c r="G567" s="136"/>
      <c r="H567" s="136"/>
      <c r="I567" s="136"/>
      <c r="J567" s="136"/>
      <c r="K567" s="136"/>
      <c r="L567" s="136"/>
      <c r="M567" s="136"/>
      <c r="N567" s="136"/>
    </row>
    <row r="568" spans="2:14" ht="17.399999999999999">
      <c r="B568" s="1648"/>
      <c r="C568" s="1648"/>
      <c r="D568" s="1648"/>
      <c r="E568" s="1648"/>
      <c r="F568" s="1648"/>
      <c r="G568" s="1648"/>
      <c r="H568" s="1648"/>
      <c r="I568" s="1648"/>
      <c r="J568" s="1648"/>
      <c r="K568" s="1648"/>
      <c r="L568" s="1648"/>
      <c r="M568" s="209"/>
      <c r="N568" s="209"/>
    </row>
    <row r="569" spans="2:14" ht="15">
      <c r="B569" s="1648"/>
      <c r="C569" s="1648"/>
      <c r="D569" s="1648"/>
      <c r="E569" s="1648"/>
      <c r="F569" s="1648"/>
      <c r="G569" s="1648"/>
      <c r="H569" s="1648"/>
      <c r="I569" s="1648"/>
      <c r="J569" s="1648"/>
      <c r="K569" s="1648"/>
      <c r="L569" s="1648"/>
      <c r="M569" s="136"/>
      <c r="N569" s="136"/>
    </row>
    <row r="570" spans="2:14" ht="15">
      <c r="B570" s="210"/>
      <c r="C570" s="136"/>
      <c r="D570" s="136"/>
      <c r="E570" s="136"/>
      <c r="F570" s="136"/>
      <c r="G570" s="136"/>
      <c r="H570" s="136"/>
      <c r="I570" s="136"/>
      <c r="J570" s="136"/>
      <c r="K570" s="136"/>
      <c r="L570" s="136"/>
      <c r="M570" s="210"/>
      <c r="N570" s="210"/>
    </row>
    <row r="571" spans="2:14" ht="15">
      <c r="B571" s="136"/>
      <c r="C571" s="136"/>
      <c r="D571" s="136"/>
      <c r="E571" s="136"/>
      <c r="F571" s="136"/>
      <c r="G571" s="136"/>
      <c r="H571" s="136"/>
      <c r="I571" s="136"/>
      <c r="J571" s="136"/>
      <c r="K571" s="136"/>
      <c r="L571" s="136"/>
      <c r="M571" s="210"/>
      <c r="N571" s="210"/>
    </row>
    <row r="572" spans="2:14" ht="13.2">
      <c r="B572" s="136"/>
      <c r="C572" s="136"/>
      <c r="D572" s="136"/>
      <c r="E572" s="136"/>
      <c r="F572" s="136"/>
      <c r="G572" s="136"/>
      <c r="H572" s="136"/>
      <c r="I572" s="1649"/>
      <c r="J572" s="1649"/>
      <c r="K572" s="136"/>
      <c r="L572" s="136"/>
      <c r="M572" s="136"/>
      <c r="N572" s="136"/>
    </row>
    <row r="573" spans="2:14" ht="13.2">
      <c r="B573" s="136"/>
      <c r="C573" s="136"/>
      <c r="D573" s="136"/>
      <c r="E573" s="136"/>
      <c r="F573" s="136"/>
      <c r="G573" s="191"/>
      <c r="H573" s="1650"/>
      <c r="I573" s="1650"/>
      <c r="J573" s="1650"/>
      <c r="K573" s="1650"/>
      <c r="L573" s="136"/>
      <c r="M573" s="136"/>
      <c r="N573" s="136"/>
    </row>
    <row r="574" spans="2:14" ht="15.6">
      <c r="B574" s="136"/>
      <c r="C574" s="136"/>
      <c r="D574" s="136"/>
      <c r="E574" s="136"/>
      <c r="F574" s="136"/>
      <c r="G574" s="136"/>
      <c r="H574" s="136"/>
      <c r="I574" s="1645"/>
      <c r="J574" s="1645"/>
      <c r="K574" s="136"/>
      <c r="L574" s="136"/>
      <c r="M574" s="136"/>
      <c r="N574" s="136"/>
    </row>
    <row r="575" spans="2:14" ht="15.6">
      <c r="B575" s="136"/>
      <c r="C575" s="136"/>
      <c r="D575" s="136"/>
      <c r="E575" s="136"/>
      <c r="F575" s="136"/>
      <c r="G575" s="136"/>
      <c r="H575" s="136"/>
      <c r="I575" s="190"/>
      <c r="J575" s="190"/>
      <c r="K575" s="136"/>
      <c r="L575" s="136"/>
      <c r="M575" s="136"/>
      <c r="N575" s="136"/>
    </row>
    <row r="576" spans="2:14" ht="15.6">
      <c r="B576" s="136"/>
      <c r="C576" s="136"/>
      <c r="D576" s="136"/>
      <c r="E576" s="136"/>
      <c r="F576" s="136"/>
      <c r="G576" s="136"/>
      <c r="H576" s="136"/>
      <c r="I576" s="190"/>
      <c r="J576" s="190"/>
      <c r="K576" s="136"/>
      <c r="L576" s="136"/>
      <c r="M576" s="136"/>
      <c r="N576" s="136"/>
    </row>
    <row r="577" spans="2:14" ht="15.6">
      <c r="B577" s="136"/>
      <c r="C577" s="136"/>
      <c r="D577" s="136"/>
      <c r="E577" s="136"/>
      <c r="F577" s="136"/>
      <c r="G577" s="136"/>
      <c r="H577" s="136"/>
      <c r="I577" s="190"/>
      <c r="J577" s="190"/>
      <c r="K577" s="136"/>
      <c r="L577" s="136"/>
      <c r="M577" s="136"/>
      <c r="N577" s="136"/>
    </row>
    <row r="578" spans="2:14" ht="15.6">
      <c r="B578" s="136"/>
      <c r="C578" s="136"/>
      <c r="D578" s="136"/>
      <c r="E578" s="136"/>
      <c r="F578" s="136"/>
      <c r="G578" s="136"/>
      <c r="H578" s="136"/>
      <c r="I578" s="190"/>
      <c r="J578" s="190"/>
      <c r="K578" s="136"/>
      <c r="L578" s="136"/>
      <c r="M578" s="136"/>
      <c r="N578" s="136"/>
    </row>
    <row r="579" spans="2:14" ht="15.6">
      <c r="B579" s="136"/>
      <c r="C579" s="136"/>
      <c r="D579" s="136"/>
      <c r="E579" s="136"/>
      <c r="F579" s="136"/>
      <c r="G579" s="136"/>
      <c r="H579" s="136"/>
      <c r="I579" s="190"/>
      <c r="J579" s="190"/>
      <c r="K579" s="136"/>
      <c r="L579" s="136"/>
      <c r="M579" s="136"/>
      <c r="N579" s="136"/>
    </row>
    <row r="580" spans="2:14" ht="13.2">
      <c r="B580" s="136"/>
      <c r="C580" s="136"/>
      <c r="D580" s="136"/>
      <c r="E580" s="136"/>
      <c r="F580" s="136"/>
      <c r="G580" s="136"/>
      <c r="H580" s="136"/>
      <c r="I580" s="136"/>
      <c r="J580" s="136"/>
      <c r="K580" s="136"/>
      <c r="L580" s="136"/>
      <c r="M580" s="136"/>
      <c r="N580" s="136"/>
    </row>
    <row r="581" spans="2:14" ht="13.2">
      <c r="B581" s="136"/>
      <c r="C581" s="136"/>
      <c r="D581" s="136"/>
      <c r="E581" s="136"/>
      <c r="F581" s="136"/>
      <c r="G581" s="136"/>
      <c r="H581" s="136"/>
      <c r="I581" s="136"/>
      <c r="J581" s="136"/>
      <c r="K581" s="136"/>
      <c r="L581" s="136"/>
      <c r="M581" s="136"/>
      <c r="N581" s="136"/>
    </row>
    <row r="582" spans="2:14" ht="13.2">
      <c r="B582" s="1659"/>
      <c r="C582" s="1659"/>
      <c r="D582" s="1660"/>
      <c r="E582" s="1660"/>
      <c r="F582" s="1660"/>
      <c r="G582" s="1660"/>
      <c r="H582" s="1660"/>
      <c r="I582" s="1660"/>
      <c r="J582" s="1659"/>
      <c r="K582" s="1659"/>
      <c r="L582" s="194"/>
      <c r="M582" s="136"/>
      <c r="N582" s="136"/>
    </row>
    <row r="583" spans="2:14" ht="13.2">
      <c r="B583" s="136"/>
      <c r="C583" s="136"/>
      <c r="D583" s="136"/>
      <c r="E583" s="195"/>
      <c r="F583" s="136"/>
      <c r="G583" s="136"/>
      <c r="H583" s="136"/>
      <c r="I583" s="136"/>
      <c r="J583" s="136"/>
      <c r="K583" s="136"/>
      <c r="L583" s="136"/>
      <c r="M583" s="136"/>
      <c r="N583" s="136"/>
    </row>
    <row r="584" spans="2:14" ht="13.2">
      <c r="B584" s="196"/>
      <c r="C584" s="1660"/>
      <c r="D584" s="1660"/>
      <c r="E584" s="1660"/>
      <c r="F584" s="1660"/>
      <c r="G584" s="1662"/>
      <c r="H584" s="1662"/>
      <c r="I584" s="197"/>
      <c r="J584" s="1659"/>
      <c r="K584" s="1659"/>
      <c r="L584" s="197"/>
      <c r="M584" s="194"/>
      <c r="N584" s="194"/>
    </row>
    <row r="585" spans="2:14" ht="13.2">
      <c r="B585" s="136"/>
      <c r="C585" s="136"/>
      <c r="D585" s="198"/>
      <c r="E585" s="199"/>
      <c r="F585" s="198"/>
      <c r="G585" s="136"/>
      <c r="H585" s="136"/>
      <c r="I585" s="136"/>
      <c r="J585" s="136"/>
      <c r="K585" s="136"/>
      <c r="L585" s="136"/>
      <c r="M585" s="136"/>
      <c r="N585" s="136"/>
    </row>
    <row r="586" spans="2:14" ht="13.2">
      <c r="B586" s="1659"/>
      <c r="C586" s="1659"/>
      <c r="D586" s="200"/>
      <c r="E586" s="200"/>
      <c r="F586" s="200"/>
      <c r="G586" s="195"/>
      <c r="H586" s="195"/>
      <c r="I586" s="136"/>
      <c r="J586" s="136"/>
      <c r="K586" s="136"/>
      <c r="L586" s="136"/>
      <c r="M586" s="197"/>
      <c r="N586" s="197"/>
    </row>
    <row r="587" spans="2:14" ht="13.2">
      <c r="B587" s="136"/>
      <c r="C587" s="136"/>
      <c r="D587" s="136"/>
      <c r="E587" s="195"/>
      <c r="F587" s="136"/>
      <c r="G587" s="136"/>
      <c r="H587" s="136"/>
      <c r="I587" s="136"/>
      <c r="J587" s="136"/>
      <c r="K587" s="201"/>
      <c r="L587" s="201"/>
      <c r="M587" s="136"/>
      <c r="N587" s="136"/>
    </row>
    <row r="588" spans="2:14" ht="13.2">
      <c r="B588" s="1661"/>
      <c r="C588" s="1661"/>
      <c r="D588" s="1661"/>
      <c r="E588" s="1661"/>
      <c r="F588" s="1661"/>
      <c r="G588" s="1661"/>
      <c r="H588" s="1661"/>
      <c r="I588" s="1661"/>
      <c r="J588" s="1661"/>
      <c r="K588" s="202"/>
      <c r="L588" s="201"/>
      <c r="M588" s="136"/>
      <c r="N588" s="136"/>
    </row>
    <row r="589" spans="2:14" ht="13.2">
      <c r="B589" s="1661"/>
      <c r="C589" s="1661"/>
      <c r="D589" s="1661"/>
      <c r="E589" s="1661"/>
      <c r="F589" s="1661"/>
      <c r="G589" s="1661"/>
      <c r="H589" s="1661"/>
      <c r="I589" s="1661"/>
      <c r="J589" s="1661"/>
      <c r="K589" s="203"/>
      <c r="L589" s="203"/>
      <c r="M589" s="201"/>
      <c r="N589" s="201"/>
    </row>
    <row r="590" spans="2:14" ht="13.2">
      <c r="B590" s="136"/>
      <c r="C590" s="136"/>
      <c r="D590" s="136"/>
      <c r="E590" s="136"/>
      <c r="F590" s="136"/>
      <c r="G590" s="136"/>
      <c r="H590" s="136"/>
      <c r="I590" s="136"/>
      <c r="J590" s="136"/>
      <c r="K590" s="195"/>
      <c r="L590" s="136"/>
      <c r="M590" s="201"/>
      <c r="N590" s="201"/>
    </row>
    <row r="591" spans="2:14" ht="13.2">
      <c r="B591" s="1659"/>
      <c r="C591" s="1659"/>
      <c r="D591" s="1660"/>
      <c r="E591" s="1660"/>
      <c r="F591" s="1660"/>
      <c r="G591" s="1660"/>
      <c r="H591" s="1660"/>
      <c r="I591" s="195"/>
      <c r="J591" s="136"/>
      <c r="K591" s="136"/>
      <c r="L591" s="136"/>
      <c r="M591" s="203"/>
      <c r="N591" s="203"/>
    </row>
    <row r="592" spans="2:14" ht="13.2">
      <c r="B592" s="136"/>
      <c r="C592" s="136"/>
      <c r="D592" s="136"/>
      <c r="E592" s="136"/>
      <c r="F592" s="136"/>
      <c r="G592" s="136"/>
      <c r="H592" s="136"/>
      <c r="I592" s="136"/>
      <c r="J592" s="136"/>
      <c r="K592" s="136"/>
      <c r="L592" s="136"/>
      <c r="M592" s="136"/>
      <c r="N592" s="136"/>
    </row>
    <row r="593" spans="2:14" ht="13.2">
      <c r="B593" s="1656"/>
      <c r="C593" s="1656"/>
      <c r="D593" s="136"/>
      <c r="E593" s="136"/>
      <c r="F593" s="136"/>
      <c r="G593" s="1656"/>
      <c r="H593" s="1656"/>
      <c r="I593" s="1656"/>
      <c r="J593" s="1656"/>
      <c r="K593" s="1656"/>
      <c r="L593" s="1656"/>
      <c r="M593" s="136"/>
      <c r="N593" s="136"/>
    </row>
    <row r="594" spans="2:14" ht="15">
      <c r="B594" s="136"/>
      <c r="C594" s="136"/>
      <c r="D594" s="136"/>
      <c r="E594" s="136"/>
      <c r="F594" s="136"/>
      <c r="G594" s="1652"/>
      <c r="H594" s="1652"/>
      <c r="I594" s="1653"/>
      <c r="J594" s="1652"/>
      <c r="K594" s="1653"/>
      <c r="L594" s="1653"/>
      <c r="M594" s="136"/>
      <c r="N594" s="136"/>
    </row>
    <row r="595" spans="2:14" ht="15">
      <c r="B595" s="136"/>
      <c r="C595" s="136"/>
      <c r="D595" s="136"/>
      <c r="E595" s="136"/>
      <c r="F595" s="136"/>
      <c r="G595" s="1652"/>
      <c r="H595" s="1652"/>
      <c r="I595" s="1653"/>
      <c r="J595" s="1652"/>
      <c r="K595" s="1653"/>
      <c r="L595" s="1653"/>
      <c r="M595" s="201"/>
      <c r="N595" s="201"/>
    </row>
    <row r="596" spans="2:14" ht="15">
      <c r="B596" s="136"/>
      <c r="C596" s="136"/>
      <c r="D596" s="136"/>
      <c r="E596" s="136"/>
      <c r="F596" s="136"/>
      <c r="G596" s="1652"/>
      <c r="H596" s="1652"/>
      <c r="I596" s="1653"/>
      <c r="J596" s="1652"/>
      <c r="K596" s="1653"/>
      <c r="L596" s="1653"/>
      <c r="M596" s="204"/>
      <c r="N596" s="204"/>
    </row>
    <row r="597" spans="2:14" ht="15">
      <c r="B597" s="136"/>
      <c r="C597" s="136"/>
      <c r="D597" s="136"/>
      <c r="E597" s="136"/>
      <c r="F597" s="136"/>
      <c r="G597" s="1653"/>
      <c r="H597" s="1653"/>
      <c r="I597" s="1653"/>
      <c r="J597" s="1653"/>
      <c r="K597" s="1653"/>
      <c r="L597" s="1653"/>
      <c r="M597" s="204"/>
      <c r="N597" s="204"/>
    </row>
    <row r="598" spans="2:14" ht="15">
      <c r="B598" s="136"/>
      <c r="C598" s="136"/>
      <c r="D598" s="136"/>
      <c r="E598" s="136"/>
      <c r="F598" s="136"/>
      <c r="G598" s="1652"/>
      <c r="H598" s="1652"/>
      <c r="I598" s="1653"/>
      <c r="J598" s="1653"/>
      <c r="K598" s="1653"/>
      <c r="L598" s="1653"/>
      <c r="M598" s="204"/>
      <c r="N598" s="204"/>
    </row>
    <row r="599" spans="2:14" ht="15">
      <c r="B599" s="136"/>
      <c r="C599" s="136"/>
      <c r="D599" s="136"/>
      <c r="E599" s="136"/>
      <c r="F599" s="136"/>
      <c r="G599" s="1652"/>
      <c r="H599" s="1652"/>
      <c r="I599" s="1653"/>
      <c r="J599" s="1652"/>
      <c r="K599" s="1653"/>
      <c r="L599" s="1653"/>
      <c r="M599" s="204"/>
      <c r="N599" s="204"/>
    </row>
    <row r="600" spans="2:14" ht="15">
      <c r="B600" s="136"/>
      <c r="C600" s="136"/>
      <c r="D600" s="136"/>
      <c r="E600" s="136"/>
      <c r="F600" s="136"/>
      <c r="G600" s="1652"/>
      <c r="H600" s="1652"/>
      <c r="I600" s="1653"/>
      <c r="J600" s="1652"/>
      <c r="K600" s="1653"/>
      <c r="L600" s="1653"/>
      <c r="M600" s="204"/>
      <c r="N600" s="204"/>
    </row>
    <row r="601" spans="2:14" ht="15">
      <c r="B601" s="136"/>
      <c r="C601" s="136"/>
      <c r="D601" s="136"/>
      <c r="E601" s="136"/>
      <c r="F601" s="136"/>
      <c r="G601" s="1652"/>
      <c r="H601" s="1652"/>
      <c r="I601" s="1653"/>
      <c r="J601" s="1652"/>
      <c r="K601" s="1653"/>
      <c r="L601" s="1653"/>
      <c r="M601" s="204"/>
      <c r="N601" s="204"/>
    </row>
    <row r="602" spans="2:14" ht="15">
      <c r="B602" s="205"/>
      <c r="C602" s="136"/>
      <c r="D602" s="136"/>
      <c r="E602" s="136"/>
      <c r="F602" s="136"/>
      <c r="G602" s="1657"/>
      <c r="H602" s="1652"/>
      <c r="I602" s="1653"/>
      <c r="J602" s="1653"/>
      <c r="K602" s="1653"/>
      <c r="L602" s="1653"/>
      <c r="M602" s="204"/>
      <c r="N602" s="204"/>
    </row>
    <row r="603" spans="2:14" ht="15">
      <c r="B603" s="136"/>
      <c r="C603" s="136"/>
      <c r="D603" s="136"/>
      <c r="E603" s="136"/>
      <c r="F603" s="136"/>
      <c r="G603" s="1658"/>
      <c r="H603" s="1658"/>
      <c r="I603" s="1653"/>
      <c r="J603" s="1653"/>
      <c r="K603" s="1653"/>
      <c r="L603" s="1653"/>
      <c r="M603" s="204"/>
      <c r="N603" s="204"/>
    </row>
    <row r="604" spans="2:14" ht="15.6">
      <c r="B604" s="1656"/>
      <c r="C604" s="1656"/>
      <c r="D604" s="136"/>
      <c r="E604" s="136"/>
      <c r="F604" s="136"/>
      <c r="G604" s="206"/>
      <c r="H604" s="206"/>
      <c r="I604" s="206"/>
      <c r="J604" s="206"/>
      <c r="K604" s="1654"/>
      <c r="L604" s="1655"/>
      <c r="M604" s="204"/>
      <c r="N604" s="204"/>
    </row>
    <row r="605" spans="2:14" ht="15">
      <c r="B605" s="1656"/>
      <c r="C605" s="1656"/>
      <c r="D605" s="136"/>
      <c r="E605" s="136"/>
      <c r="F605" s="136"/>
      <c r="G605" s="206"/>
      <c r="H605" s="206"/>
      <c r="I605" s="206"/>
      <c r="J605" s="206"/>
      <c r="K605" s="206"/>
      <c r="L605" s="206"/>
      <c r="M605" s="204"/>
      <c r="N605" s="204"/>
    </row>
    <row r="606" spans="2:14" ht="15.6">
      <c r="B606" s="136"/>
      <c r="C606" s="201"/>
      <c r="D606" s="136"/>
      <c r="E606" s="136"/>
      <c r="F606" s="136"/>
      <c r="G606" s="1651"/>
      <c r="H606" s="1652"/>
      <c r="I606" s="206"/>
      <c r="J606" s="206"/>
      <c r="K606" s="1653"/>
      <c r="L606" s="1653"/>
      <c r="M606" s="207"/>
      <c r="N606" s="207"/>
    </row>
    <row r="607" spans="2:14" ht="15">
      <c r="B607" s="136"/>
      <c r="C607" s="136"/>
      <c r="D607" s="136"/>
      <c r="E607" s="136"/>
      <c r="F607" s="136"/>
      <c r="G607" s="1651"/>
      <c r="H607" s="1652"/>
      <c r="I607" s="206"/>
      <c r="J607" s="206"/>
      <c r="K607" s="1653"/>
      <c r="L607" s="1653"/>
      <c r="M607" s="206"/>
      <c r="N607" s="206"/>
    </row>
    <row r="608" spans="2:14" ht="15">
      <c r="B608" s="136"/>
      <c r="C608" s="136"/>
      <c r="D608" s="136"/>
      <c r="E608" s="136"/>
      <c r="F608" s="136"/>
      <c r="G608" s="1651"/>
      <c r="H608" s="1652"/>
      <c r="I608" s="206"/>
      <c r="J608" s="206"/>
      <c r="K608" s="1653"/>
      <c r="L608" s="1653"/>
      <c r="M608" s="204"/>
      <c r="N608" s="204"/>
    </row>
    <row r="609" spans="2:14" ht="15">
      <c r="B609" s="136"/>
      <c r="C609" s="136"/>
      <c r="D609" s="136"/>
      <c r="E609" s="136"/>
      <c r="F609" s="136"/>
      <c r="G609" s="208"/>
      <c r="H609" s="208"/>
      <c r="I609" s="206"/>
      <c r="J609" s="206"/>
      <c r="K609" s="1653"/>
      <c r="L609" s="1653"/>
      <c r="M609" s="204"/>
      <c r="N609" s="204"/>
    </row>
    <row r="610" spans="2:14" ht="15">
      <c r="B610" s="136"/>
      <c r="C610" s="136"/>
      <c r="D610" s="136"/>
      <c r="E610" s="136"/>
      <c r="F610" s="136"/>
      <c r="G610" s="208"/>
      <c r="H610" s="208"/>
      <c r="I610" s="206"/>
      <c r="J610" s="206"/>
      <c r="K610" s="1653"/>
      <c r="L610" s="1653"/>
      <c r="M610" s="204"/>
      <c r="N610" s="204"/>
    </row>
    <row r="611" spans="2:14" ht="15.6">
      <c r="B611" s="1649"/>
      <c r="C611" s="1649"/>
      <c r="D611" s="136"/>
      <c r="E611" s="136"/>
      <c r="F611" s="136"/>
      <c r="G611" s="206"/>
      <c r="H611" s="206"/>
      <c r="I611" s="1654"/>
      <c r="J611" s="1655"/>
      <c r="K611" s="206"/>
      <c r="L611" s="206"/>
      <c r="M611" s="204"/>
      <c r="N611" s="204"/>
    </row>
    <row r="612" spans="2:14" ht="15">
      <c r="B612" s="136"/>
      <c r="C612" s="136"/>
      <c r="D612" s="136"/>
      <c r="E612" s="136"/>
      <c r="F612" s="136"/>
      <c r="G612" s="136"/>
      <c r="H612" s="136"/>
      <c r="I612" s="136"/>
      <c r="J612" s="136"/>
      <c r="K612" s="136"/>
      <c r="L612" s="136"/>
      <c r="M612" s="204"/>
      <c r="N612" s="204"/>
    </row>
    <row r="613" spans="2:14" ht="17.399999999999999">
      <c r="B613" s="1646"/>
      <c r="C613" s="1646"/>
      <c r="D613" s="1646"/>
      <c r="E613" s="1646"/>
      <c r="F613" s="136"/>
      <c r="G613" s="136"/>
      <c r="H613" s="136"/>
      <c r="I613" s="136"/>
      <c r="J613" s="136"/>
      <c r="K613" s="1647"/>
      <c r="L613" s="1647"/>
      <c r="M613" s="206"/>
      <c r="N613" s="206"/>
    </row>
    <row r="614" spans="2:14" ht="13.2">
      <c r="B614" s="136"/>
      <c r="C614" s="136"/>
      <c r="D614" s="136"/>
      <c r="E614" s="136"/>
      <c r="F614" s="136"/>
      <c r="G614" s="136"/>
      <c r="H614" s="136"/>
      <c r="I614" s="136"/>
      <c r="J614" s="136"/>
      <c r="K614" s="136"/>
      <c r="L614" s="136"/>
      <c r="M614" s="136"/>
      <c r="N614" s="136"/>
    </row>
    <row r="615" spans="2:14" ht="17.399999999999999">
      <c r="B615" s="1648"/>
      <c r="C615" s="1648"/>
      <c r="D615" s="1648"/>
      <c r="E615" s="1648"/>
      <c r="F615" s="1648"/>
      <c r="G615" s="1648"/>
      <c r="H615" s="1648"/>
      <c r="I615" s="1648"/>
      <c r="J615" s="1648"/>
      <c r="K615" s="1648"/>
      <c r="L615" s="1648"/>
      <c r="M615" s="209"/>
      <c r="N615" s="209"/>
    </row>
    <row r="616" spans="2:14" ht="15">
      <c r="B616" s="1648"/>
      <c r="C616" s="1648"/>
      <c r="D616" s="1648"/>
      <c r="E616" s="1648"/>
      <c r="F616" s="1648"/>
      <c r="G616" s="1648"/>
      <c r="H616" s="1648"/>
      <c r="I616" s="1648"/>
      <c r="J616" s="1648"/>
      <c r="K616" s="1648"/>
      <c r="L616" s="1648"/>
      <c r="M616" s="136"/>
      <c r="N616" s="136"/>
    </row>
    <row r="617" spans="2:14" ht="15">
      <c r="B617" s="210"/>
      <c r="C617" s="136"/>
      <c r="D617" s="136"/>
      <c r="E617" s="136"/>
      <c r="F617" s="136"/>
      <c r="G617" s="136"/>
      <c r="H617" s="136"/>
      <c r="I617" s="136"/>
      <c r="J617" s="136"/>
      <c r="K617" s="136"/>
      <c r="L617" s="136"/>
      <c r="M617" s="210"/>
      <c r="N617" s="210"/>
    </row>
    <row r="618" spans="2:14" ht="15">
      <c r="B618" s="136"/>
      <c r="C618" s="136"/>
      <c r="D618" s="136"/>
      <c r="E618" s="136"/>
      <c r="F618" s="136"/>
      <c r="G618" s="136"/>
      <c r="H618" s="136"/>
      <c r="I618" s="136"/>
      <c r="J618" s="136"/>
      <c r="K618" s="136"/>
      <c r="L618" s="136"/>
      <c r="M618" s="210"/>
      <c r="N618" s="210"/>
    </row>
    <row r="619" spans="2:14" ht="13.2">
      <c r="B619" s="136"/>
      <c r="C619" s="136"/>
      <c r="D619" s="136"/>
      <c r="E619" s="136"/>
      <c r="F619" s="136"/>
      <c r="G619" s="136"/>
      <c r="H619" s="136"/>
      <c r="I619" s="1649"/>
      <c r="J619" s="1649"/>
      <c r="K619" s="136"/>
      <c r="L619" s="136"/>
      <c r="M619" s="136"/>
      <c r="N619" s="136"/>
    </row>
    <row r="620" spans="2:14" ht="13.2">
      <c r="B620" s="136"/>
      <c r="C620" s="136"/>
      <c r="D620" s="136"/>
      <c r="E620" s="136"/>
      <c r="F620" s="136"/>
      <c r="G620" s="191"/>
      <c r="H620" s="1650"/>
      <c r="I620" s="1650"/>
      <c r="J620" s="1650"/>
      <c r="K620" s="1650"/>
      <c r="L620" s="136"/>
      <c r="M620" s="136"/>
      <c r="N620" s="136"/>
    </row>
    <row r="621" spans="2:14" ht="15.6">
      <c r="B621" s="136"/>
      <c r="C621" s="136"/>
      <c r="D621" s="136"/>
      <c r="E621" s="136"/>
      <c r="F621" s="136"/>
      <c r="G621" s="136"/>
      <c r="H621" s="136"/>
      <c r="I621" s="1645"/>
      <c r="J621" s="1645"/>
      <c r="K621" s="136"/>
      <c r="L621" s="136"/>
      <c r="M621" s="136"/>
      <c r="N621" s="136"/>
    </row>
    <row r="622" spans="2:14" ht="15.6">
      <c r="B622" s="136"/>
      <c r="C622" s="136"/>
      <c r="D622" s="136"/>
      <c r="E622" s="136"/>
      <c r="F622" s="136"/>
      <c r="G622" s="136"/>
      <c r="H622" s="136"/>
      <c r="I622" s="190"/>
      <c r="J622" s="190"/>
      <c r="K622" s="136"/>
      <c r="L622" s="136"/>
      <c r="M622" s="136"/>
      <c r="N622" s="136"/>
    </row>
    <row r="623" spans="2:14" ht="15.6">
      <c r="B623" s="136"/>
      <c r="C623" s="136"/>
      <c r="D623" s="136"/>
      <c r="E623" s="136"/>
      <c r="F623" s="136"/>
      <c r="G623" s="136"/>
      <c r="H623" s="136"/>
      <c r="I623" s="190"/>
      <c r="J623" s="190"/>
      <c r="K623" s="136"/>
      <c r="L623" s="136"/>
      <c r="M623" s="136"/>
      <c r="N623" s="136"/>
    </row>
    <row r="624" spans="2:14" ht="15.6">
      <c r="B624" s="136"/>
      <c r="C624" s="136"/>
      <c r="D624" s="136"/>
      <c r="E624" s="136"/>
      <c r="F624" s="136"/>
      <c r="G624" s="136"/>
      <c r="H624" s="136"/>
      <c r="I624" s="190"/>
      <c r="J624" s="190"/>
      <c r="K624" s="136"/>
      <c r="L624" s="136"/>
      <c r="M624" s="136"/>
      <c r="N624" s="136"/>
    </row>
    <row r="625" spans="2:14" ht="15.6">
      <c r="B625" s="136"/>
      <c r="C625" s="136"/>
      <c r="D625" s="136"/>
      <c r="E625" s="136"/>
      <c r="F625" s="136"/>
      <c r="G625" s="136"/>
      <c r="H625" s="136"/>
      <c r="I625" s="190"/>
      <c r="J625" s="190"/>
      <c r="K625" s="136"/>
      <c r="L625" s="136"/>
      <c r="M625" s="136"/>
      <c r="N625" s="136"/>
    </row>
    <row r="626" spans="2:14" ht="15.6">
      <c r="B626" s="136"/>
      <c r="C626" s="136"/>
      <c r="D626" s="136"/>
      <c r="E626" s="136"/>
      <c r="F626" s="136"/>
      <c r="G626" s="136"/>
      <c r="H626" s="136"/>
      <c r="I626" s="190"/>
      <c r="J626" s="190"/>
      <c r="K626" s="136"/>
      <c r="L626" s="136"/>
      <c r="M626" s="136"/>
      <c r="N626" s="136"/>
    </row>
    <row r="627" spans="2:14" ht="13.2">
      <c r="B627" s="136"/>
      <c r="C627" s="136"/>
      <c r="D627" s="136"/>
      <c r="E627" s="136"/>
      <c r="F627" s="136"/>
      <c r="G627" s="136"/>
      <c r="H627" s="136"/>
      <c r="I627" s="136"/>
      <c r="J627" s="136"/>
      <c r="K627" s="136"/>
      <c r="L627" s="136"/>
      <c r="M627" s="136"/>
      <c r="N627" s="136"/>
    </row>
    <row r="628" spans="2:14" ht="13.2">
      <c r="B628" s="136"/>
      <c r="C628" s="136"/>
      <c r="D628" s="136"/>
      <c r="E628" s="136"/>
      <c r="F628" s="136"/>
      <c r="G628" s="136"/>
      <c r="H628" s="136"/>
      <c r="I628" s="136"/>
      <c r="J628" s="136"/>
      <c r="K628" s="136"/>
      <c r="L628" s="136"/>
      <c r="M628" s="136"/>
      <c r="N628" s="136"/>
    </row>
    <row r="629" spans="2:14" ht="13.2">
      <c r="B629" s="1659"/>
      <c r="C629" s="1659"/>
      <c r="D629" s="1660"/>
      <c r="E629" s="1660"/>
      <c r="F629" s="1660"/>
      <c r="G629" s="1660"/>
      <c r="H629" s="1660"/>
      <c r="I629" s="1660"/>
      <c r="J629" s="1659"/>
      <c r="K629" s="1659"/>
      <c r="L629" s="194"/>
      <c r="M629" s="136"/>
      <c r="N629" s="136"/>
    </row>
    <row r="630" spans="2:14" ht="13.2">
      <c r="B630" s="136"/>
      <c r="C630" s="136"/>
      <c r="D630" s="136"/>
      <c r="E630" s="195"/>
      <c r="F630" s="136"/>
      <c r="G630" s="136"/>
      <c r="H630" s="136"/>
      <c r="I630" s="136"/>
      <c r="J630" s="136"/>
      <c r="K630" s="136"/>
      <c r="L630" s="136"/>
      <c r="M630" s="136"/>
      <c r="N630" s="136"/>
    </row>
    <row r="631" spans="2:14" ht="13.2">
      <c r="B631" s="196"/>
      <c r="C631" s="1660"/>
      <c r="D631" s="1660"/>
      <c r="E631" s="1660"/>
      <c r="F631" s="1660"/>
      <c r="G631" s="1662"/>
      <c r="H631" s="1662"/>
      <c r="I631" s="197"/>
      <c r="J631" s="1659"/>
      <c r="K631" s="1659"/>
      <c r="L631" s="197"/>
      <c r="M631" s="194"/>
      <c r="N631" s="194"/>
    </row>
    <row r="632" spans="2:14" ht="13.2">
      <c r="B632" s="136"/>
      <c r="C632" s="136"/>
      <c r="D632" s="198"/>
      <c r="E632" s="199"/>
      <c r="F632" s="198"/>
      <c r="G632" s="136"/>
      <c r="H632" s="136"/>
      <c r="I632" s="136"/>
      <c r="J632" s="136"/>
      <c r="K632" s="136"/>
      <c r="L632" s="136"/>
      <c r="M632" s="136"/>
      <c r="N632" s="136"/>
    </row>
    <row r="633" spans="2:14" ht="13.2">
      <c r="B633" s="1659"/>
      <c r="C633" s="1659"/>
      <c r="D633" s="200"/>
      <c r="E633" s="200"/>
      <c r="F633" s="200"/>
      <c r="G633" s="195"/>
      <c r="H633" s="195"/>
      <c r="I633" s="136"/>
      <c r="J633" s="136"/>
      <c r="K633" s="136"/>
      <c r="L633" s="136"/>
      <c r="M633" s="197"/>
      <c r="N633" s="197"/>
    </row>
    <row r="634" spans="2:14" ht="13.2">
      <c r="B634" s="136"/>
      <c r="C634" s="136"/>
      <c r="D634" s="136"/>
      <c r="E634" s="195"/>
      <c r="F634" s="136"/>
      <c r="G634" s="136"/>
      <c r="H634" s="136"/>
      <c r="I634" s="136"/>
      <c r="J634" s="136"/>
      <c r="K634" s="201"/>
      <c r="L634" s="201"/>
      <c r="M634" s="136"/>
      <c r="N634" s="136"/>
    </row>
    <row r="635" spans="2:14" ht="13.2">
      <c r="B635" s="1661"/>
      <c r="C635" s="1661"/>
      <c r="D635" s="1661"/>
      <c r="E635" s="1661"/>
      <c r="F635" s="1661"/>
      <c r="G635" s="1661"/>
      <c r="H635" s="1661"/>
      <c r="I635" s="1661"/>
      <c r="J635" s="1661"/>
      <c r="K635" s="202"/>
      <c r="L635" s="201"/>
      <c r="M635" s="136"/>
      <c r="N635" s="136"/>
    </row>
    <row r="636" spans="2:14" ht="13.2">
      <c r="B636" s="1661"/>
      <c r="C636" s="1661"/>
      <c r="D636" s="1661"/>
      <c r="E636" s="1661"/>
      <c r="F636" s="1661"/>
      <c r="G636" s="1661"/>
      <c r="H636" s="1661"/>
      <c r="I636" s="1661"/>
      <c r="J636" s="1661"/>
      <c r="K636" s="203"/>
      <c r="L636" s="203"/>
      <c r="M636" s="201"/>
      <c r="N636" s="201"/>
    </row>
    <row r="637" spans="2:14" ht="13.2">
      <c r="B637" s="136"/>
      <c r="C637" s="136"/>
      <c r="D637" s="136"/>
      <c r="E637" s="136"/>
      <c r="F637" s="136"/>
      <c r="G637" s="136"/>
      <c r="H637" s="136"/>
      <c r="I637" s="136"/>
      <c r="J637" s="136"/>
      <c r="K637" s="195"/>
      <c r="L637" s="136"/>
      <c r="M637" s="201"/>
      <c r="N637" s="201"/>
    </row>
    <row r="638" spans="2:14" ht="13.2">
      <c r="B638" s="1659"/>
      <c r="C638" s="1659"/>
      <c r="D638" s="1660"/>
      <c r="E638" s="1660"/>
      <c r="F638" s="1660"/>
      <c r="G638" s="1660"/>
      <c r="H638" s="1660"/>
      <c r="I638" s="195"/>
      <c r="J638" s="136"/>
      <c r="K638" s="136"/>
      <c r="L638" s="136"/>
      <c r="M638" s="203"/>
      <c r="N638" s="203"/>
    </row>
    <row r="639" spans="2:14" ht="13.2">
      <c r="B639" s="136"/>
      <c r="C639" s="136"/>
      <c r="D639" s="136"/>
      <c r="E639" s="136"/>
      <c r="F639" s="136"/>
      <c r="G639" s="136"/>
      <c r="H639" s="136"/>
      <c r="I639" s="136"/>
      <c r="J639" s="136"/>
      <c r="K639" s="136"/>
      <c r="L639" s="136"/>
      <c r="M639" s="136"/>
      <c r="N639" s="136"/>
    </row>
    <row r="640" spans="2:14" ht="13.2">
      <c r="B640" s="1656"/>
      <c r="C640" s="1656"/>
      <c r="D640" s="136"/>
      <c r="E640" s="136"/>
      <c r="F640" s="136"/>
      <c r="G640" s="1656"/>
      <c r="H640" s="1656"/>
      <c r="I640" s="1656"/>
      <c r="J640" s="1656"/>
      <c r="K640" s="1656"/>
      <c r="L640" s="1656"/>
      <c r="M640" s="136"/>
      <c r="N640" s="136"/>
    </row>
    <row r="641" spans="2:14" ht="15">
      <c r="B641" s="136"/>
      <c r="C641" s="136"/>
      <c r="D641" s="136"/>
      <c r="E641" s="136"/>
      <c r="F641" s="136"/>
      <c r="G641" s="1652"/>
      <c r="H641" s="1652"/>
      <c r="I641" s="1653"/>
      <c r="J641" s="1652"/>
      <c r="K641" s="1653"/>
      <c r="L641" s="1653"/>
      <c r="M641" s="136"/>
      <c r="N641" s="136"/>
    </row>
    <row r="642" spans="2:14" ht="15">
      <c r="B642" s="136"/>
      <c r="C642" s="136"/>
      <c r="D642" s="136"/>
      <c r="E642" s="136"/>
      <c r="F642" s="136"/>
      <c r="G642" s="1652"/>
      <c r="H642" s="1652"/>
      <c r="I642" s="1653"/>
      <c r="J642" s="1652"/>
      <c r="K642" s="1653"/>
      <c r="L642" s="1653"/>
      <c r="M642" s="201"/>
      <c r="N642" s="201"/>
    </row>
    <row r="643" spans="2:14" ht="15">
      <c r="B643" s="136"/>
      <c r="C643" s="136"/>
      <c r="D643" s="136"/>
      <c r="E643" s="136"/>
      <c r="F643" s="136"/>
      <c r="G643" s="1652"/>
      <c r="H643" s="1652"/>
      <c r="I643" s="1653"/>
      <c r="J643" s="1652"/>
      <c r="K643" s="1653"/>
      <c r="L643" s="1653"/>
      <c r="M643" s="204"/>
      <c r="N643" s="204"/>
    </row>
    <row r="644" spans="2:14" ht="15">
      <c r="B644" s="136"/>
      <c r="C644" s="136"/>
      <c r="D644" s="136"/>
      <c r="E644" s="136"/>
      <c r="F644" s="136"/>
      <c r="G644" s="1653"/>
      <c r="H644" s="1653"/>
      <c r="I644" s="1653"/>
      <c r="J644" s="1653"/>
      <c r="K644" s="1653"/>
      <c r="L644" s="1653"/>
      <c r="M644" s="204"/>
      <c r="N644" s="204"/>
    </row>
    <row r="645" spans="2:14" ht="15">
      <c r="B645" s="136"/>
      <c r="C645" s="136"/>
      <c r="D645" s="136"/>
      <c r="E645" s="136"/>
      <c r="F645" s="136"/>
      <c r="G645" s="1652"/>
      <c r="H645" s="1652"/>
      <c r="I645" s="1653"/>
      <c r="J645" s="1653"/>
      <c r="K645" s="1653"/>
      <c r="L645" s="1653"/>
      <c r="M645" s="204"/>
      <c r="N645" s="204"/>
    </row>
    <row r="646" spans="2:14" ht="15">
      <c r="B646" s="136"/>
      <c r="C646" s="136"/>
      <c r="D646" s="136"/>
      <c r="E646" s="136"/>
      <c r="F646" s="136"/>
      <c r="G646" s="1652"/>
      <c r="H646" s="1652"/>
      <c r="I646" s="1653"/>
      <c r="J646" s="1652"/>
      <c r="K646" s="1653"/>
      <c r="L646" s="1653"/>
      <c r="M646" s="204"/>
      <c r="N646" s="204"/>
    </row>
    <row r="647" spans="2:14" ht="15">
      <c r="B647" s="136"/>
      <c r="C647" s="136"/>
      <c r="D647" s="136"/>
      <c r="E647" s="136"/>
      <c r="F647" s="136"/>
      <c r="G647" s="1652"/>
      <c r="H647" s="1652"/>
      <c r="I647" s="1653"/>
      <c r="J647" s="1652"/>
      <c r="K647" s="1653"/>
      <c r="L647" s="1653"/>
      <c r="M647" s="204"/>
      <c r="N647" s="204"/>
    </row>
    <row r="648" spans="2:14" ht="15">
      <c r="B648" s="136"/>
      <c r="C648" s="136"/>
      <c r="D648" s="136"/>
      <c r="E648" s="136"/>
      <c r="F648" s="136"/>
      <c r="G648" s="1652"/>
      <c r="H648" s="1652"/>
      <c r="I648" s="1653"/>
      <c r="J648" s="1652"/>
      <c r="K648" s="1653"/>
      <c r="L648" s="1653"/>
      <c r="M648" s="204"/>
      <c r="N648" s="204"/>
    </row>
    <row r="649" spans="2:14" ht="15">
      <c r="B649" s="205"/>
      <c r="C649" s="136"/>
      <c r="D649" s="136"/>
      <c r="E649" s="136"/>
      <c r="F649" s="136"/>
      <c r="G649" s="1657"/>
      <c r="H649" s="1652"/>
      <c r="I649" s="1653"/>
      <c r="J649" s="1653"/>
      <c r="K649" s="1653"/>
      <c r="L649" s="1653"/>
      <c r="M649" s="204"/>
      <c r="N649" s="204"/>
    </row>
    <row r="650" spans="2:14" ht="15">
      <c r="B650" s="136"/>
      <c r="C650" s="136"/>
      <c r="D650" s="136"/>
      <c r="E650" s="136"/>
      <c r="F650" s="136"/>
      <c r="G650" s="1658"/>
      <c r="H650" s="1658"/>
      <c r="I650" s="1653"/>
      <c r="J650" s="1653"/>
      <c r="K650" s="1653"/>
      <c r="L650" s="1653"/>
      <c r="M650" s="204"/>
      <c r="N650" s="204"/>
    </row>
    <row r="651" spans="2:14" ht="15.6">
      <c r="B651" s="1656"/>
      <c r="C651" s="1656"/>
      <c r="D651" s="136"/>
      <c r="E651" s="136"/>
      <c r="F651" s="136"/>
      <c r="G651" s="206"/>
      <c r="H651" s="206"/>
      <c r="I651" s="206"/>
      <c r="J651" s="206"/>
      <c r="K651" s="1654"/>
      <c r="L651" s="1655"/>
      <c r="M651" s="204"/>
      <c r="N651" s="204"/>
    </row>
    <row r="652" spans="2:14" ht="15">
      <c r="B652" s="1656"/>
      <c r="C652" s="1656"/>
      <c r="D652" s="136"/>
      <c r="E652" s="136"/>
      <c r="F652" s="136"/>
      <c r="G652" s="206"/>
      <c r="H652" s="206"/>
      <c r="I652" s="206"/>
      <c r="J652" s="206"/>
      <c r="K652" s="206"/>
      <c r="L652" s="206"/>
      <c r="M652" s="204"/>
      <c r="N652" s="204"/>
    </row>
    <row r="653" spans="2:14" ht="15.6">
      <c r="B653" s="136"/>
      <c r="C653" s="201"/>
      <c r="D653" s="136"/>
      <c r="E653" s="136"/>
      <c r="F653" s="136"/>
      <c r="G653" s="1651"/>
      <c r="H653" s="1652"/>
      <c r="I653" s="206"/>
      <c r="J653" s="206"/>
      <c r="K653" s="1653"/>
      <c r="L653" s="1653"/>
      <c r="M653" s="207"/>
      <c r="N653" s="207"/>
    </row>
    <row r="654" spans="2:14" ht="15">
      <c r="B654" s="136"/>
      <c r="C654" s="136"/>
      <c r="D654" s="136"/>
      <c r="E654" s="136"/>
      <c r="F654" s="136"/>
      <c r="G654" s="1651"/>
      <c r="H654" s="1652"/>
      <c r="I654" s="206"/>
      <c r="J654" s="206"/>
      <c r="K654" s="1653"/>
      <c r="L654" s="1653"/>
      <c r="M654" s="206"/>
      <c r="N654" s="206"/>
    </row>
    <row r="655" spans="2:14" ht="15">
      <c r="B655" s="136"/>
      <c r="C655" s="136"/>
      <c r="D655" s="136"/>
      <c r="E655" s="136"/>
      <c r="F655" s="136"/>
      <c r="G655" s="1651"/>
      <c r="H655" s="1652"/>
      <c r="I655" s="206"/>
      <c r="J655" s="206"/>
      <c r="K655" s="1653"/>
      <c r="L655" s="1653"/>
      <c r="M655" s="204"/>
      <c r="N655" s="204"/>
    </row>
    <row r="656" spans="2:14" ht="15">
      <c r="B656" s="136"/>
      <c r="C656" s="136"/>
      <c r="D656" s="136"/>
      <c r="E656" s="136"/>
      <c r="F656" s="136"/>
      <c r="G656" s="208"/>
      <c r="H656" s="208"/>
      <c r="I656" s="206"/>
      <c r="J656" s="206"/>
      <c r="K656" s="1653"/>
      <c r="L656" s="1653"/>
      <c r="M656" s="204"/>
      <c r="N656" s="204"/>
    </row>
    <row r="657" spans="2:14" ht="15">
      <c r="B657" s="136"/>
      <c r="C657" s="136"/>
      <c r="D657" s="136"/>
      <c r="E657" s="136"/>
      <c r="F657" s="136"/>
      <c r="G657" s="208"/>
      <c r="H657" s="208"/>
      <c r="I657" s="206"/>
      <c r="J657" s="206"/>
      <c r="K657" s="1653"/>
      <c r="L657" s="1653"/>
      <c r="M657" s="204"/>
      <c r="N657" s="204"/>
    </row>
    <row r="658" spans="2:14" ht="15.6">
      <c r="B658" s="1649"/>
      <c r="C658" s="1649"/>
      <c r="D658" s="136"/>
      <c r="E658" s="136"/>
      <c r="F658" s="136"/>
      <c r="G658" s="206"/>
      <c r="H658" s="206"/>
      <c r="I658" s="1654"/>
      <c r="J658" s="1655"/>
      <c r="K658" s="206"/>
      <c r="L658" s="206"/>
      <c r="M658" s="204"/>
      <c r="N658" s="204"/>
    </row>
    <row r="659" spans="2:14" ht="15">
      <c r="B659" s="136"/>
      <c r="C659" s="136"/>
      <c r="D659" s="136"/>
      <c r="E659" s="136"/>
      <c r="F659" s="136"/>
      <c r="G659" s="136"/>
      <c r="H659" s="136"/>
      <c r="I659" s="136"/>
      <c r="J659" s="136"/>
      <c r="K659" s="136"/>
      <c r="L659" s="136"/>
      <c r="M659" s="204"/>
      <c r="N659" s="204"/>
    </row>
    <row r="660" spans="2:14" ht="17.399999999999999">
      <c r="B660" s="1646"/>
      <c r="C660" s="1646"/>
      <c r="D660" s="1646"/>
      <c r="E660" s="1646"/>
      <c r="F660" s="136"/>
      <c r="G660" s="136"/>
      <c r="H660" s="136"/>
      <c r="I660" s="136"/>
      <c r="J660" s="136"/>
      <c r="K660" s="1647"/>
      <c r="L660" s="1647"/>
      <c r="M660" s="206"/>
      <c r="N660" s="206"/>
    </row>
    <row r="661" spans="2:14" ht="13.2">
      <c r="B661" s="136"/>
      <c r="C661" s="136"/>
      <c r="D661" s="136"/>
      <c r="E661" s="136"/>
      <c r="F661" s="136"/>
      <c r="G661" s="136"/>
      <c r="H661" s="136"/>
      <c r="I661" s="136"/>
      <c r="J661" s="136"/>
      <c r="K661" s="136"/>
      <c r="L661" s="136"/>
      <c r="M661" s="136"/>
      <c r="N661" s="136"/>
    </row>
    <row r="662" spans="2:14" ht="17.399999999999999">
      <c r="B662" s="1648"/>
      <c r="C662" s="1648"/>
      <c r="D662" s="1648"/>
      <c r="E662" s="1648"/>
      <c r="F662" s="1648"/>
      <c r="G662" s="1648"/>
      <c r="H662" s="1648"/>
      <c r="I662" s="1648"/>
      <c r="J662" s="1648"/>
      <c r="K662" s="1648"/>
      <c r="L662" s="1648"/>
      <c r="M662" s="209"/>
      <c r="N662" s="209"/>
    </row>
    <row r="663" spans="2:14" ht="15">
      <c r="B663" s="1648"/>
      <c r="C663" s="1648"/>
      <c r="D663" s="1648"/>
      <c r="E663" s="1648"/>
      <c r="F663" s="1648"/>
      <c r="G663" s="1648"/>
      <c r="H663" s="1648"/>
      <c r="I663" s="1648"/>
      <c r="J663" s="1648"/>
      <c r="K663" s="1648"/>
      <c r="L663" s="1648"/>
      <c r="M663" s="136"/>
      <c r="N663" s="136"/>
    </row>
    <row r="664" spans="2:14" ht="15">
      <c r="B664" s="210"/>
      <c r="C664" s="136"/>
      <c r="D664" s="136"/>
      <c r="E664" s="136"/>
      <c r="F664" s="136"/>
      <c r="G664" s="136"/>
      <c r="H664" s="136"/>
      <c r="I664" s="136"/>
      <c r="J664" s="136"/>
      <c r="K664" s="136"/>
      <c r="L664" s="136"/>
      <c r="M664" s="210"/>
      <c r="N664" s="210"/>
    </row>
    <row r="665" spans="2:14" ht="15">
      <c r="B665" s="136"/>
      <c r="C665" s="136"/>
      <c r="D665" s="136"/>
      <c r="E665" s="136"/>
      <c r="F665" s="136"/>
      <c r="G665" s="136"/>
      <c r="H665" s="136"/>
      <c r="I665" s="136"/>
      <c r="J665" s="136"/>
      <c r="K665" s="136"/>
      <c r="L665" s="136"/>
      <c r="M665" s="210"/>
      <c r="N665" s="210"/>
    </row>
    <row r="666" spans="2:14" ht="13.2">
      <c r="B666" s="136"/>
      <c r="C666" s="136"/>
      <c r="D666" s="136"/>
      <c r="E666" s="136"/>
      <c r="F666" s="136"/>
      <c r="G666" s="136"/>
      <c r="H666" s="136"/>
      <c r="I666" s="1649"/>
      <c r="J666" s="1649"/>
      <c r="K666" s="136"/>
      <c r="L666" s="136"/>
      <c r="M666" s="136"/>
      <c r="N666" s="136"/>
    </row>
    <row r="667" spans="2:14" ht="13.2">
      <c r="B667" s="136"/>
      <c r="C667" s="136"/>
      <c r="D667" s="136"/>
      <c r="E667" s="136"/>
      <c r="F667" s="136"/>
      <c r="G667" s="191"/>
      <c r="H667" s="1650"/>
      <c r="I667" s="1650"/>
      <c r="J667" s="1650"/>
      <c r="K667" s="1650"/>
      <c r="L667" s="136"/>
      <c r="M667" s="136"/>
      <c r="N667" s="136"/>
    </row>
    <row r="668" spans="2:14" ht="15.6">
      <c r="B668" s="136"/>
      <c r="C668" s="136"/>
      <c r="D668" s="136"/>
      <c r="E668" s="136"/>
      <c r="F668" s="136"/>
      <c r="G668" s="136"/>
      <c r="H668" s="136"/>
      <c r="I668" s="1645"/>
      <c r="J668" s="1645"/>
      <c r="K668" s="136"/>
      <c r="L668" s="136"/>
      <c r="M668" s="136"/>
      <c r="N668" s="136"/>
    </row>
    <row r="669" spans="2:14" ht="15.6">
      <c r="B669" s="136"/>
      <c r="C669" s="136"/>
      <c r="D669" s="136"/>
      <c r="E669" s="136"/>
      <c r="F669" s="136"/>
      <c r="G669" s="136"/>
      <c r="H669" s="136"/>
      <c r="I669" s="190"/>
      <c r="J669" s="190"/>
      <c r="K669" s="136"/>
      <c r="L669" s="136"/>
      <c r="M669" s="136"/>
      <c r="N669" s="136"/>
    </row>
    <row r="670" spans="2:14" ht="15.6">
      <c r="B670" s="136"/>
      <c r="C670" s="136"/>
      <c r="D670" s="136"/>
      <c r="E670" s="136"/>
      <c r="F670" s="136"/>
      <c r="G670" s="136"/>
      <c r="H670" s="136"/>
      <c r="I670" s="190"/>
      <c r="J670" s="190"/>
      <c r="K670" s="136"/>
      <c r="L670" s="136"/>
      <c r="M670" s="136"/>
      <c r="N670" s="136"/>
    </row>
    <row r="671" spans="2:14" ht="15.6">
      <c r="B671" s="136"/>
      <c r="C671" s="136"/>
      <c r="D671" s="136"/>
      <c r="E671" s="136"/>
      <c r="F671" s="136"/>
      <c r="G671" s="136"/>
      <c r="H671" s="136"/>
      <c r="I671" s="190"/>
      <c r="J671" s="190"/>
      <c r="K671" s="136"/>
      <c r="L671" s="136"/>
      <c r="M671" s="136"/>
      <c r="N671" s="136"/>
    </row>
    <row r="672" spans="2:14" ht="15.6">
      <c r="B672" s="136"/>
      <c r="C672" s="136"/>
      <c r="D672" s="136"/>
      <c r="E672" s="136"/>
      <c r="F672" s="136"/>
      <c r="G672" s="136"/>
      <c r="H672" s="136"/>
      <c r="I672" s="190"/>
      <c r="J672" s="190"/>
      <c r="K672" s="136"/>
      <c r="L672" s="136"/>
      <c r="M672" s="136"/>
      <c r="N672" s="136"/>
    </row>
    <row r="673" spans="2:14" ht="15.6">
      <c r="B673" s="136"/>
      <c r="C673" s="136"/>
      <c r="D673" s="136"/>
      <c r="E673" s="136"/>
      <c r="F673" s="136"/>
      <c r="G673" s="136"/>
      <c r="H673" s="136"/>
      <c r="I673" s="190"/>
      <c r="J673" s="190"/>
      <c r="K673" s="136"/>
      <c r="L673" s="136"/>
      <c r="M673" s="136"/>
      <c r="N673" s="136"/>
    </row>
    <row r="674" spans="2:14" ht="13.2">
      <c r="B674" s="136"/>
      <c r="C674" s="136"/>
      <c r="D674" s="136"/>
      <c r="E674" s="136"/>
      <c r="F674" s="136"/>
      <c r="G674" s="136"/>
      <c r="H674" s="136"/>
      <c r="I674" s="136"/>
      <c r="J674" s="136"/>
      <c r="K674" s="136"/>
      <c r="L674" s="136"/>
      <c r="M674" s="136"/>
      <c r="N674" s="136"/>
    </row>
    <row r="675" spans="2:14" ht="13.2">
      <c r="B675" s="136"/>
      <c r="C675" s="136"/>
      <c r="D675" s="136"/>
      <c r="E675" s="136"/>
      <c r="F675" s="136"/>
      <c r="G675" s="136"/>
      <c r="H675" s="136"/>
      <c r="I675" s="136"/>
      <c r="J675" s="136"/>
      <c r="K675" s="136"/>
      <c r="L675" s="136"/>
      <c r="M675" s="136"/>
      <c r="N675" s="136"/>
    </row>
    <row r="676" spans="2:14" ht="13.2">
      <c r="M676" s="136"/>
      <c r="N676" s="136"/>
    </row>
    <row r="677" spans="2:14" ht="13.2">
      <c r="M677" s="136"/>
      <c r="N677" s="136"/>
    </row>
    <row r="678" spans="2:14" ht="13.2"/>
    <row r="679" spans="2:14" ht="13.2"/>
    <row r="680" spans="2:14" ht="13.2"/>
    <row r="681" spans="2:14" ht="13.2"/>
    <row r="682" spans="2:14" ht="13.2"/>
    <row r="683" spans="2:14" ht="13.2"/>
    <row r="684" spans="2:14" ht="13.2"/>
    <row r="685" spans="2:14" ht="13.2"/>
    <row r="686" spans="2:14" ht="13.2"/>
    <row r="687" spans="2:14" ht="13.2"/>
    <row r="688" spans="2:14" ht="13.2"/>
    <row r="689" ht="13.2"/>
    <row r="690" ht="13.2"/>
    <row r="691" ht="13.2"/>
    <row r="692" ht="13.2"/>
    <row r="693" ht="13.2"/>
    <row r="694" ht="13.2"/>
    <row r="695" ht="13.2"/>
    <row r="696" ht="13.2"/>
    <row r="697" ht="13.2"/>
    <row r="698" ht="13.2"/>
    <row r="699" ht="13.2"/>
    <row r="700" ht="13.2"/>
    <row r="701" ht="13.2"/>
    <row r="702" ht="13.2"/>
    <row r="703" ht="13.2"/>
    <row r="704" ht="13.2"/>
    <row r="705" ht="13.2"/>
    <row r="706" ht="13.2"/>
    <row r="707" ht="13.2"/>
    <row r="708" ht="13.2"/>
    <row r="709" ht="13.2"/>
    <row r="710" ht="13.2"/>
    <row r="711" ht="13.2"/>
    <row r="712" ht="13.2"/>
    <row r="713" ht="13.2"/>
    <row r="714" ht="13.2"/>
    <row r="715" ht="13.2"/>
    <row r="716" ht="13.2"/>
    <row r="717" ht="13.2"/>
    <row r="718" ht="13.2"/>
    <row r="719" ht="13.2"/>
    <row r="720" ht="13.2"/>
    <row r="721" ht="13.2"/>
    <row r="722" ht="13.2"/>
    <row r="723" ht="13.2"/>
    <row r="724" ht="13.2"/>
    <row r="725" ht="13.2"/>
    <row r="726" ht="13.2"/>
    <row r="727" ht="13.2"/>
    <row r="728" ht="13.2"/>
    <row r="729" ht="13.2"/>
    <row r="730" ht="13.2"/>
    <row r="731" ht="13.2"/>
    <row r="732" ht="13.2"/>
    <row r="733" ht="13.2"/>
    <row r="734" ht="13.2"/>
    <row r="735" ht="13.2"/>
    <row r="736" ht="13.2"/>
    <row r="737" ht="13.2"/>
    <row r="738" ht="13.2"/>
    <row r="739" ht="13.2"/>
    <row r="740" ht="13.2"/>
    <row r="741" ht="13.2"/>
    <row r="742" ht="13.2"/>
    <row r="743" ht="13.2"/>
    <row r="744" ht="13.2"/>
    <row r="745" ht="13.2"/>
    <row r="746" ht="13.2"/>
    <row r="747" ht="13.2"/>
    <row r="748" ht="13.2"/>
    <row r="749" ht="13.2"/>
    <row r="750" ht="13.2"/>
    <row r="751" ht="13.2"/>
    <row r="752" ht="13.2"/>
    <row r="753" ht="13.2"/>
    <row r="754" ht="13.2"/>
    <row r="755" ht="13.2"/>
    <row r="756" ht="13.2"/>
    <row r="757" ht="13.2"/>
    <row r="758" ht="13.2"/>
    <row r="759" ht="13.2"/>
    <row r="760" ht="13.2"/>
    <row r="761" ht="13.2"/>
    <row r="762" ht="13.2"/>
    <row r="763" ht="13.2"/>
    <row r="764" ht="13.2"/>
    <row r="765" ht="13.2"/>
    <row r="766" ht="13.2"/>
    <row r="767" ht="13.2"/>
    <row r="768" ht="13.2"/>
    <row r="769" ht="13.2"/>
    <row r="770" ht="13.2"/>
    <row r="771" ht="13.2"/>
    <row r="772" ht="13.2"/>
    <row r="773" ht="13.2"/>
    <row r="774" ht="13.2"/>
    <row r="775" ht="13.2"/>
    <row r="776" ht="13.2"/>
    <row r="777" ht="13.2"/>
    <row r="778" ht="13.2"/>
    <row r="779" ht="13.2"/>
    <row r="780" ht="13.2"/>
    <row r="781" ht="13.2"/>
    <row r="782" ht="13.2"/>
    <row r="783" ht="13.2"/>
    <row r="784" ht="13.2"/>
    <row r="785" ht="13.2"/>
    <row r="786" ht="13.2"/>
    <row r="787" ht="13.2"/>
    <row r="788" ht="13.2"/>
    <row r="789" ht="13.2"/>
    <row r="790" ht="13.2"/>
    <row r="791" ht="13.2"/>
    <row r="792" ht="13.2"/>
    <row r="793" ht="13.2"/>
    <row r="794" ht="13.2"/>
    <row r="795" ht="13.2"/>
    <row r="796" ht="13.2"/>
    <row r="797" ht="13.2"/>
    <row r="798" ht="13.2"/>
    <row r="799" ht="13.2"/>
    <row r="800" ht="13.2"/>
    <row r="801" ht="13.2"/>
    <row r="802" ht="13.2"/>
    <row r="803" ht="13.2"/>
    <row r="804" ht="13.2"/>
    <row r="805" ht="13.2"/>
    <row r="806" ht="13.2"/>
    <row r="807" ht="13.2"/>
    <row r="808" ht="13.2"/>
    <row r="809" ht="13.2"/>
    <row r="810" ht="13.2"/>
    <row r="811" ht="13.2"/>
    <row r="812" ht="13.2"/>
    <row r="813" ht="13.2"/>
    <row r="814" ht="13.2"/>
    <row r="815" ht="13.2"/>
    <row r="816" ht="13.2"/>
    <row r="817" ht="13.2"/>
    <row r="818" ht="13.2"/>
    <row r="819" ht="13.2"/>
    <row r="820" ht="13.2"/>
    <row r="821" ht="13.2"/>
    <row r="822" ht="13.2"/>
    <row r="823" ht="13.2"/>
    <row r="824" ht="13.2"/>
    <row r="825" ht="13.2"/>
    <row r="826" ht="13.2"/>
    <row r="827" ht="13.2"/>
    <row r="828" ht="13.2"/>
    <row r="829" ht="13.2"/>
    <row r="830" ht="13.2"/>
    <row r="831" ht="13.2"/>
    <row r="832" ht="13.2"/>
    <row r="833" ht="13.2"/>
    <row r="834" ht="13.2"/>
    <row r="835" ht="13.2"/>
    <row r="836" ht="13.2"/>
    <row r="837" ht="13.2"/>
    <row r="838" ht="13.2"/>
    <row r="839" ht="13.2"/>
    <row r="840" ht="13.2"/>
    <row r="841" ht="13.2"/>
    <row r="842" ht="13.2"/>
    <row r="843" ht="13.2"/>
    <row r="844" ht="13.2"/>
    <row r="845" ht="13.2"/>
    <row r="846" ht="13.2"/>
    <row r="847" ht="13.2"/>
    <row r="848" ht="13.2"/>
    <row r="849" ht="13.2"/>
    <row r="850" ht="13.2"/>
    <row r="851" ht="13.2"/>
    <row r="852" ht="13.2"/>
    <row r="853" ht="13.2"/>
    <row r="854" ht="13.2"/>
    <row r="855" ht="13.2"/>
    <row r="856" ht="13.2"/>
    <row r="857" ht="13.2"/>
    <row r="858" ht="13.2"/>
    <row r="859" ht="13.2"/>
    <row r="860" ht="13.2"/>
    <row r="861" ht="13.2"/>
    <row r="862" ht="13.2"/>
    <row r="863" ht="13.2"/>
    <row r="864" ht="13.2"/>
    <row r="865" ht="13.2"/>
    <row r="866" ht="13.2"/>
    <row r="867" ht="13.2"/>
    <row r="868" ht="13.2"/>
    <row r="869" ht="13.2"/>
    <row r="870" ht="13.2"/>
    <row r="871" ht="13.2"/>
    <row r="872" ht="13.2"/>
    <row r="873" ht="13.2"/>
    <row r="874" ht="13.2"/>
    <row r="875" ht="13.2"/>
    <row r="876" ht="13.2"/>
    <row r="877" ht="13.2"/>
    <row r="878" ht="13.2"/>
    <row r="879" ht="13.2"/>
    <row r="880" ht="13.2"/>
    <row r="881" ht="13.2"/>
    <row r="882" ht="13.2"/>
    <row r="883" ht="13.2"/>
    <row r="884" ht="13.2"/>
    <row r="885" ht="13.2"/>
    <row r="886" ht="13.2"/>
    <row r="887" ht="13.2"/>
    <row r="888" ht="13.2"/>
    <row r="889" ht="13.2"/>
    <row r="890" ht="13.2"/>
    <row r="891" ht="13.2"/>
    <row r="892" ht="13.2"/>
    <row r="893" ht="13.2"/>
    <row r="894" ht="13.2"/>
    <row r="895" ht="13.2"/>
    <row r="896" ht="13.2"/>
    <row r="897" ht="13.2"/>
    <row r="898" ht="13.2"/>
    <row r="899" ht="13.2"/>
    <row r="900" ht="13.2"/>
    <row r="901" ht="13.2"/>
    <row r="902" ht="13.2"/>
    <row r="903" ht="13.2"/>
    <row r="904" ht="13.2"/>
    <row r="905" ht="13.2"/>
    <row r="906" ht="13.2"/>
    <row r="907" ht="13.2"/>
    <row r="908" ht="13.2"/>
    <row r="909" ht="13.2"/>
    <row r="910" ht="13.2"/>
    <row r="911" ht="13.2"/>
    <row r="912" ht="13.2"/>
    <row r="913" ht="13.2"/>
    <row r="914" ht="13.2"/>
    <row r="915" ht="13.2"/>
    <row r="916" ht="13.2"/>
    <row r="917" ht="13.2"/>
    <row r="918" ht="13.2"/>
    <row r="919" ht="13.2"/>
    <row r="920" ht="13.2"/>
    <row r="921" ht="13.2"/>
    <row r="922" ht="13.2"/>
    <row r="923" ht="13.2"/>
    <row r="924" ht="13.2"/>
    <row r="925" ht="13.2"/>
    <row r="926" ht="13.2"/>
    <row r="927" ht="13.2"/>
    <row r="928" ht="13.2"/>
    <row r="929" ht="13.2"/>
    <row r="930" ht="13.2"/>
    <row r="931" ht="13.2"/>
    <row r="932" ht="13.2"/>
    <row r="933" ht="13.2"/>
    <row r="934" ht="13.2"/>
    <row r="935" ht="13.2"/>
    <row r="936" ht="13.2"/>
    <row r="937" ht="13.2"/>
    <row r="938" ht="13.2"/>
    <row r="939" ht="13.2"/>
    <row r="940" ht="13.2"/>
    <row r="941" ht="13.2"/>
    <row r="942" ht="13.2"/>
    <row r="943" ht="13.2"/>
    <row r="944" ht="13.2"/>
    <row r="945" ht="13.2"/>
    <row r="946" ht="13.2"/>
    <row r="947" ht="13.2"/>
    <row r="948" ht="13.2"/>
    <row r="949" ht="13.2"/>
    <row r="950" ht="13.2"/>
    <row r="951" ht="13.2"/>
    <row r="952" ht="13.2"/>
    <row r="953" ht="13.2"/>
    <row r="954" ht="13.2"/>
    <row r="955" ht="13.2"/>
    <row r="956" ht="13.2"/>
    <row r="957" ht="13.2"/>
    <row r="958" ht="13.2"/>
    <row r="959" ht="13.2"/>
    <row r="960" ht="13.2"/>
    <row r="961" ht="13.2"/>
    <row r="962" ht="13.2"/>
    <row r="963" ht="13.2"/>
    <row r="964" ht="13.2"/>
    <row r="965" ht="13.2"/>
    <row r="966" ht="13.2"/>
    <row r="967" ht="13.2"/>
    <row r="968" ht="13.2"/>
    <row r="969" ht="13.2"/>
    <row r="970" ht="13.2"/>
    <row r="971" ht="13.2"/>
    <row r="972" ht="13.2"/>
    <row r="973" ht="13.2"/>
    <row r="974" ht="13.2"/>
    <row r="975" ht="13.2"/>
    <row r="976" ht="13.2"/>
    <row r="977" ht="13.2"/>
    <row r="978" ht="13.2"/>
    <row r="979" ht="13.2"/>
    <row r="980" ht="13.2"/>
    <row r="981" ht="13.2"/>
    <row r="982" ht="13.2"/>
    <row r="983" ht="13.2"/>
    <row r="984" ht="13.2"/>
    <row r="985" ht="13.2"/>
    <row r="1001" spans="15:48" s="131" customFormat="1" ht="13.2">
      <c r="O1001" s="192"/>
      <c r="P1001" s="193"/>
      <c r="Q1001" s="193"/>
      <c r="R1001" s="193"/>
      <c r="S1001" s="193"/>
      <c r="T1001" s="193"/>
      <c r="U1001" s="193"/>
      <c r="V1001" s="193"/>
      <c r="W1001" s="193"/>
      <c r="X1001" s="193"/>
      <c r="Y1001" s="193"/>
      <c r="Z1001" s="193"/>
      <c r="AA1001" s="193"/>
      <c r="AB1001" s="193"/>
      <c r="AC1001" s="193"/>
      <c r="AD1001" s="193"/>
      <c r="AE1001" s="193"/>
      <c r="AF1001" s="193"/>
      <c r="AG1001" s="193"/>
      <c r="AH1001" s="193"/>
      <c r="AI1001" s="193"/>
      <c r="AJ1001" s="193"/>
      <c r="AK1001" s="193"/>
      <c r="AL1001" s="193"/>
      <c r="AM1001" s="193"/>
      <c r="AN1001" s="133"/>
      <c r="AO1001" s="133"/>
      <c r="AP1001" s="133"/>
      <c r="AQ1001" s="133"/>
      <c r="AR1001" s="133"/>
      <c r="AS1001" s="133"/>
      <c r="AT1001" s="133"/>
      <c r="AU1001" s="133"/>
      <c r="AV1001" s="133"/>
    </row>
    <row r="1002" spans="15:48" s="131" customFormat="1" ht="13.2">
      <c r="O1002" s="192"/>
      <c r="P1002" s="193"/>
      <c r="Q1002" s="193"/>
      <c r="R1002" s="193"/>
      <c r="S1002" s="193"/>
      <c r="T1002" s="193"/>
      <c r="U1002" s="193"/>
      <c r="V1002" s="193"/>
      <c r="W1002" s="193"/>
      <c r="X1002" s="193"/>
      <c r="Y1002" s="193"/>
      <c r="Z1002" s="193"/>
      <c r="AA1002" s="193"/>
      <c r="AB1002" s="193"/>
      <c r="AC1002" s="193"/>
      <c r="AD1002" s="193"/>
      <c r="AE1002" s="193"/>
      <c r="AF1002" s="193"/>
      <c r="AG1002" s="193"/>
      <c r="AH1002" s="193"/>
      <c r="AI1002" s="193"/>
      <c r="AJ1002" s="193"/>
      <c r="AK1002" s="193"/>
      <c r="AL1002" s="193"/>
      <c r="AM1002" s="193"/>
      <c r="AN1002" s="133"/>
      <c r="AO1002" s="133"/>
      <c r="AP1002" s="133"/>
      <c r="AQ1002" s="133"/>
      <c r="AR1002" s="133"/>
      <c r="AS1002" s="133"/>
      <c r="AT1002" s="133"/>
      <c r="AU1002" s="133"/>
      <c r="AV1002" s="133"/>
    </row>
    <row r="1003" spans="15:48" s="131" customFormat="1" ht="13.2">
      <c r="O1003" s="192"/>
      <c r="P1003" s="193"/>
      <c r="Q1003" s="193"/>
      <c r="R1003" s="193"/>
      <c r="S1003" s="193"/>
      <c r="T1003" s="193"/>
      <c r="U1003" s="193"/>
      <c r="V1003" s="193"/>
      <c r="W1003" s="193"/>
      <c r="X1003" s="193"/>
      <c r="Y1003" s="193"/>
      <c r="Z1003" s="193"/>
      <c r="AA1003" s="193"/>
      <c r="AB1003" s="193"/>
      <c r="AC1003" s="193"/>
      <c r="AD1003" s="193"/>
      <c r="AE1003" s="193"/>
      <c r="AF1003" s="193"/>
      <c r="AG1003" s="193"/>
      <c r="AH1003" s="193"/>
      <c r="AI1003" s="193"/>
      <c r="AJ1003" s="193"/>
      <c r="AK1003" s="193"/>
      <c r="AL1003" s="193"/>
      <c r="AM1003" s="193"/>
      <c r="AN1003" s="133"/>
      <c r="AO1003" s="133"/>
      <c r="AP1003" s="133"/>
      <c r="AQ1003" s="133"/>
      <c r="AR1003" s="133"/>
      <c r="AS1003" s="133"/>
      <c r="AT1003" s="133"/>
      <c r="AU1003" s="133"/>
      <c r="AV1003" s="133"/>
    </row>
    <row r="1004" spans="15:48" s="131" customFormat="1" ht="13.2">
      <c r="O1004" s="192"/>
      <c r="P1004" s="193"/>
      <c r="Q1004" s="193"/>
      <c r="R1004" s="193"/>
      <c r="S1004" s="193"/>
      <c r="T1004" s="193"/>
      <c r="U1004" s="193"/>
      <c r="V1004" s="193"/>
      <c r="W1004" s="193"/>
      <c r="X1004" s="193"/>
      <c r="Y1004" s="193"/>
      <c r="Z1004" s="193"/>
      <c r="AA1004" s="193"/>
      <c r="AB1004" s="193"/>
      <c r="AC1004" s="193"/>
      <c r="AD1004" s="193"/>
      <c r="AE1004" s="193"/>
      <c r="AF1004" s="193"/>
      <c r="AG1004" s="193"/>
      <c r="AH1004" s="193"/>
      <c r="AI1004" s="193"/>
      <c r="AJ1004" s="193"/>
      <c r="AK1004" s="193"/>
      <c r="AL1004" s="193"/>
      <c r="AM1004" s="193"/>
      <c r="AN1004" s="133"/>
      <c r="AO1004" s="133"/>
      <c r="AP1004" s="133"/>
      <c r="AQ1004" s="133"/>
      <c r="AR1004" s="133"/>
      <c r="AS1004" s="133"/>
      <c r="AT1004" s="133"/>
      <c r="AU1004" s="133"/>
      <c r="AV1004" s="133"/>
    </row>
    <row r="1005" spans="15:48" s="131" customFormat="1" ht="13.2">
      <c r="O1005" s="192"/>
      <c r="P1005" s="193"/>
      <c r="Q1005" s="193"/>
      <c r="R1005" s="193"/>
      <c r="S1005" s="193"/>
      <c r="T1005" s="193"/>
      <c r="U1005" s="193"/>
      <c r="V1005" s="193"/>
      <c r="W1005" s="193"/>
      <c r="X1005" s="193"/>
      <c r="Y1005" s="193"/>
      <c r="Z1005" s="193"/>
      <c r="AA1005" s="193"/>
      <c r="AB1005" s="193"/>
      <c r="AC1005" s="193"/>
      <c r="AD1005" s="193"/>
      <c r="AE1005" s="193"/>
      <c r="AF1005" s="193"/>
      <c r="AG1005" s="193"/>
      <c r="AH1005" s="193"/>
      <c r="AI1005" s="193"/>
      <c r="AJ1005" s="193"/>
      <c r="AK1005" s="193"/>
      <c r="AL1005" s="193"/>
      <c r="AM1005" s="193"/>
      <c r="AN1005" s="133"/>
      <c r="AO1005" s="133"/>
      <c r="AP1005" s="133"/>
      <c r="AQ1005" s="133"/>
      <c r="AR1005" s="133"/>
      <c r="AS1005" s="133"/>
      <c r="AT1005" s="133"/>
      <c r="AU1005" s="133"/>
      <c r="AV1005" s="133"/>
    </row>
    <row r="1006" spans="15:48" s="131" customFormat="1" ht="13.2">
      <c r="O1006" s="192"/>
      <c r="P1006" s="193"/>
      <c r="Q1006" s="193"/>
      <c r="R1006" s="193"/>
      <c r="S1006" s="193"/>
      <c r="T1006" s="193"/>
      <c r="U1006" s="193"/>
      <c r="V1006" s="193"/>
      <c r="W1006" s="193"/>
      <c r="X1006" s="193"/>
      <c r="Y1006" s="193"/>
      <c r="Z1006" s="193"/>
      <c r="AA1006" s="193"/>
      <c r="AB1006" s="193"/>
      <c r="AC1006" s="193"/>
      <c r="AD1006" s="193"/>
      <c r="AE1006" s="193"/>
      <c r="AF1006" s="193"/>
      <c r="AG1006" s="193"/>
      <c r="AH1006" s="193"/>
      <c r="AI1006" s="193"/>
      <c r="AJ1006" s="193"/>
      <c r="AK1006" s="193"/>
      <c r="AL1006" s="193"/>
      <c r="AM1006" s="193"/>
      <c r="AN1006" s="133"/>
      <c r="AO1006" s="133"/>
      <c r="AP1006" s="133"/>
      <c r="AQ1006" s="133"/>
      <c r="AR1006" s="133"/>
      <c r="AS1006" s="133"/>
      <c r="AT1006" s="133"/>
      <c r="AU1006" s="133"/>
      <c r="AV1006" s="133"/>
    </row>
    <row r="1007" spans="15:48" s="131" customFormat="1" ht="13.2">
      <c r="O1007" s="192"/>
      <c r="P1007" s="193"/>
      <c r="Q1007" s="193"/>
      <c r="R1007" s="193"/>
      <c r="S1007" s="193"/>
      <c r="T1007" s="193"/>
      <c r="U1007" s="193"/>
      <c r="V1007" s="193"/>
      <c r="W1007" s="193"/>
      <c r="X1007" s="193"/>
      <c r="Y1007" s="193"/>
      <c r="Z1007" s="193"/>
      <c r="AA1007" s="193"/>
      <c r="AB1007" s="193"/>
      <c r="AC1007" s="193"/>
      <c r="AD1007" s="193"/>
      <c r="AE1007" s="193"/>
      <c r="AF1007" s="193"/>
      <c r="AG1007" s="193"/>
      <c r="AH1007" s="193"/>
      <c r="AI1007" s="193"/>
      <c r="AJ1007" s="193"/>
      <c r="AK1007" s="193"/>
      <c r="AL1007" s="193"/>
      <c r="AM1007" s="193"/>
      <c r="AN1007" s="133"/>
      <c r="AO1007" s="133"/>
      <c r="AP1007" s="133"/>
      <c r="AQ1007" s="133"/>
      <c r="AR1007" s="133"/>
      <c r="AS1007" s="133"/>
      <c r="AT1007" s="133"/>
      <c r="AU1007" s="133"/>
      <c r="AV1007" s="133"/>
    </row>
    <row r="1008" spans="15:48" s="131" customFormat="1" ht="13.2">
      <c r="O1008" s="192"/>
      <c r="P1008" s="193"/>
      <c r="Q1008" s="193"/>
      <c r="R1008" s="193"/>
      <c r="S1008" s="193"/>
      <c r="T1008" s="193"/>
      <c r="U1008" s="193"/>
      <c r="V1008" s="193"/>
      <c r="W1008" s="193"/>
      <c r="X1008" s="193"/>
      <c r="Y1008" s="193"/>
      <c r="Z1008" s="193"/>
      <c r="AA1008" s="193"/>
      <c r="AB1008" s="193"/>
      <c r="AC1008" s="193"/>
      <c r="AD1008" s="193"/>
      <c r="AE1008" s="193"/>
      <c r="AF1008" s="193"/>
      <c r="AG1008" s="193"/>
      <c r="AH1008" s="193"/>
      <c r="AI1008" s="193"/>
      <c r="AJ1008" s="193"/>
      <c r="AK1008" s="193"/>
      <c r="AL1008" s="193"/>
      <c r="AM1008" s="193"/>
      <c r="AN1008" s="133"/>
      <c r="AO1008" s="133"/>
      <c r="AP1008" s="133"/>
      <c r="AQ1008" s="133"/>
      <c r="AR1008" s="133"/>
      <c r="AS1008" s="133"/>
      <c r="AT1008" s="133"/>
      <c r="AU1008" s="133"/>
      <c r="AV1008" s="133"/>
    </row>
    <row r="1009" spans="15:48" s="131" customFormat="1" ht="13.2">
      <c r="O1009" s="192"/>
      <c r="P1009" s="193"/>
      <c r="Q1009" s="193"/>
      <c r="R1009" s="193"/>
      <c r="S1009" s="193"/>
      <c r="T1009" s="193"/>
      <c r="U1009" s="193"/>
      <c r="V1009" s="193"/>
      <c r="W1009" s="193"/>
      <c r="X1009" s="193"/>
      <c r="Y1009" s="193"/>
      <c r="Z1009" s="193"/>
      <c r="AA1009" s="193"/>
      <c r="AB1009" s="193"/>
      <c r="AC1009" s="193"/>
      <c r="AD1009" s="193"/>
      <c r="AE1009" s="193"/>
      <c r="AF1009" s="193"/>
      <c r="AG1009" s="193"/>
      <c r="AH1009" s="193"/>
      <c r="AI1009" s="193"/>
      <c r="AJ1009" s="193"/>
      <c r="AK1009" s="193"/>
      <c r="AL1009" s="193"/>
      <c r="AM1009" s="193"/>
      <c r="AN1009" s="133"/>
      <c r="AO1009" s="133"/>
      <c r="AP1009" s="133"/>
      <c r="AQ1009" s="133"/>
      <c r="AR1009" s="133"/>
      <c r="AS1009" s="133"/>
      <c r="AT1009" s="133"/>
      <c r="AU1009" s="133"/>
      <c r="AV1009" s="133"/>
    </row>
    <row r="1010" spans="15:48" s="131" customFormat="1" ht="13.2">
      <c r="O1010" s="192"/>
      <c r="P1010" s="193"/>
      <c r="Q1010" s="193"/>
      <c r="R1010" s="193"/>
      <c r="S1010" s="193"/>
      <c r="T1010" s="193"/>
      <c r="U1010" s="193"/>
      <c r="V1010" s="193"/>
      <c r="W1010" s="193"/>
      <c r="X1010" s="193"/>
      <c r="Y1010" s="193"/>
      <c r="Z1010" s="193"/>
      <c r="AA1010" s="193"/>
      <c r="AB1010" s="193"/>
      <c r="AC1010" s="193"/>
      <c r="AD1010" s="193"/>
      <c r="AE1010" s="193"/>
      <c r="AF1010" s="193"/>
      <c r="AG1010" s="193"/>
      <c r="AH1010" s="193"/>
      <c r="AI1010" s="193"/>
      <c r="AJ1010" s="193"/>
      <c r="AK1010" s="193"/>
      <c r="AL1010" s="193"/>
      <c r="AM1010" s="193"/>
      <c r="AN1010" s="133"/>
      <c r="AO1010" s="133"/>
      <c r="AP1010" s="133"/>
      <c r="AQ1010" s="133"/>
      <c r="AR1010" s="133"/>
      <c r="AS1010" s="133"/>
      <c r="AT1010" s="133"/>
      <c r="AU1010" s="133"/>
      <c r="AV1010" s="133"/>
    </row>
    <row r="1011" spans="15:48" s="131" customFormat="1" ht="13.2">
      <c r="O1011" s="192"/>
      <c r="P1011" s="193"/>
      <c r="Q1011" s="193"/>
      <c r="R1011" s="193"/>
      <c r="S1011" s="193"/>
      <c r="T1011" s="193"/>
      <c r="U1011" s="193"/>
      <c r="V1011" s="193"/>
      <c r="W1011" s="193"/>
      <c r="X1011" s="193"/>
      <c r="Y1011" s="193"/>
      <c r="Z1011" s="193"/>
      <c r="AA1011" s="193"/>
      <c r="AB1011" s="193"/>
      <c r="AC1011" s="193"/>
      <c r="AD1011" s="193"/>
      <c r="AE1011" s="193"/>
      <c r="AF1011" s="193"/>
      <c r="AG1011" s="193"/>
      <c r="AH1011" s="193"/>
      <c r="AI1011" s="193"/>
      <c r="AJ1011" s="193"/>
      <c r="AK1011" s="193"/>
      <c r="AL1011" s="193"/>
      <c r="AM1011" s="193"/>
      <c r="AN1011" s="133"/>
      <c r="AO1011" s="133"/>
      <c r="AP1011" s="133"/>
      <c r="AQ1011" s="133"/>
      <c r="AR1011" s="133"/>
      <c r="AS1011" s="133"/>
      <c r="AT1011" s="133"/>
      <c r="AU1011" s="133"/>
      <c r="AV1011" s="133"/>
    </row>
    <row r="1012" spans="15:48" s="131" customFormat="1" ht="13.2">
      <c r="O1012" s="192"/>
      <c r="P1012" s="193"/>
      <c r="Q1012" s="193"/>
      <c r="R1012" s="193"/>
      <c r="S1012" s="193"/>
      <c r="T1012" s="193"/>
      <c r="U1012" s="193"/>
      <c r="V1012" s="193"/>
      <c r="W1012" s="193"/>
      <c r="X1012" s="193"/>
      <c r="Y1012" s="193"/>
      <c r="Z1012" s="193"/>
      <c r="AA1012" s="193"/>
      <c r="AB1012" s="193"/>
      <c r="AC1012" s="193"/>
      <c r="AD1012" s="193"/>
      <c r="AE1012" s="193"/>
      <c r="AF1012" s="193"/>
      <c r="AG1012" s="193"/>
      <c r="AH1012" s="193"/>
      <c r="AI1012" s="193"/>
      <c r="AJ1012" s="193"/>
      <c r="AK1012" s="193"/>
      <c r="AL1012" s="193"/>
      <c r="AM1012" s="193"/>
      <c r="AN1012" s="133"/>
      <c r="AO1012" s="133"/>
      <c r="AP1012" s="133"/>
      <c r="AQ1012" s="133"/>
      <c r="AR1012" s="133"/>
      <c r="AS1012" s="133"/>
      <c r="AT1012" s="133"/>
      <c r="AU1012" s="133"/>
      <c r="AV1012" s="133"/>
    </row>
    <row r="1013" spans="15:48" s="131" customFormat="1" ht="13.2">
      <c r="O1013" s="192"/>
      <c r="P1013" s="193"/>
      <c r="Q1013" s="193"/>
      <c r="R1013" s="193"/>
      <c r="S1013" s="193"/>
      <c r="T1013" s="193"/>
      <c r="U1013" s="193"/>
      <c r="V1013" s="193"/>
      <c r="W1013" s="193"/>
      <c r="X1013" s="193"/>
      <c r="Y1013" s="193"/>
      <c r="Z1013" s="193"/>
      <c r="AA1013" s="193"/>
      <c r="AB1013" s="193"/>
      <c r="AC1013" s="193"/>
      <c r="AD1013" s="193"/>
      <c r="AE1013" s="193"/>
      <c r="AF1013" s="193"/>
      <c r="AG1013" s="193"/>
      <c r="AH1013" s="193"/>
      <c r="AI1013" s="193"/>
      <c r="AJ1013" s="193"/>
      <c r="AK1013" s="193"/>
      <c r="AL1013" s="193"/>
      <c r="AM1013" s="193"/>
      <c r="AN1013" s="133"/>
      <c r="AO1013" s="133"/>
      <c r="AP1013" s="133"/>
      <c r="AQ1013" s="133"/>
      <c r="AR1013" s="133"/>
      <c r="AS1013" s="133"/>
      <c r="AT1013" s="133"/>
      <c r="AU1013" s="133"/>
      <c r="AV1013" s="133"/>
    </row>
    <row r="1014" spans="15:48" s="131" customFormat="1" ht="13.2">
      <c r="O1014" s="192"/>
      <c r="P1014" s="193"/>
      <c r="Q1014" s="193"/>
      <c r="R1014" s="193"/>
      <c r="S1014" s="193"/>
      <c r="T1014" s="193"/>
      <c r="U1014" s="193"/>
      <c r="V1014" s="193"/>
      <c r="W1014" s="193"/>
      <c r="X1014" s="193"/>
      <c r="Y1014" s="193"/>
      <c r="Z1014" s="193"/>
      <c r="AA1014" s="193"/>
      <c r="AB1014" s="193"/>
      <c r="AC1014" s="193"/>
      <c r="AD1014" s="193"/>
      <c r="AE1014" s="193"/>
      <c r="AF1014" s="193"/>
      <c r="AG1014" s="193"/>
      <c r="AH1014" s="193"/>
      <c r="AI1014" s="193"/>
      <c r="AJ1014" s="193"/>
      <c r="AK1014" s="193"/>
      <c r="AL1014" s="193"/>
      <c r="AM1014" s="193"/>
      <c r="AN1014" s="133"/>
      <c r="AO1014" s="133"/>
      <c r="AP1014" s="133"/>
      <c r="AQ1014" s="133"/>
      <c r="AR1014" s="133"/>
      <c r="AS1014" s="133"/>
      <c r="AT1014" s="133"/>
      <c r="AU1014" s="133"/>
      <c r="AV1014" s="133"/>
    </row>
    <row r="1015" spans="15:48" s="131" customFormat="1" ht="13.2">
      <c r="O1015" s="192"/>
      <c r="P1015" s="193"/>
      <c r="Q1015" s="193"/>
      <c r="R1015" s="193"/>
      <c r="S1015" s="193"/>
      <c r="T1015" s="193"/>
      <c r="U1015" s="193"/>
      <c r="V1015" s="193"/>
      <c r="W1015" s="193"/>
      <c r="X1015" s="193"/>
      <c r="Y1015" s="193"/>
      <c r="Z1015" s="193"/>
      <c r="AA1015" s="193"/>
      <c r="AB1015" s="193"/>
      <c r="AC1015" s="193"/>
      <c r="AD1015" s="193"/>
      <c r="AE1015" s="193"/>
      <c r="AF1015" s="193"/>
      <c r="AG1015" s="193"/>
      <c r="AH1015" s="193"/>
      <c r="AI1015" s="193"/>
      <c r="AJ1015" s="193"/>
      <c r="AK1015" s="193"/>
      <c r="AL1015" s="193"/>
      <c r="AM1015" s="193"/>
      <c r="AN1015" s="133"/>
      <c r="AO1015" s="133"/>
      <c r="AP1015" s="133"/>
      <c r="AQ1015" s="133"/>
      <c r="AR1015" s="133"/>
      <c r="AS1015" s="133"/>
      <c r="AT1015" s="133"/>
      <c r="AU1015" s="133"/>
      <c r="AV1015" s="133"/>
    </row>
    <row r="1016" spans="15:48" s="131" customFormat="1" ht="13.2">
      <c r="O1016" s="192"/>
      <c r="P1016" s="193"/>
      <c r="Q1016" s="193"/>
      <c r="R1016" s="193"/>
      <c r="S1016" s="193"/>
      <c r="T1016" s="193"/>
      <c r="U1016" s="193"/>
      <c r="V1016" s="193"/>
      <c r="W1016" s="193"/>
      <c r="X1016" s="193"/>
      <c r="Y1016" s="193"/>
      <c r="Z1016" s="193"/>
      <c r="AA1016" s="193"/>
      <c r="AB1016" s="193"/>
      <c r="AC1016" s="193"/>
      <c r="AD1016" s="193"/>
      <c r="AE1016" s="193"/>
      <c r="AF1016" s="193"/>
      <c r="AG1016" s="193"/>
      <c r="AH1016" s="193"/>
      <c r="AI1016" s="193"/>
      <c r="AJ1016" s="193"/>
      <c r="AK1016" s="193"/>
      <c r="AL1016" s="193"/>
      <c r="AM1016" s="193"/>
      <c r="AN1016" s="133"/>
      <c r="AO1016" s="133"/>
      <c r="AP1016" s="133"/>
      <c r="AQ1016" s="133"/>
      <c r="AR1016" s="133"/>
      <c r="AS1016" s="133"/>
      <c r="AT1016" s="133"/>
      <c r="AU1016" s="133"/>
      <c r="AV1016" s="133"/>
    </row>
    <row r="1017" spans="15:48" s="131" customFormat="1" ht="13.2">
      <c r="O1017" s="192"/>
      <c r="P1017" s="193"/>
      <c r="Q1017" s="193"/>
      <c r="R1017" s="193"/>
      <c r="S1017" s="193"/>
      <c r="T1017" s="193"/>
      <c r="U1017" s="193"/>
      <c r="V1017" s="193"/>
      <c r="W1017" s="193"/>
      <c r="X1017" s="193"/>
      <c r="Y1017" s="193"/>
      <c r="Z1017" s="193"/>
      <c r="AA1017" s="193"/>
      <c r="AB1017" s="193"/>
      <c r="AC1017" s="193"/>
      <c r="AD1017" s="193"/>
      <c r="AE1017" s="193"/>
      <c r="AF1017" s="193"/>
      <c r="AG1017" s="193"/>
      <c r="AH1017" s="193"/>
      <c r="AI1017" s="193"/>
      <c r="AJ1017" s="193"/>
      <c r="AK1017" s="193"/>
      <c r="AL1017" s="193"/>
      <c r="AM1017" s="193"/>
      <c r="AN1017" s="133"/>
      <c r="AO1017" s="133"/>
      <c r="AP1017" s="133"/>
      <c r="AQ1017" s="133"/>
      <c r="AR1017" s="133"/>
      <c r="AS1017" s="133"/>
      <c r="AT1017" s="133"/>
      <c r="AU1017" s="133"/>
      <c r="AV1017" s="133"/>
    </row>
    <row r="1018" spans="15:48" s="131" customFormat="1" ht="13.2">
      <c r="O1018" s="192"/>
      <c r="P1018" s="193"/>
      <c r="Q1018" s="193"/>
      <c r="R1018" s="193"/>
      <c r="S1018" s="193"/>
      <c r="T1018" s="193"/>
      <c r="U1018" s="193"/>
      <c r="V1018" s="193"/>
      <c r="W1018" s="193"/>
      <c r="X1018" s="193"/>
      <c r="Y1018" s="193"/>
      <c r="Z1018" s="193"/>
      <c r="AA1018" s="193"/>
      <c r="AB1018" s="193"/>
      <c r="AC1018" s="193"/>
      <c r="AD1018" s="193"/>
      <c r="AE1018" s="193"/>
      <c r="AF1018" s="193"/>
      <c r="AG1018" s="193"/>
      <c r="AH1018" s="193"/>
      <c r="AI1018" s="193"/>
      <c r="AJ1018" s="193"/>
      <c r="AK1018" s="193"/>
      <c r="AL1018" s="193"/>
      <c r="AM1018" s="193"/>
      <c r="AN1018" s="133"/>
      <c r="AO1018" s="133"/>
      <c r="AP1018" s="133"/>
      <c r="AQ1018" s="133"/>
      <c r="AR1018" s="133"/>
      <c r="AS1018" s="133"/>
      <c r="AT1018" s="133"/>
      <c r="AU1018" s="133"/>
      <c r="AV1018" s="133"/>
    </row>
    <row r="1019" spans="15:48" s="131" customFormat="1" ht="13.2">
      <c r="O1019" s="192"/>
      <c r="P1019" s="193"/>
      <c r="Q1019" s="193"/>
      <c r="R1019" s="193"/>
      <c r="S1019" s="193"/>
      <c r="T1019" s="193"/>
      <c r="U1019" s="193"/>
      <c r="V1019" s="193"/>
      <c r="W1019" s="193"/>
      <c r="X1019" s="193"/>
      <c r="Y1019" s="193"/>
      <c r="Z1019" s="193"/>
      <c r="AA1019" s="193"/>
      <c r="AB1019" s="193"/>
      <c r="AC1019" s="193"/>
      <c r="AD1019" s="193"/>
      <c r="AE1019" s="193"/>
      <c r="AF1019" s="193"/>
      <c r="AG1019" s="193"/>
      <c r="AH1019" s="193"/>
      <c r="AI1019" s="193"/>
      <c r="AJ1019" s="193"/>
      <c r="AK1019" s="193"/>
      <c r="AL1019" s="193"/>
      <c r="AM1019" s="193"/>
      <c r="AN1019" s="133"/>
      <c r="AO1019" s="133"/>
      <c r="AP1019" s="133"/>
      <c r="AQ1019" s="133"/>
      <c r="AR1019" s="133"/>
      <c r="AS1019" s="133"/>
      <c r="AT1019" s="133"/>
      <c r="AU1019" s="133"/>
      <c r="AV1019" s="133"/>
    </row>
    <row r="1020" spans="15:48" s="131" customFormat="1" ht="13.2">
      <c r="O1020" s="192"/>
      <c r="P1020" s="193"/>
      <c r="Q1020" s="193"/>
      <c r="R1020" s="193"/>
      <c r="S1020" s="193"/>
      <c r="T1020" s="193"/>
      <c r="U1020" s="193"/>
      <c r="V1020" s="193"/>
      <c r="W1020" s="193"/>
      <c r="X1020" s="193"/>
      <c r="Y1020" s="193"/>
      <c r="Z1020" s="193"/>
      <c r="AA1020" s="193"/>
      <c r="AB1020" s="193"/>
      <c r="AC1020" s="193"/>
      <c r="AD1020" s="193"/>
      <c r="AE1020" s="193"/>
      <c r="AF1020" s="193"/>
      <c r="AG1020" s="193"/>
      <c r="AH1020" s="193"/>
      <c r="AI1020" s="193"/>
      <c r="AJ1020" s="193"/>
      <c r="AK1020" s="193"/>
      <c r="AL1020" s="193"/>
      <c r="AM1020" s="193"/>
      <c r="AN1020" s="133"/>
      <c r="AO1020" s="133"/>
      <c r="AP1020" s="133"/>
      <c r="AQ1020" s="133"/>
      <c r="AR1020" s="133"/>
      <c r="AS1020" s="133"/>
      <c r="AT1020" s="133"/>
      <c r="AU1020" s="133"/>
      <c r="AV1020" s="133"/>
    </row>
    <row r="1021" spans="15:48" s="131" customFormat="1" ht="13.2">
      <c r="O1021" s="192"/>
      <c r="P1021" s="193"/>
      <c r="Q1021" s="193"/>
      <c r="R1021" s="193"/>
      <c r="S1021" s="193"/>
      <c r="T1021" s="193"/>
      <c r="U1021" s="193"/>
      <c r="V1021" s="193"/>
      <c r="W1021" s="193"/>
      <c r="X1021" s="193"/>
      <c r="Y1021" s="193"/>
      <c r="Z1021" s="193"/>
      <c r="AA1021" s="193"/>
      <c r="AB1021" s="193"/>
      <c r="AC1021" s="193"/>
      <c r="AD1021" s="193"/>
      <c r="AE1021" s="193"/>
      <c r="AF1021" s="193"/>
      <c r="AG1021" s="193"/>
      <c r="AH1021" s="193"/>
      <c r="AI1021" s="193"/>
      <c r="AJ1021" s="193"/>
      <c r="AK1021" s="193"/>
      <c r="AL1021" s="193"/>
      <c r="AM1021" s="193"/>
      <c r="AN1021" s="133"/>
      <c r="AO1021" s="133"/>
      <c r="AP1021" s="133"/>
      <c r="AQ1021" s="133"/>
      <c r="AR1021" s="133"/>
      <c r="AS1021" s="133"/>
      <c r="AT1021" s="133"/>
      <c r="AU1021" s="133"/>
      <c r="AV1021" s="133"/>
    </row>
  </sheetData>
  <sheetProtection selectLockedCells="1" selectUnlockedCells="1"/>
  <mergeCells count="852">
    <mergeCell ref="I668:J668"/>
    <mergeCell ref="B70:L75"/>
    <mergeCell ref="B660:E660"/>
    <mergeCell ref="K660:L660"/>
    <mergeCell ref="B662:L662"/>
    <mergeCell ref="B663:L663"/>
    <mergeCell ref="I666:J666"/>
    <mergeCell ref="H667:K667"/>
    <mergeCell ref="G655:H655"/>
    <mergeCell ref="K655:L655"/>
    <mergeCell ref="K656:L656"/>
    <mergeCell ref="K657:L657"/>
    <mergeCell ref="B658:C658"/>
    <mergeCell ref="I658:J658"/>
    <mergeCell ref="B651:C651"/>
    <mergeCell ref="K651:L651"/>
    <mergeCell ref="B652:C652"/>
    <mergeCell ref="G653:H653"/>
    <mergeCell ref="K653:L653"/>
    <mergeCell ref="G654:H654"/>
    <mergeCell ref="K654:L654"/>
    <mergeCell ref="G649:H649"/>
    <mergeCell ref="I649:J649"/>
    <mergeCell ref="K649:L649"/>
    <mergeCell ref="G650:H650"/>
    <mergeCell ref="I650:J650"/>
    <mergeCell ref="K650:L650"/>
    <mergeCell ref="G647:H647"/>
    <mergeCell ref="I647:J647"/>
    <mergeCell ref="K647:L647"/>
    <mergeCell ref="G648:H648"/>
    <mergeCell ref="I648:J648"/>
    <mergeCell ref="K648:L648"/>
    <mergeCell ref="G645:H645"/>
    <mergeCell ref="I645:J645"/>
    <mergeCell ref="K645:L645"/>
    <mergeCell ref="G646:H646"/>
    <mergeCell ref="I646:J646"/>
    <mergeCell ref="K646:L646"/>
    <mergeCell ref="G643:H643"/>
    <mergeCell ref="I643:J643"/>
    <mergeCell ref="K643:L643"/>
    <mergeCell ref="G644:H644"/>
    <mergeCell ref="I644:J644"/>
    <mergeCell ref="K644:L644"/>
    <mergeCell ref="G641:H641"/>
    <mergeCell ref="I641:J641"/>
    <mergeCell ref="K641:L641"/>
    <mergeCell ref="G642:H642"/>
    <mergeCell ref="I642:J642"/>
    <mergeCell ref="K642:L642"/>
    <mergeCell ref="B638:C638"/>
    <mergeCell ref="D638:H638"/>
    <mergeCell ref="B640:C640"/>
    <mergeCell ref="G640:H640"/>
    <mergeCell ref="I640:J640"/>
    <mergeCell ref="K640:L640"/>
    <mergeCell ref="B633:C633"/>
    <mergeCell ref="B635:C635"/>
    <mergeCell ref="D635:F635"/>
    <mergeCell ref="G635:H635"/>
    <mergeCell ref="I635:J635"/>
    <mergeCell ref="B636:C636"/>
    <mergeCell ref="D636:F636"/>
    <mergeCell ref="G636:H636"/>
    <mergeCell ref="I636:J636"/>
    <mergeCell ref="I621:J621"/>
    <mergeCell ref="B629:C629"/>
    <mergeCell ref="D629:I629"/>
    <mergeCell ref="J629:K629"/>
    <mergeCell ref="C631:F631"/>
    <mergeCell ref="G631:H631"/>
    <mergeCell ref="J631:K631"/>
    <mergeCell ref="B613:E613"/>
    <mergeCell ref="K613:L613"/>
    <mergeCell ref="B615:L615"/>
    <mergeCell ref="B616:L616"/>
    <mergeCell ref="I619:J619"/>
    <mergeCell ref="H620:K620"/>
    <mergeCell ref="G608:H608"/>
    <mergeCell ref="K608:L608"/>
    <mergeCell ref="K609:L609"/>
    <mergeCell ref="K610:L610"/>
    <mergeCell ref="B611:C611"/>
    <mergeCell ref="I611:J611"/>
    <mergeCell ref="B604:C604"/>
    <mergeCell ref="K604:L604"/>
    <mergeCell ref="B605:C605"/>
    <mergeCell ref="G606:H606"/>
    <mergeCell ref="K606:L606"/>
    <mergeCell ref="G607:H607"/>
    <mergeCell ref="K607:L607"/>
    <mergeCell ref="G602:H602"/>
    <mergeCell ref="I602:J602"/>
    <mergeCell ref="K602:L602"/>
    <mergeCell ref="G603:H603"/>
    <mergeCell ref="I603:J603"/>
    <mergeCell ref="K603:L603"/>
    <mergeCell ref="G600:H600"/>
    <mergeCell ref="I600:J600"/>
    <mergeCell ref="K600:L600"/>
    <mergeCell ref="G601:H601"/>
    <mergeCell ref="I601:J601"/>
    <mergeCell ref="K601:L601"/>
    <mergeCell ref="G598:H598"/>
    <mergeCell ref="I598:J598"/>
    <mergeCell ref="K598:L598"/>
    <mergeCell ref="G599:H599"/>
    <mergeCell ref="I599:J599"/>
    <mergeCell ref="K599:L599"/>
    <mergeCell ref="G596:H596"/>
    <mergeCell ref="I596:J596"/>
    <mergeCell ref="K596:L596"/>
    <mergeCell ref="G597:H597"/>
    <mergeCell ref="I597:J597"/>
    <mergeCell ref="K597:L597"/>
    <mergeCell ref="G594:H594"/>
    <mergeCell ref="I594:J594"/>
    <mergeCell ref="K594:L594"/>
    <mergeCell ref="G595:H595"/>
    <mergeCell ref="I595:J595"/>
    <mergeCell ref="K595:L595"/>
    <mergeCell ref="B591:C591"/>
    <mergeCell ref="D591:H591"/>
    <mergeCell ref="B593:C593"/>
    <mergeCell ref="G593:H593"/>
    <mergeCell ref="I593:J593"/>
    <mergeCell ref="K593:L593"/>
    <mergeCell ref="B586:C586"/>
    <mergeCell ref="B588:C588"/>
    <mergeCell ref="D588:F588"/>
    <mergeCell ref="G588:H588"/>
    <mergeCell ref="I588:J588"/>
    <mergeCell ref="B589:C589"/>
    <mergeCell ref="D589:F589"/>
    <mergeCell ref="G589:H589"/>
    <mergeCell ref="I589:J589"/>
    <mergeCell ref="I574:J574"/>
    <mergeCell ref="B582:C582"/>
    <mergeCell ref="D582:I582"/>
    <mergeCell ref="J582:K582"/>
    <mergeCell ref="C584:F584"/>
    <mergeCell ref="G584:H584"/>
    <mergeCell ref="J584:K584"/>
    <mergeCell ref="B566:E566"/>
    <mergeCell ref="K566:L566"/>
    <mergeCell ref="B568:L568"/>
    <mergeCell ref="B569:L569"/>
    <mergeCell ref="I572:J572"/>
    <mergeCell ref="H573:K573"/>
    <mergeCell ref="G561:H561"/>
    <mergeCell ref="K561:L561"/>
    <mergeCell ref="K562:L562"/>
    <mergeCell ref="K563:L563"/>
    <mergeCell ref="B564:C564"/>
    <mergeCell ref="I564:J564"/>
    <mergeCell ref="B557:C557"/>
    <mergeCell ref="K557:L557"/>
    <mergeCell ref="B558:C558"/>
    <mergeCell ref="G559:H559"/>
    <mergeCell ref="K559:L559"/>
    <mergeCell ref="G560:H560"/>
    <mergeCell ref="K560:L560"/>
    <mergeCell ref="G555:H555"/>
    <mergeCell ref="I555:J555"/>
    <mergeCell ref="K555:L555"/>
    <mergeCell ref="G556:H556"/>
    <mergeCell ref="I556:J556"/>
    <mergeCell ref="K556:L556"/>
    <mergeCell ref="G553:H553"/>
    <mergeCell ref="I553:J553"/>
    <mergeCell ref="K553:L553"/>
    <mergeCell ref="G554:H554"/>
    <mergeCell ref="I554:J554"/>
    <mergeCell ref="K554:L554"/>
    <mergeCell ref="G551:H551"/>
    <mergeCell ref="I551:J551"/>
    <mergeCell ref="K551:L551"/>
    <mergeCell ref="G552:H552"/>
    <mergeCell ref="I552:J552"/>
    <mergeCell ref="K552:L552"/>
    <mergeCell ref="G549:H549"/>
    <mergeCell ref="I549:J549"/>
    <mergeCell ref="K549:L549"/>
    <mergeCell ref="G550:H550"/>
    <mergeCell ref="I550:J550"/>
    <mergeCell ref="K550:L550"/>
    <mergeCell ref="G547:H547"/>
    <mergeCell ref="I547:J547"/>
    <mergeCell ref="K547:L547"/>
    <mergeCell ref="G548:H548"/>
    <mergeCell ref="I548:J548"/>
    <mergeCell ref="K548:L548"/>
    <mergeCell ref="B544:C544"/>
    <mergeCell ref="D544:H544"/>
    <mergeCell ref="B546:C546"/>
    <mergeCell ref="G546:H546"/>
    <mergeCell ref="I546:J546"/>
    <mergeCell ref="K546:L546"/>
    <mergeCell ref="B539:C539"/>
    <mergeCell ref="B541:C541"/>
    <mergeCell ref="D541:F541"/>
    <mergeCell ref="G541:H541"/>
    <mergeCell ref="I541:J541"/>
    <mergeCell ref="B542:C542"/>
    <mergeCell ref="D542:F542"/>
    <mergeCell ref="G542:H542"/>
    <mergeCell ref="I542:J542"/>
    <mergeCell ref="I527:J527"/>
    <mergeCell ref="B535:C535"/>
    <mergeCell ref="D535:I535"/>
    <mergeCell ref="J535:K535"/>
    <mergeCell ref="C537:F537"/>
    <mergeCell ref="G537:H537"/>
    <mergeCell ref="J537:K537"/>
    <mergeCell ref="B519:E519"/>
    <mergeCell ref="K519:L519"/>
    <mergeCell ref="B521:L521"/>
    <mergeCell ref="B522:L522"/>
    <mergeCell ref="I525:J525"/>
    <mergeCell ref="H526:K526"/>
    <mergeCell ref="G514:H514"/>
    <mergeCell ref="K514:L514"/>
    <mergeCell ref="K515:L515"/>
    <mergeCell ref="K516:L516"/>
    <mergeCell ref="B517:C517"/>
    <mergeCell ref="I517:J517"/>
    <mergeCell ref="B510:C510"/>
    <mergeCell ref="K510:L510"/>
    <mergeCell ref="B511:C511"/>
    <mergeCell ref="G512:H512"/>
    <mergeCell ref="K512:L512"/>
    <mergeCell ref="G513:H513"/>
    <mergeCell ref="K513:L513"/>
    <mergeCell ref="G508:H508"/>
    <mergeCell ref="I508:J508"/>
    <mergeCell ref="K508:L508"/>
    <mergeCell ref="G509:H509"/>
    <mergeCell ref="I509:J509"/>
    <mergeCell ref="K509:L509"/>
    <mergeCell ref="G506:H506"/>
    <mergeCell ref="I506:J506"/>
    <mergeCell ref="K506:L506"/>
    <mergeCell ref="G507:H507"/>
    <mergeCell ref="I507:J507"/>
    <mergeCell ref="K507:L507"/>
    <mergeCell ref="G504:H504"/>
    <mergeCell ref="I504:J504"/>
    <mergeCell ref="K504:L504"/>
    <mergeCell ref="G505:H505"/>
    <mergeCell ref="I505:J505"/>
    <mergeCell ref="K505:L505"/>
    <mergeCell ref="G502:H502"/>
    <mergeCell ref="I502:J502"/>
    <mergeCell ref="K502:L502"/>
    <mergeCell ref="G503:H503"/>
    <mergeCell ref="I503:J503"/>
    <mergeCell ref="K503:L503"/>
    <mergeCell ref="G500:H500"/>
    <mergeCell ref="I500:J500"/>
    <mergeCell ref="K500:L500"/>
    <mergeCell ref="G501:H501"/>
    <mergeCell ref="I501:J501"/>
    <mergeCell ref="K501:L501"/>
    <mergeCell ref="B497:C497"/>
    <mergeCell ref="D497:H497"/>
    <mergeCell ref="B499:C499"/>
    <mergeCell ref="G499:H499"/>
    <mergeCell ref="I499:J499"/>
    <mergeCell ref="K499:L499"/>
    <mergeCell ref="B492:C492"/>
    <mergeCell ref="B494:C494"/>
    <mergeCell ref="D494:F494"/>
    <mergeCell ref="G494:H494"/>
    <mergeCell ref="I494:J494"/>
    <mergeCell ref="B495:C495"/>
    <mergeCell ref="D495:F495"/>
    <mergeCell ref="G495:H495"/>
    <mergeCell ref="I495:J495"/>
    <mergeCell ref="I480:J480"/>
    <mergeCell ref="B488:C488"/>
    <mergeCell ref="D488:I488"/>
    <mergeCell ref="J488:K488"/>
    <mergeCell ref="C490:F490"/>
    <mergeCell ref="G490:H490"/>
    <mergeCell ref="J490:K490"/>
    <mergeCell ref="B472:E472"/>
    <mergeCell ref="K472:L472"/>
    <mergeCell ref="B474:L474"/>
    <mergeCell ref="B475:L475"/>
    <mergeCell ref="I478:J478"/>
    <mergeCell ref="H479:K479"/>
    <mergeCell ref="G467:H467"/>
    <mergeCell ref="K467:L467"/>
    <mergeCell ref="K468:L468"/>
    <mergeCell ref="K469:L469"/>
    <mergeCell ref="B470:C470"/>
    <mergeCell ref="I470:J470"/>
    <mergeCell ref="B463:C463"/>
    <mergeCell ref="K463:L463"/>
    <mergeCell ref="B464:C464"/>
    <mergeCell ref="G465:H465"/>
    <mergeCell ref="K465:L465"/>
    <mergeCell ref="G466:H466"/>
    <mergeCell ref="K466:L466"/>
    <mergeCell ref="G461:H461"/>
    <mergeCell ref="I461:J461"/>
    <mergeCell ref="K461:L461"/>
    <mergeCell ref="G462:H462"/>
    <mergeCell ref="I462:J462"/>
    <mergeCell ref="K462:L462"/>
    <mergeCell ref="G459:H459"/>
    <mergeCell ref="I459:J459"/>
    <mergeCell ref="K459:L459"/>
    <mergeCell ref="G460:H460"/>
    <mergeCell ref="I460:J460"/>
    <mergeCell ref="K460:L460"/>
    <mergeCell ref="G457:H457"/>
    <mergeCell ref="I457:J457"/>
    <mergeCell ref="K457:L457"/>
    <mergeCell ref="G458:H458"/>
    <mergeCell ref="I458:J458"/>
    <mergeCell ref="K458:L458"/>
    <mergeCell ref="G455:H455"/>
    <mergeCell ref="I455:J455"/>
    <mergeCell ref="K455:L455"/>
    <mergeCell ref="G456:H456"/>
    <mergeCell ref="I456:J456"/>
    <mergeCell ref="K456:L456"/>
    <mergeCell ref="G453:H453"/>
    <mergeCell ref="I453:J453"/>
    <mergeCell ref="K453:L453"/>
    <mergeCell ref="G454:H454"/>
    <mergeCell ref="I454:J454"/>
    <mergeCell ref="K454:L454"/>
    <mergeCell ref="B450:C450"/>
    <mergeCell ref="D450:H450"/>
    <mergeCell ref="B452:C452"/>
    <mergeCell ref="G452:H452"/>
    <mergeCell ref="I452:J452"/>
    <mergeCell ref="K452:L452"/>
    <mergeCell ref="B445:C445"/>
    <mergeCell ref="B447:C447"/>
    <mergeCell ref="D447:F447"/>
    <mergeCell ref="G447:H447"/>
    <mergeCell ref="I447:J447"/>
    <mergeCell ref="B448:C448"/>
    <mergeCell ref="D448:F448"/>
    <mergeCell ref="G448:H448"/>
    <mergeCell ref="I448:J448"/>
    <mergeCell ref="I433:J433"/>
    <mergeCell ref="B441:C441"/>
    <mergeCell ref="D441:I441"/>
    <mergeCell ref="J441:K441"/>
    <mergeCell ref="C443:F443"/>
    <mergeCell ref="G443:H443"/>
    <mergeCell ref="J443:K443"/>
    <mergeCell ref="B425:E425"/>
    <mergeCell ref="K425:L425"/>
    <mergeCell ref="B427:L427"/>
    <mergeCell ref="B428:L428"/>
    <mergeCell ref="I431:J431"/>
    <mergeCell ref="H432:K432"/>
    <mergeCell ref="G420:H420"/>
    <mergeCell ref="K420:L420"/>
    <mergeCell ref="K421:L421"/>
    <mergeCell ref="K422:L422"/>
    <mergeCell ref="B423:C423"/>
    <mergeCell ref="I423:J423"/>
    <mergeCell ref="B416:C416"/>
    <mergeCell ref="K416:L416"/>
    <mergeCell ref="B417:C417"/>
    <mergeCell ref="G418:H418"/>
    <mergeCell ref="K418:L418"/>
    <mergeCell ref="G419:H419"/>
    <mergeCell ref="K419:L419"/>
    <mergeCell ref="G414:H414"/>
    <mergeCell ref="I414:J414"/>
    <mergeCell ref="K414:L414"/>
    <mergeCell ref="G415:H415"/>
    <mergeCell ref="I415:J415"/>
    <mergeCell ref="K415:L415"/>
    <mergeCell ref="G412:H412"/>
    <mergeCell ref="I412:J412"/>
    <mergeCell ref="K412:L412"/>
    <mergeCell ref="G413:H413"/>
    <mergeCell ref="I413:J413"/>
    <mergeCell ref="K413:L413"/>
    <mergeCell ref="G410:H410"/>
    <mergeCell ref="I410:J410"/>
    <mergeCell ref="K410:L410"/>
    <mergeCell ref="G411:H411"/>
    <mergeCell ref="I411:J411"/>
    <mergeCell ref="K411:L411"/>
    <mergeCell ref="G408:H408"/>
    <mergeCell ref="I408:J408"/>
    <mergeCell ref="K408:L408"/>
    <mergeCell ref="G409:H409"/>
    <mergeCell ref="I409:J409"/>
    <mergeCell ref="K409:L409"/>
    <mergeCell ref="G406:H406"/>
    <mergeCell ref="I406:J406"/>
    <mergeCell ref="K406:L406"/>
    <mergeCell ref="G407:H407"/>
    <mergeCell ref="I407:J407"/>
    <mergeCell ref="K407:L407"/>
    <mergeCell ref="B403:C403"/>
    <mergeCell ref="D403:H403"/>
    <mergeCell ref="B405:C405"/>
    <mergeCell ref="G405:H405"/>
    <mergeCell ref="I405:J405"/>
    <mergeCell ref="K405:L405"/>
    <mergeCell ref="B398:C398"/>
    <mergeCell ref="B400:C400"/>
    <mergeCell ref="D400:F400"/>
    <mergeCell ref="G400:H400"/>
    <mergeCell ref="I400:J400"/>
    <mergeCell ref="B401:C401"/>
    <mergeCell ref="D401:F401"/>
    <mergeCell ref="G401:H401"/>
    <mergeCell ref="I401:J401"/>
    <mergeCell ref="I386:J386"/>
    <mergeCell ref="B394:C394"/>
    <mergeCell ref="D394:I394"/>
    <mergeCell ref="J394:K394"/>
    <mergeCell ref="C396:F396"/>
    <mergeCell ref="G396:H396"/>
    <mergeCell ref="J396:K396"/>
    <mergeCell ref="B378:E378"/>
    <mergeCell ref="K378:L378"/>
    <mergeCell ref="B380:L380"/>
    <mergeCell ref="B381:L381"/>
    <mergeCell ref="I384:J384"/>
    <mergeCell ref="H385:K385"/>
    <mergeCell ref="G373:H373"/>
    <mergeCell ref="K373:L373"/>
    <mergeCell ref="K374:L374"/>
    <mergeCell ref="K375:L375"/>
    <mergeCell ref="B376:C376"/>
    <mergeCell ref="I376:J376"/>
    <mergeCell ref="B369:C369"/>
    <mergeCell ref="K369:L369"/>
    <mergeCell ref="B370:C370"/>
    <mergeCell ref="G371:H371"/>
    <mergeCell ref="K371:L371"/>
    <mergeCell ref="G372:H372"/>
    <mergeCell ref="K372:L372"/>
    <mergeCell ref="G367:H367"/>
    <mergeCell ref="I367:J367"/>
    <mergeCell ref="K367:L367"/>
    <mergeCell ref="G368:H368"/>
    <mergeCell ref="I368:J368"/>
    <mergeCell ref="K368:L368"/>
    <mergeCell ref="G365:H365"/>
    <mergeCell ref="I365:J365"/>
    <mergeCell ref="K365:L365"/>
    <mergeCell ref="G366:H366"/>
    <mergeCell ref="I366:J366"/>
    <mergeCell ref="K366:L366"/>
    <mergeCell ref="G363:H363"/>
    <mergeCell ref="I363:J363"/>
    <mergeCell ref="K363:L363"/>
    <mergeCell ref="G364:H364"/>
    <mergeCell ref="I364:J364"/>
    <mergeCell ref="K364:L364"/>
    <mergeCell ref="G361:H361"/>
    <mergeCell ref="I361:J361"/>
    <mergeCell ref="K361:L361"/>
    <mergeCell ref="G362:H362"/>
    <mergeCell ref="I362:J362"/>
    <mergeCell ref="K362:L362"/>
    <mergeCell ref="G359:H359"/>
    <mergeCell ref="I359:J359"/>
    <mergeCell ref="K359:L359"/>
    <mergeCell ref="G360:H360"/>
    <mergeCell ref="I360:J360"/>
    <mergeCell ref="K360:L360"/>
    <mergeCell ref="B356:C356"/>
    <mergeCell ref="D356:H356"/>
    <mergeCell ref="B358:C358"/>
    <mergeCell ref="G358:H358"/>
    <mergeCell ref="I358:J358"/>
    <mergeCell ref="K358:L358"/>
    <mergeCell ref="B351:C351"/>
    <mergeCell ref="B353:C353"/>
    <mergeCell ref="D353:F353"/>
    <mergeCell ref="G353:H353"/>
    <mergeCell ref="I353:J353"/>
    <mergeCell ref="B354:C354"/>
    <mergeCell ref="D354:F354"/>
    <mergeCell ref="G354:H354"/>
    <mergeCell ref="I354:J354"/>
    <mergeCell ref="I339:J339"/>
    <mergeCell ref="B347:C347"/>
    <mergeCell ref="D347:I347"/>
    <mergeCell ref="J347:K347"/>
    <mergeCell ref="C349:F349"/>
    <mergeCell ref="G349:H349"/>
    <mergeCell ref="J349:K349"/>
    <mergeCell ref="B331:E331"/>
    <mergeCell ref="K331:L331"/>
    <mergeCell ref="B333:L333"/>
    <mergeCell ref="B334:L334"/>
    <mergeCell ref="I337:J337"/>
    <mergeCell ref="H338:K338"/>
    <mergeCell ref="G326:H326"/>
    <mergeCell ref="K326:L326"/>
    <mergeCell ref="K327:L327"/>
    <mergeCell ref="K328:L328"/>
    <mergeCell ref="B329:C329"/>
    <mergeCell ref="I329:J329"/>
    <mergeCell ref="B322:C322"/>
    <mergeCell ref="K322:L322"/>
    <mergeCell ref="B323:C323"/>
    <mergeCell ref="G324:H324"/>
    <mergeCell ref="K324:L324"/>
    <mergeCell ref="G325:H325"/>
    <mergeCell ref="K325:L325"/>
    <mergeCell ref="G320:H320"/>
    <mergeCell ref="I320:J320"/>
    <mergeCell ref="K320:L320"/>
    <mergeCell ref="G321:H321"/>
    <mergeCell ref="I321:J321"/>
    <mergeCell ref="K321:L321"/>
    <mergeCell ref="G318:H318"/>
    <mergeCell ref="I318:J318"/>
    <mergeCell ref="K318:L318"/>
    <mergeCell ref="G319:H319"/>
    <mergeCell ref="I319:J319"/>
    <mergeCell ref="K319:L319"/>
    <mergeCell ref="G316:H316"/>
    <mergeCell ref="I316:J316"/>
    <mergeCell ref="K316:L316"/>
    <mergeCell ref="G317:H317"/>
    <mergeCell ref="I317:J317"/>
    <mergeCell ref="K317:L317"/>
    <mergeCell ref="G314:H314"/>
    <mergeCell ref="I314:J314"/>
    <mergeCell ref="K314:L314"/>
    <mergeCell ref="G315:H315"/>
    <mergeCell ref="I315:J315"/>
    <mergeCell ref="K315:L315"/>
    <mergeCell ref="G312:H312"/>
    <mergeCell ref="I312:J312"/>
    <mergeCell ref="K312:L312"/>
    <mergeCell ref="G313:H313"/>
    <mergeCell ref="I313:J313"/>
    <mergeCell ref="K313:L313"/>
    <mergeCell ref="B309:C309"/>
    <mergeCell ref="D309:H309"/>
    <mergeCell ref="B311:C311"/>
    <mergeCell ref="G311:H311"/>
    <mergeCell ref="I311:J311"/>
    <mergeCell ref="K311:L311"/>
    <mergeCell ref="B304:C304"/>
    <mergeCell ref="B306:C306"/>
    <mergeCell ref="D306:F306"/>
    <mergeCell ref="G306:H306"/>
    <mergeCell ref="I306:J306"/>
    <mergeCell ref="B307:C307"/>
    <mergeCell ref="D307:F307"/>
    <mergeCell ref="G307:H307"/>
    <mergeCell ref="I307:J307"/>
    <mergeCell ref="I292:J292"/>
    <mergeCell ref="B300:C300"/>
    <mergeCell ref="D300:I300"/>
    <mergeCell ref="J300:K300"/>
    <mergeCell ref="C302:F302"/>
    <mergeCell ref="G302:H302"/>
    <mergeCell ref="J302:K302"/>
    <mergeCell ref="B284:E284"/>
    <mergeCell ref="K284:L284"/>
    <mergeCell ref="B286:L286"/>
    <mergeCell ref="B287:L287"/>
    <mergeCell ref="I290:J290"/>
    <mergeCell ref="H291:K291"/>
    <mergeCell ref="G279:H279"/>
    <mergeCell ref="K279:L279"/>
    <mergeCell ref="K280:L280"/>
    <mergeCell ref="K281:L281"/>
    <mergeCell ref="B282:C282"/>
    <mergeCell ref="I282:J282"/>
    <mergeCell ref="B275:C275"/>
    <mergeCell ref="K275:L275"/>
    <mergeCell ref="B276:C276"/>
    <mergeCell ref="G277:H277"/>
    <mergeCell ref="K277:L277"/>
    <mergeCell ref="G278:H278"/>
    <mergeCell ref="K278:L278"/>
    <mergeCell ref="G273:H273"/>
    <mergeCell ref="I273:J273"/>
    <mergeCell ref="K273:L273"/>
    <mergeCell ref="G274:H274"/>
    <mergeCell ref="I274:J274"/>
    <mergeCell ref="K274:L274"/>
    <mergeCell ref="G271:H271"/>
    <mergeCell ref="I271:J271"/>
    <mergeCell ref="K271:L271"/>
    <mergeCell ref="G272:H272"/>
    <mergeCell ref="I272:J272"/>
    <mergeCell ref="K272:L272"/>
    <mergeCell ref="G269:H269"/>
    <mergeCell ref="I269:J269"/>
    <mergeCell ref="K269:L269"/>
    <mergeCell ref="G270:H270"/>
    <mergeCell ref="I270:J270"/>
    <mergeCell ref="K270:L270"/>
    <mergeCell ref="G267:H267"/>
    <mergeCell ref="I267:J267"/>
    <mergeCell ref="K267:L267"/>
    <mergeCell ref="G268:H268"/>
    <mergeCell ref="I268:J268"/>
    <mergeCell ref="K268:L268"/>
    <mergeCell ref="G265:H265"/>
    <mergeCell ref="I265:J265"/>
    <mergeCell ref="K265:L265"/>
    <mergeCell ref="G266:H266"/>
    <mergeCell ref="I266:J266"/>
    <mergeCell ref="K266:L266"/>
    <mergeCell ref="B262:C262"/>
    <mergeCell ref="D262:H262"/>
    <mergeCell ref="B264:C264"/>
    <mergeCell ref="G264:H264"/>
    <mergeCell ref="I264:J264"/>
    <mergeCell ref="K264:L264"/>
    <mergeCell ref="B257:C257"/>
    <mergeCell ref="B259:C259"/>
    <mergeCell ref="D259:F259"/>
    <mergeCell ref="G259:H259"/>
    <mergeCell ref="I259:J259"/>
    <mergeCell ref="B260:C260"/>
    <mergeCell ref="D260:F260"/>
    <mergeCell ref="G260:H260"/>
    <mergeCell ref="I260:J260"/>
    <mergeCell ref="I245:J245"/>
    <mergeCell ref="B253:C253"/>
    <mergeCell ref="D253:I253"/>
    <mergeCell ref="J253:K253"/>
    <mergeCell ref="C255:F255"/>
    <mergeCell ref="G255:H255"/>
    <mergeCell ref="J255:K255"/>
    <mergeCell ref="B237:E237"/>
    <mergeCell ref="K237:L237"/>
    <mergeCell ref="B239:L239"/>
    <mergeCell ref="B240:L240"/>
    <mergeCell ref="I243:J243"/>
    <mergeCell ref="H244:K244"/>
    <mergeCell ref="G232:H232"/>
    <mergeCell ref="K232:L232"/>
    <mergeCell ref="K233:L233"/>
    <mergeCell ref="K234:L234"/>
    <mergeCell ref="B235:C235"/>
    <mergeCell ref="I235:J235"/>
    <mergeCell ref="B228:C228"/>
    <mergeCell ref="K228:L228"/>
    <mergeCell ref="B229:C229"/>
    <mergeCell ref="G230:H230"/>
    <mergeCell ref="K230:L230"/>
    <mergeCell ref="G231:H231"/>
    <mergeCell ref="K231:L231"/>
    <mergeCell ref="G226:H226"/>
    <mergeCell ref="I226:J226"/>
    <mergeCell ref="K226:L226"/>
    <mergeCell ref="G227:H227"/>
    <mergeCell ref="I227:J227"/>
    <mergeCell ref="K227:L227"/>
    <mergeCell ref="G224:H224"/>
    <mergeCell ref="I224:J224"/>
    <mergeCell ref="K224:L224"/>
    <mergeCell ref="G225:H225"/>
    <mergeCell ref="I225:J225"/>
    <mergeCell ref="K225:L225"/>
    <mergeCell ref="G222:H222"/>
    <mergeCell ref="I222:J222"/>
    <mergeCell ref="K222:L222"/>
    <mergeCell ref="G223:H223"/>
    <mergeCell ref="I223:J223"/>
    <mergeCell ref="K223:L223"/>
    <mergeCell ref="G220:H220"/>
    <mergeCell ref="I220:J220"/>
    <mergeCell ref="K220:L220"/>
    <mergeCell ref="G221:H221"/>
    <mergeCell ref="I221:J221"/>
    <mergeCell ref="K221:L221"/>
    <mergeCell ref="G218:H218"/>
    <mergeCell ref="I218:J218"/>
    <mergeCell ref="K218:L218"/>
    <mergeCell ref="G219:H219"/>
    <mergeCell ref="I219:J219"/>
    <mergeCell ref="K219:L219"/>
    <mergeCell ref="B215:C215"/>
    <mergeCell ref="D215:H215"/>
    <mergeCell ref="B217:C217"/>
    <mergeCell ref="G217:H217"/>
    <mergeCell ref="I217:J217"/>
    <mergeCell ref="K217:L217"/>
    <mergeCell ref="B210:C210"/>
    <mergeCell ref="B212:C212"/>
    <mergeCell ref="D212:F212"/>
    <mergeCell ref="G212:H212"/>
    <mergeCell ref="I212:J212"/>
    <mergeCell ref="B213:C213"/>
    <mergeCell ref="D213:F213"/>
    <mergeCell ref="G213:H213"/>
    <mergeCell ref="I213:J213"/>
    <mergeCell ref="I198:J198"/>
    <mergeCell ref="B206:C206"/>
    <mergeCell ref="D206:I206"/>
    <mergeCell ref="J206:K206"/>
    <mergeCell ref="C208:F208"/>
    <mergeCell ref="G208:H208"/>
    <mergeCell ref="J208:K208"/>
    <mergeCell ref="B191:E191"/>
    <mergeCell ref="K191:L191"/>
    <mergeCell ref="B193:L193"/>
    <mergeCell ref="B194:L194"/>
    <mergeCell ref="I196:J196"/>
    <mergeCell ref="H197:K197"/>
    <mergeCell ref="G186:H186"/>
    <mergeCell ref="K186:L186"/>
    <mergeCell ref="K187:L187"/>
    <mergeCell ref="K188:L188"/>
    <mergeCell ref="B189:C189"/>
    <mergeCell ref="I189:J189"/>
    <mergeCell ref="B182:C182"/>
    <mergeCell ref="K182:L182"/>
    <mergeCell ref="B183:C183"/>
    <mergeCell ref="G184:H184"/>
    <mergeCell ref="K184:L184"/>
    <mergeCell ref="G185:H185"/>
    <mergeCell ref="K185:L185"/>
    <mergeCell ref="G180:H180"/>
    <mergeCell ref="I180:J180"/>
    <mergeCell ref="K180:L180"/>
    <mergeCell ref="G181:H181"/>
    <mergeCell ref="I181:J181"/>
    <mergeCell ref="K181:L181"/>
    <mergeCell ref="G178:H178"/>
    <mergeCell ref="I178:J178"/>
    <mergeCell ref="K178:L178"/>
    <mergeCell ref="G179:H179"/>
    <mergeCell ref="I179:J179"/>
    <mergeCell ref="K179:L179"/>
    <mergeCell ref="G176:H176"/>
    <mergeCell ref="I176:J176"/>
    <mergeCell ref="K176:L176"/>
    <mergeCell ref="G177:H177"/>
    <mergeCell ref="I177:J177"/>
    <mergeCell ref="K177:L177"/>
    <mergeCell ref="G174:H174"/>
    <mergeCell ref="I174:J174"/>
    <mergeCell ref="K174:L174"/>
    <mergeCell ref="G175:H175"/>
    <mergeCell ref="I175:J175"/>
    <mergeCell ref="K175:L175"/>
    <mergeCell ref="G172:H172"/>
    <mergeCell ref="I172:J172"/>
    <mergeCell ref="K172:L172"/>
    <mergeCell ref="G173:H173"/>
    <mergeCell ref="I173:J173"/>
    <mergeCell ref="K173:L173"/>
    <mergeCell ref="B170:C170"/>
    <mergeCell ref="D170:H170"/>
    <mergeCell ref="B171:C171"/>
    <mergeCell ref="G171:H171"/>
    <mergeCell ref="I171:J171"/>
    <mergeCell ref="K171:L171"/>
    <mergeCell ref="B165:C165"/>
    <mergeCell ref="B167:C167"/>
    <mergeCell ref="D167:F167"/>
    <mergeCell ref="G167:H167"/>
    <mergeCell ref="I167:J167"/>
    <mergeCell ref="B168:C168"/>
    <mergeCell ref="D168:F168"/>
    <mergeCell ref="G168:H168"/>
    <mergeCell ref="I168:J168"/>
    <mergeCell ref="B151:C151"/>
    <mergeCell ref="B152:L154"/>
    <mergeCell ref="B161:C161"/>
    <mergeCell ref="D161:I161"/>
    <mergeCell ref="J161:K161"/>
    <mergeCell ref="C163:F163"/>
    <mergeCell ref="G163:H163"/>
    <mergeCell ref="J163:K163"/>
    <mergeCell ref="B144:L144"/>
    <mergeCell ref="B147:C147"/>
    <mergeCell ref="D147:I147"/>
    <mergeCell ref="J147:K147"/>
    <mergeCell ref="C149:F149"/>
    <mergeCell ref="G149:H149"/>
    <mergeCell ref="J149:K149"/>
    <mergeCell ref="B120:L128"/>
    <mergeCell ref="B130:L131"/>
    <mergeCell ref="B132:L133"/>
    <mergeCell ref="I139:J139"/>
    <mergeCell ref="B142:L142"/>
    <mergeCell ref="B143:L143"/>
    <mergeCell ref="B111:L115"/>
    <mergeCell ref="B116:L116"/>
    <mergeCell ref="G117:H117"/>
    <mergeCell ref="I117:J117"/>
    <mergeCell ref="K117:L117"/>
    <mergeCell ref="G119:H119"/>
    <mergeCell ref="I119:J119"/>
    <mergeCell ref="K119:L119"/>
    <mergeCell ref="C96:F96"/>
    <mergeCell ref="G96:H96"/>
    <mergeCell ref="J96:K96"/>
    <mergeCell ref="B98:C98"/>
    <mergeCell ref="B99:L101"/>
    <mergeCell ref="C109:F109"/>
    <mergeCell ref="G109:H109"/>
    <mergeCell ref="J109:K109"/>
    <mergeCell ref="I86:J86"/>
    <mergeCell ref="B87:L87"/>
    <mergeCell ref="B88:L88"/>
    <mergeCell ref="B89:L89"/>
    <mergeCell ref="B94:C94"/>
    <mergeCell ref="D94:I94"/>
    <mergeCell ref="J94:K94"/>
    <mergeCell ref="G69:H69"/>
    <mergeCell ref="I69:J69"/>
    <mergeCell ref="K69:L69"/>
    <mergeCell ref="B77:L78"/>
    <mergeCell ref="B79:L80"/>
    <mergeCell ref="C62:F62"/>
    <mergeCell ref="G62:H62"/>
    <mergeCell ref="J62:K62"/>
    <mergeCell ref="B64:L65"/>
    <mergeCell ref="B66:L66"/>
    <mergeCell ref="G67:H67"/>
    <mergeCell ref="I67:J67"/>
    <mergeCell ref="K67:L67"/>
    <mergeCell ref="Q9:Z12"/>
    <mergeCell ref="G58:H58"/>
    <mergeCell ref="I58:J58"/>
    <mergeCell ref="K58:L58"/>
    <mergeCell ref="O5:P5"/>
    <mergeCell ref="Q5:T5"/>
    <mergeCell ref="O6:P6"/>
    <mergeCell ref="Q6:T6"/>
    <mergeCell ref="O7:P7"/>
    <mergeCell ref="Q7:T7"/>
    <mergeCell ref="AW1:AY1"/>
    <mergeCell ref="O2:P2"/>
    <mergeCell ref="AW2:AY2"/>
    <mergeCell ref="O3:P3"/>
    <mergeCell ref="Q3:T3"/>
    <mergeCell ref="O4:P4"/>
    <mergeCell ref="Q4:T4"/>
    <mergeCell ref="O8:P8"/>
    <mergeCell ref="Q8:T8"/>
  </mergeCells>
  <dataValidations count="2">
    <dataValidation type="list" allowBlank="1" showInputMessage="1" showErrorMessage="1" sqref="JR3 TN3:TQ3 ADJ3:ADM3 ANF3:ANI3 AXB3:AXE3 BGX3:BHA3 BQT3:BQW3 CAP3:CAS3 CKL3:CKO3 CUH3:CUK3 DED3:DEG3 DNZ3:DOC3 DXV3:DXY3 EHR3:EHU3 ERN3:ERQ3 FBJ3:FBM3 FLF3:FLI3 FVB3:FVE3 GEX3:GFA3 GOT3:GOW3 GYP3:GYS3 HIL3:HIO3 HSH3:HSK3 ICD3:ICG3 ILZ3:IMC3 IVV3:IVY3 JFR3:JFU3 JPN3:JPQ3 JZJ3:JZM3 KJF3:KJI3 KTB3:KTE3 LCX3:LDA3 LMT3:LMW3 LWP3:LWS3 MGL3:MGO3 MQH3:MQK3 NAD3:NAG3 NJZ3:NKC3 NTV3:NTY3 ODR3:ODU3 ONN3:ONQ3 OXJ3:OXM3 PHF3:PHI3 PRB3:PRE3 QAX3:QBA3 QKT3:QKW3 QUP3:QUS3 REL3:REO3 ROH3:ROK3 RYD3:RYG3 SHZ3:SIC3 SRV3:SRY3 TBR3:TBU3 TLN3:TLQ3 TVJ3:TVM3 UFF3:UFI3 UPB3:UPE3 UYX3:UZA3 VIT3:VIW3 VSP3:VSS3 WCL3:WCO3 WMH3:WMK3 WWD3:WWG3 D65538:G65538 JR65538:JU65538 TN65538:TQ65538 ADJ65538:ADM65538 ANF65538:ANI65538 AXB65538:AXE65538 BGX65538:BHA65538 BQT65538:BQW65538 CAP65538:CAS65538 CKL65538:CKO65538 CUH65538:CUK65538 DED65538:DEG65538 DNZ65538:DOC65538 DXV65538:DXY65538 EHR65538:EHU65538 ERN65538:ERQ65538 FBJ65538:FBM65538 FLF65538:FLI65538 FVB65538:FVE65538 GEX65538:GFA65538 GOT65538:GOW65538 GYP65538:GYS65538 HIL65538:HIO65538 HSH65538:HSK65538 ICD65538:ICG65538 ILZ65538:IMC65538 IVV65538:IVY65538 JFR65538:JFU65538 JPN65538:JPQ65538 JZJ65538:JZM65538 KJF65538:KJI65538 KTB65538:KTE65538 LCX65538:LDA65538 LMT65538:LMW65538 LWP65538:LWS65538 MGL65538:MGO65538 MQH65538:MQK65538 NAD65538:NAG65538 NJZ65538:NKC65538 NTV65538:NTY65538 ODR65538:ODU65538 ONN65538:ONQ65538 OXJ65538:OXM65538 PHF65538:PHI65538 PRB65538:PRE65538 QAX65538:QBA65538 QKT65538:QKW65538 QUP65538:QUS65538 REL65538:REO65538 ROH65538:ROK65538 RYD65538:RYG65538 SHZ65538:SIC65538 SRV65538:SRY65538 TBR65538:TBU65538 TLN65538:TLQ65538 TVJ65538:TVM65538 UFF65538:UFI65538 UPB65538:UPE65538 UYX65538:UZA65538 VIT65538:VIW65538 VSP65538:VSS65538 WCL65538:WCO65538 WMH65538:WMK65538 WWD65538:WWG65538 D131074:G131074 JR131074:JU131074 TN131074:TQ131074 ADJ131074:ADM131074 ANF131074:ANI131074 AXB131074:AXE131074 BGX131074:BHA131074 BQT131074:BQW131074 CAP131074:CAS131074 CKL131074:CKO131074 CUH131074:CUK131074 DED131074:DEG131074 DNZ131074:DOC131074 DXV131074:DXY131074 EHR131074:EHU131074 ERN131074:ERQ131074 FBJ131074:FBM131074 FLF131074:FLI131074 FVB131074:FVE131074 GEX131074:GFA131074 GOT131074:GOW131074 GYP131074:GYS131074 HIL131074:HIO131074 HSH131074:HSK131074 ICD131074:ICG131074 ILZ131074:IMC131074 IVV131074:IVY131074 JFR131074:JFU131074 JPN131074:JPQ131074 JZJ131074:JZM131074 KJF131074:KJI131074 KTB131074:KTE131074 LCX131074:LDA131074 LMT131074:LMW131074 LWP131074:LWS131074 MGL131074:MGO131074 MQH131074:MQK131074 NAD131074:NAG131074 NJZ131074:NKC131074 NTV131074:NTY131074 ODR131074:ODU131074 ONN131074:ONQ131074 OXJ131074:OXM131074 PHF131074:PHI131074 PRB131074:PRE131074 QAX131074:QBA131074 QKT131074:QKW131074 QUP131074:QUS131074 REL131074:REO131074 ROH131074:ROK131074 RYD131074:RYG131074 SHZ131074:SIC131074 SRV131074:SRY131074 TBR131074:TBU131074 TLN131074:TLQ131074 TVJ131074:TVM131074 UFF131074:UFI131074 UPB131074:UPE131074 UYX131074:UZA131074 VIT131074:VIW131074 VSP131074:VSS131074 WCL131074:WCO131074 WMH131074:WMK131074 WWD131074:WWG131074 D196610:G196610 JR196610:JU196610 TN196610:TQ196610 ADJ196610:ADM196610 ANF196610:ANI196610 AXB196610:AXE196610 BGX196610:BHA196610 BQT196610:BQW196610 CAP196610:CAS196610 CKL196610:CKO196610 CUH196610:CUK196610 DED196610:DEG196610 DNZ196610:DOC196610 DXV196610:DXY196610 EHR196610:EHU196610 ERN196610:ERQ196610 FBJ196610:FBM196610 FLF196610:FLI196610 FVB196610:FVE196610 GEX196610:GFA196610 GOT196610:GOW196610 GYP196610:GYS196610 HIL196610:HIO196610 HSH196610:HSK196610 ICD196610:ICG196610 ILZ196610:IMC196610 IVV196610:IVY196610 JFR196610:JFU196610 JPN196610:JPQ196610 JZJ196610:JZM196610 KJF196610:KJI196610 KTB196610:KTE196610 LCX196610:LDA196610 LMT196610:LMW196610 LWP196610:LWS196610 MGL196610:MGO196610 MQH196610:MQK196610 NAD196610:NAG196610 NJZ196610:NKC196610 NTV196610:NTY196610 ODR196610:ODU196610 ONN196610:ONQ196610 OXJ196610:OXM196610 PHF196610:PHI196610 PRB196610:PRE196610 QAX196610:QBA196610 QKT196610:QKW196610 QUP196610:QUS196610 REL196610:REO196610 ROH196610:ROK196610 RYD196610:RYG196610 SHZ196610:SIC196610 SRV196610:SRY196610 TBR196610:TBU196610 TLN196610:TLQ196610 TVJ196610:TVM196610 UFF196610:UFI196610 UPB196610:UPE196610 UYX196610:UZA196610 VIT196610:VIW196610 VSP196610:VSS196610 WCL196610:WCO196610 WMH196610:WMK196610 WWD196610:WWG196610 D262146:G262146 JR262146:JU262146 TN262146:TQ262146 ADJ262146:ADM262146 ANF262146:ANI262146 AXB262146:AXE262146 BGX262146:BHA262146 BQT262146:BQW262146 CAP262146:CAS262146 CKL262146:CKO262146 CUH262146:CUK262146 DED262146:DEG262146 DNZ262146:DOC262146 DXV262146:DXY262146 EHR262146:EHU262146 ERN262146:ERQ262146 FBJ262146:FBM262146 FLF262146:FLI262146 FVB262146:FVE262146 GEX262146:GFA262146 GOT262146:GOW262146 GYP262146:GYS262146 HIL262146:HIO262146 HSH262146:HSK262146 ICD262146:ICG262146 ILZ262146:IMC262146 IVV262146:IVY262146 JFR262146:JFU262146 JPN262146:JPQ262146 JZJ262146:JZM262146 KJF262146:KJI262146 KTB262146:KTE262146 LCX262146:LDA262146 LMT262146:LMW262146 LWP262146:LWS262146 MGL262146:MGO262146 MQH262146:MQK262146 NAD262146:NAG262146 NJZ262146:NKC262146 NTV262146:NTY262146 ODR262146:ODU262146 ONN262146:ONQ262146 OXJ262146:OXM262146 PHF262146:PHI262146 PRB262146:PRE262146 QAX262146:QBA262146 QKT262146:QKW262146 QUP262146:QUS262146 REL262146:REO262146 ROH262146:ROK262146 RYD262146:RYG262146 SHZ262146:SIC262146 SRV262146:SRY262146 TBR262146:TBU262146 TLN262146:TLQ262146 TVJ262146:TVM262146 UFF262146:UFI262146 UPB262146:UPE262146 UYX262146:UZA262146 VIT262146:VIW262146 VSP262146:VSS262146 WCL262146:WCO262146 WMH262146:WMK262146 WWD262146:WWG262146 D327682:G327682 JR327682:JU327682 TN327682:TQ327682 ADJ327682:ADM327682 ANF327682:ANI327682 AXB327682:AXE327682 BGX327682:BHA327682 BQT327682:BQW327682 CAP327682:CAS327682 CKL327682:CKO327682 CUH327682:CUK327682 DED327682:DEG327682 DNZ327682:DOC327682 DXV327682:DXY327682 EHR327682:EHU327682 ERN327682:ERQ327682 FBJ327682:FBM327682 FLF327682:FLI327682 FVB327682:FVE327682 GEX327682:GFA327682 GOT327682:GOW327682 GYP327682:GYS327682 HIL327682:HIO327682 HSH327682:HSK327682 ICD327682:ICG327682 ILZ327682:IMC327682 IVV327682:IVY327682 JFR327682:JFU327682 JPN327682:JPQ327682 JZJ327682:JZM327682 KJF327682:KJI327682 KTB327682:KTE327682 LCX327682:LDA327682 LMT327682:LMW327682 LWP327682:LWS327682 MGL327682:MGO327682 MQH327682:MQK327682 NAD327682:NAG327682 NJZ327682:NKC327682 NTV327682:NTY327682 ODR327682:ODU327682 ONN327682:ONQ327682 OXJ327682:OXM327682 PHF327682:PHI327682 PRB327682:PRE327682 QAX327682:QBA327682 QKT327682:QKW327682 QUP327682:QUS327682 REL327682:REO327682 ROH327682:ROK327682 RYD327682:RYG327682 SHZ327682:SIC327682 SRV327682:SRY327682 TBR327682:TBU327682 TLN327682:TLQ327682 TVJ327682:TVM327682 UFF327682:UFI327682 UPB327682:UPE327682 UYX327682:UZA327682 VIT327682:VIW327682 VSP327682:VSS327682 WCL327682:WCO327682 WMH327682:WMK327682 WWD327682:WWG327682 D393218:G393218 JR393218:JU393218 TN393218:TQ393218 ADJ393218:ADM393218 ANF393218:ANI393218 AXB393218:AXE393218 BGX393218:BHA393218 BQT393218:BQW393218 CAP393218:CAS393218 CKL393218:CKO393218 CUH393218:CUK393218 DED393218:DEG393218 DNZ393218:DOC393218 DXV393218:DXY393218 EHR393218:EHU393218 ERN393218:ERQ393218 FBJ393218:FBM393218 FLF393218:FLI393218 FVB393218:FVE393218 GEX393218:GFA393218 GOT393218:GOW393218 GYP393218:GYS393218 HIL393218:HIO393218 HSH393218:HSK393218 ICD393218:ICG393218 ILZ393218:IMC393218 IVV393218:IVY393218 JFR393218:JFU393218 JPN393218:JPQ393218 JZJ393218:JZM393218 KJF393218:KJI393218 KTB393218:KTE393218 LCX393218:LDA393218 LMT393218:LMW393218 LWP393218:LWS393218 MGL393218:MGO393218 MQH393218:MQK393218 NAD393218:NAG393218 NJZ393218:NKC393218 NTV393218:NTY393218 ODR393218:ODU393218 ONN393218:ONQ393218 OXJ393218:OXM393218 PHF393218:PHI393218 PRB393218:PRE393218 QAX393218:QBA393218 QKT393218:QKW393218 QUP393218:QUS393218 REL393218:REO393218 ROH393218:ROK393218 RYD393218:RYG393218 SHZ393218:SIC393218 SRV393218:SRY393218 TBR393218:TBU393218 TLN393218:TLQ393218 TVJ393218:TVM393218 UFF393218:UFI393218 UPB393218:UPE393218 UYX393218:UZA393218 VIT393218:VIW393218 VSP393218:VSS393218 WCL393218:WCO393218 WMH393218:WMK393218 WWD393218:WWG393218 D458754:G458754 JR458754:JU458754 TN458754:TQ458754 ADJ458754:ADM458754 ANF458754:ANI458754 AXB458754:AXE458754 BGX458754:BHA458754 BQT458754:BQW458754 CAP458754:CAS458754 CKL458754:CKO458754 CUH458754:CUK458754 DED458754:DEG458754 DNZ458754:DOC458754 DXV458754:DXY458754 EHR458754:EHU458754 ERN458754:ERQ458754 FBJ458754:FBM458754 FLF458754:FLI458754 FVB458754:FVE458754 GEX458754:GFA458754 GOT458754:GOW458754 GYP458754:GYS458754 HIL458754:HIO458754 HSH458754:HSK458754 ICD458754:ICG458754 ILZ458754:IMC458754 IVV458754:IVY458754 JFR458754:JFU458754 JPN458754:JPQ458754 JZJ458754:JZM458754 KJF458754:KJI458754 KTB458754:KTE458754 LCX458754:LDA458754 LMT458754:LMW458754 LWP458754:LWS458754 MGL458754:MGO458754 MQH458754:MQK458754 NAD458754:NAG458754 NJZ458754:NKC458754 NTV458754:NTY458754 ODR458754:ODU458754 ONN458754:ONQ458754 OXJ458754:OXM458754 PHF458754:PHI458754 PRB458754:PRE458754 QAX458754:QBA458754 QKT458754:QKW458754 QUP458754:QUS458754 REL458754:REO458754 ROH458754:ROK458754 RYD458754:RYG458754 SHZ458754:SIC458754 SRV458754:SRY458754 TBR458754:TBU458754 TLN458754:TLQ458754 TVJ458754:TVM458754 UFF458754:UFI458754 UPB458754:UPE458754 UYX458754:UZA458754 VIT458754:VIW458754 VSP458754:VSS458754 WCL458754:WCO458754 WMH458754:WMK458754 WWD458754:WWG458754 D524290:G524290 JR524290:JU524290 TN524290:TQ524290 ADJ524290:ADM524290 ANF524290:ANI524290 AXB524290:AXE524290 BGX524290:BHA524290 BQT524290:BQW524290 CAP524290:CAS524290 CKL524290:CKO524290 CUH524290:CUK524290 DED524290:DEG524290 DNZ524290:DOC524290 DXV524290:DXY524290 EHR524290:EHU524290 ERN524290:ERQ524290 FBJ524290:FBM524290 FLF524290:FLI524290 FVB524290:FVE524290 GEX524290:GFA524290 GOT524290:GOW524290 GYP524290:GYS524290 HIL524290:HIO524290 HSH524290:HSK524290 ICD524290:ICG524290 ILZ524290:IMC524290 IVV524290:IVY524290 JFR524290:JFU524290 JPN524290:JPQ524290 JZJ524290:JZM524290 KJF524290:KJI524290 KTB524290:KTE524290 LCX524290:LDA524290 LMT524290:LMW524290 LWP524290:LWS524290 MGL524290:MGO524290 MQH524290:MQK524290 NAD524290:NAG524290 NJZ524290:NKC524290 NTV524290:NTY524290 ODR524290:ODU524290 ONN524290:ONQ524290 OXJ524290:OXM524290 PHF524290:PHI524290 PRB524290:PRE524290 QAX524290:QBA524290 QKT524290:QKW524290 QUP524290:QUS524290 REL524290:REO524290 ROH524290:ROK524290 RYD524290:RYG524290 SHZ524290:SIC524290 SRV524290:SRY524290 TBR524290:TBU524290 TLN524290:TLQ524290 TVJ524290:TVM524290 UFF524290:UFI524290 UPB524290:UPE524290 UYX524290:UZA524290 VIT524290:VIW524290 VSP524290:VSS524290 WCL524290:WCO524290 WMH524290:WMK524290 WWD524290:WWG524290 D589826:G589826 JR589826:JU589826 TN589826:TQ589826 ADJ589826:ADM589826 ANF589826:ANI589826 AXB589826:AXE589826 BGX589826:BHA589826 BQT589826:BQW589826 CAP589826:CAS589826 CKL589826:CKO589826 CUH589826:CUK589826 DED589826:DEG589826 DNZ589826:DOC589826 DXV589826:DXY589826 EHR589826:EHU589826 ERN589826:ERQ589826 FBJ589826:FBM589826 FLF589826:FLI589826 FVB589826:FVE589826 GEX589826:GFA589826 GOT589826:GOW589826 GYP589826:GYS589826 HIL589826:HIO589826 HSH589826:HSK589826 ICD589826:ICG589826 ILZ589826:IMC589826 IVV589826:IVY589826 JFR589826:JFU589826 JPN589826:JPQ589826 JZJ589826:JZM589826 KJF589826:KJI589826 KTB589826:KTE589826 LCX589826:LDA589826 LMT589826:LMW589826 LWP589826:LWS589826 MGL589826:MGO589826 MQH589826:MQK589826 NAD589826:NAG589826 NJZ589826:NKC589826 NTV589826:NTY589826 ODR589826:ODU589826 ONN589826:ONQ589826 OXJ589826:OXM589826 PHF589826:PHI589826 PRB589826:PRE589826 QAX589826:QBA589826 QKT589826:QKW589826 QUP589826:QUS589826 REL589826:REO589826 ROH589826:ROK589826 RYD589826:RYG589826 SHZ589826:SIC589826 SRV589826:SRY589826 TBR589826:TBU589826 TLN589826:TLQ589826 TVJ589826:TVM589826 UFF589826:UFI589826 UPB589826:UPE589826 UYX589826:UZA589826 VIT589826:VIW589826 VSP589826:VSS589826 WCL589826:WCO589826 WMH589826:WMK589826 WWD589826:WWG589826 D655362:G655362 JR655362:JU655362 TN655362:TQ655362 ADJ655362:ADM655362 ANF655362:ANI655362 AXB655362:AXE655362 BGX655362:BHA655362 BQT655362:BQW655362 CAP655362:CAS655362 CKL655362:CKO655362 CUH655362:CUK655362 DED655362:DEG655362 DNZ655362:DOC655362 DXV655362:DXY655362 EHR655362:EHU655362 ERN655362:ERQ655362 FBJ655362:FBM655362 FLF655362:FLI655362 FVB655362:FVE655362 GEX655362:GFA655362 GOT655362:GOW655362 GYP655362:GYS655362 HIL655362:HIO655362 HSH655362:HSK655362 ICD655362:ICG655362 ILZ655362:IMC655362 IVV655362:IVY655362 JFR655362:JFU655362 JPN655362:JPQ655362 JZJ655362:JZM655362 KJF655362:KJI655362 KTB655362:KTE655362 LCX655362:LDA655362 LMT655362:LMW655362 LWP655362:LWS655362 MGL655362:MGO655362 MQH655362:MQK655362 NAD655362:NAG655362 NJZ655362:NKC655362 NTV655362:NTY655362 ODR655362:ODU655362 ONN655362:ONQ655362 OXJ655362:OXM655362 PHF655362:PHI655362 PRB655362:PRE655362 QAX655362:QBA655362 QKT655362:QKW655362 QUP655362:QUS655362 REL655362:REO655362 ROH655362:ROK655362 RYD655362:RYG655362 SHZ655362:SIC655362 SRV655362:SRY655362 TBR655362:TBU655362 TLN655362:TLQ655362 TVJ655362:TVM655362 UFF655362:UFI655362 UPB655362:UPE655362 UYX655362:UZA655362 VIT655362:VIW655362 VSP655362:VSS655362 WCL655362:WCO655362 WMH655362:WMK655362 WWD655362:WWG655362 D720898:G720898 JR720898:JU720898 TN720898:TQ720898 ADJ720898:ADM720898 ANF720898:ANI720898 AXB720898:AXE720898 BGX720898:BHA720898 BQT720898:BQW720898 CAP720898:CAS720898 CKL720898:CKO720898 CUH720898:CUK720898 DED720898:DEG720898 DNZ720898:DOC720898 DXV720898:DXY720898 EHR720898:EHU720898 ERN720898:ERQ720898 FBJ720898:FBM720898 FLF720898:FLI720898 FVB720898:FVE720898 GEX720898:GFA720898 GOT720898:GOW720898 GYP720898:GYS720898 HIL720898:HIO720898 HSH720898:HSK720898 ICD720898:ICG720898 ILZ720898:IMC720898 IVV720898:IVY720898 JFR720898:JFU720898 JPN720898:JPQ720898 JZJ720898:JZM720898 KJF720898:KJI720898 KTB720898:KTE720898 LCX720898:LDA720898 LMT720898:LMW720898 LWP720898:LWS720898 MGL720898:MGO720898 MQH720898:MQK720898 NAD720898:NAG720898 NJZ720898:NKC720898 NTV720898:NTY720898 ODR720898:ODU720898 ONN720898:ONQ720898 OXJ720898:OXM720898 PHF720898:PHI720898 PRB720898:PRE720898 QAX720898:QBA720898 QKT720898:QKW720898 QUP720898:QUS720898 REL720898:REO720898 ROH720898:ROK720898 RYD720898:RYG720898 SHZ720898:SIC720898 SRV720898:SRY720898 TBR720898:TBU720898 TLN720898:TLQ720898 TVJ720898:TVM720898 UFF720898:UFI720898 UPB720898:UPE720898 UYX720898:UZA720898 VIT720898:VIW720898 VSP720898:VSS720898 WCL720898:WCO720898 WMH720898:WMK720898 WWD720898:WWG720898 D786434:G786434 JR786434:JU786434 TN786434:TQ786434 ADJ786434:ADM786434 ANF786434:ANI786434 AXB786434:AXE786434 BGX786434:BHA786434 BQT786434:BQW786434 CAP786434:CAS786434 CKL786434:CKO786434 CUH786434:CUK786434 DED786434:DEG786434 DNZ786434:DOC786434 DXV786434:DXY786434 EHR786434:EHU786434 ERN786434:ERQ786434 FBJ786434:FBM786434 FLF786434:FLI786434 FVB786434:FVE786434 GEX786434:GFA786434 GOT786434:GOW786434 GYP786434:GYS786434 HIL786434:HIO786434 HSH786434:HSK786434 ICD786434:ICG786434 ILZ786434:IMC786434 IVV786434:IVY786434 JFR786434:JFU786434 JPN786434:JPQ786434 JZJ786434:JZM786434 KJF786434:KJI786434 KTB786434:KTE786434 LCX786434:LDA786434 LMT786434:LMW786434 LWP786434:LWS786434 MGL786434:MGO786434 MQH786434:MQK786434 NAD786434:NAG786434 NJZ786434:NKC786434 NTV786434:NTY786434 ODR786434:ODU786434 ONN786434:ONQ786434 OXJ786434:OXM786434 PHF786434:PHI786434 PRB786434:PRE786434 QAX786434:QBA786434 QKT786434:QKW786434 QUP786434:QUS786434 REL786434:REO786434 ROH786434:ROK786434 RYD786434:RYG786434 SHZ786434:SIC786434 SRV786434:SRY786434 TBR786434:TBU786434 TLN786434:TLQ786434 TVJ786434:TVM786434 UFF786434:UFI786434 UPB786434:UPE786434 UYX786434:UZA786434 VIT786434:VIW786434 VSP786434:VSS786434 WCL786434:WCO786434 WMH786434:WMK786434 WWD786434:WWG786434 D851970:G851970 JR851970:JU851970 TN851970:TQ851970 ADJ851970:ADM851970 ANF851970:ANI851970 AXB851970:AXE851970 BGX851970:BHA851970 BQT851970:BQW851970 CAP851970:CAS851970 CKL851970:CKO851970 CUH851970:CUK851970 DED851970:DEG851970 DNZ851970:DOC851970 DXV851970:DXY851970 EHR851970:EHU851970 ERN851970:ERQ851970 FBJ851970:FBM851970 FLF851970:FLI851970 FVB851970:FVE851970 GEX851970:GFA851970 GOT851970:GOW851970 GYP851970:GYS851970 HIL851970:HIO851970 HSH851970:HSK851970 ICD851970:ICG851970 ILZ851970:IMC851970 IVV851970:IVY851970 JFR851970:JFU851970 JPN851970:JPQ851970 JZJ851970:JZM851970 KJF851970:KJI851970 KTB851970:KTE851970 LCX851970:LDA851970 LMT851970:LMW851970 LWP851970:LWS851970 MGL851970:MGO851970 MQH851970:MQK851970 NAD851970:NAG851970 NJZ851970:NKC851970 NTV851970:NTY851970 ODR851970:ODU851970 ONN851970:ONQ851970 OXJ851970:OXM851970 PHF851970:PHI851970 PRB851970:PRE851970 QAX851970:QBA851970 QKT851970:QKW851970 QUP851970:QUS851970 REL851970:REO851970 ROH851970:ROK851970 RYD851970:RYG851970 SHZ851970:SIC851970 SRV851970:SRY851970 TBR851970:TBU851970 TLN851970:TLQ851970 TVJ851970:TVM851970 UFF851970:UFI851970 UPB851970:UPE851970 UYX851970:UZA851970 VIT851970:VIW851970 VSP851970:VSS851970 WCL851970:WCO851970 WMH851970:WMK851970 WWD851970:WWG851970 D917506:G917506 JR917506:JU917506 TN917506:TQ917506 ADJ917506:ADM917506 ANF917506:ANI917506 AXB917506:AXE917506 BGX917506:BHA917506 BQT917506:BQW917506 CAP917506:CAS917506 CKL917506:CKO917506 CUH917506:CUK917506 DED917506:DEG917506 DNZ917506:DOC917506 DXV917506:DXY917506 EHR917506:EHU917506 ERN917506:ERQ917506 FBJ917506:FBM917506 FLF917506:FLI917506 FVB917506:FVE917506 GEX917506:GFA917506 GOT917506:GOW917506 GYP917506:GYS917506 HIL917506:HIO917506 HSH917506:HSK917506 ICD917506:ICG917506 ILZ917506:IMC917506 IVV917506:IVY917506 JFR917506:JFU917506 JPN917506:JPQ917506 JZJ917506:JZM917506 KJF917506:KJI917506 KTB917506:KTE917506 LCX917506:LDA917506 LMT917506:LMW917506 LWP917506:LWS917506 MGL917506:MGO917506 MQH917506:MQK917506 NAD917506:NAG917506 NJZ917506:NKC917506 NTV917506:NTY917506 ODR917506:ODU917506 ONN917506:ONQ917506 OXJ917506:OXM917506 PHF917506:PHI917506 PRB917506:PRE917506 QAX917506:QBA917506 QKT917506:QKW917506 QUP917506:QUS917506 REL917506:REO917506 ROH917506:ROK917506 RYD917506:RYG917506 SHZ917506:SIC917506 SRV917506:SRY917506 TBR917506:TBU917506 TLN917506:TLQ917506 TVJ917506:TVM917506 UFF917506:UFI917506 UPB917506:UPE917506 UYX917506:UZA917506 VIT917506:VIW917506 VSP917506:VSS917506 WCL917506:WCO917506 WMH917506:WMK917506 WWD917506:WWG917506 D983042:G983042 JR983042:JU983042 TN983042:TQ983042 ADJ983042:ADM983042 ANF983042:ANI983042 AXB983042:AXE983042 BGX983042:BHA983042 BQT983042:BQW983042 CAP983042:CAS983042 CKL983042:CKO983042 CUH983042:CUK983042 DED983042:DEG983042 DNZ983042:DOC983042 DXV983042:DXY983042 EHR983042:EHU983042 ERN983042:ERQ983042 FBJ983042:FBM983042 FLF983042:FLI983042 FVB983042:FVE983042 GEX983042:GFA983042 GOT983042:GOW983042 GYP983042:GYS983042 HIL983042:HIO983042 HSH983042:HSK983042 ICD983042:ICG983042 ILZ983042:IMC983042 IVV983042:IVY983042 JFR983042:JFU983042 JPN983042:JPQ983042 JZJ983042:JZM983042 KJF983042:KJI983042 KTB983042:KTE983042 LCX983042:LDA983042 LMT983042:LMW983042 LWP983042:LWS983042 MGL983042:MGO983042 MQH983042:MQK983042 NAD983042:NAG983042 NJZ983042:NKC983042 NTV983042:NTY983042 ODR983042:ODU983042 ONN983042:ONQ983042 OXJ983042:OXM983042 PHF983042:PHI983042 PRB983042:PRE983042 QAX983042:QBA983042 QKT983042:QKW983042 QUP983042:QUS983042 REL983042:REO983042 ROH983042:ROK983042 RYD983042:RYG983042 SHZ983042:SIC983042 SRV983042:SRY983042 TBR983042:TBU983042 TLN983042:TLQ983042 TVJ983042:TVM983042 UFF983042:UFI983042 UPB983042:UPE983042 UYX983042:UZA983042 VIT983042:VIW983042 VSP983042:VSS983042 WCL983042:WCO983042 WMH983042:WMK983042 WWD983042:WWG983042" xr:uid="{00000000-0002-0000-1C00-000000000000}">
      <formula1>#REF!</formula1>
    </dataValidation>
    <dataValidation type="date" allowBlank="1" showInputMessage="1" showErrorMessage="1" sqref="WWW983148:WWW983170 KK65538:KK65616 UG65538:UG65616 AEC65538:AEC65616 ANY65538:ANY65616 AXU65538:AXU65616 BHQ65538:BHQ65616 BRM65538:BRM65616 CBI65538:CBI65616 CLE65538:CLE65616 CVA65538:CVA65616 DEW65538:DEW65616 DOS65538:DOS65616 DYO65538:DYO65616 EIK65538:EIK65616 ESG65538:ESG65616 FCC65538:FCC65616 FLY65538:FLY65616 FVU65538:FVU65616 GFQ65538:GFQ65616 GPM65538:GPM65616 GZI65538:GZI65616 HJE65538:HJE65616 HTA65538:HTA65616 ICW65538:ICW65616 IMS65538:IMS65616 IWO65538:IWO65616 JGK65538:JGK65616 JQG65538:JQG65616 KAC65538:KAC65616 KJY65538:KJY65616 KTU65538:KTU65616 LDQ65538:LDQ65616 LNM65538:LNM65616 LXI65538:LXI65616 MHE65538:MHE65616 MRA65538:MRA65616 NAW65538:NAW65616 NKS65538:NKS65616 NUO65538:NUO65616 OEK65538:OEK65616 OOG65538:OOG65616 OYC65538:OYC65616 PHY65538:PHY65616 PRU65538:PRU65616 QBQ65538:QBQ65616 QLM65538:QLM65616 QVI65538:QVI65616 RFE65538:RFE65616 RPA65538:RPA65616 RYW65538:RYW65616 SIS65538:SIS65616 SSO65538:SSO65616 TCK65538:TCK65616 TMG65538:TMG65616 TWC65538:TWC65616 UFY65538:UFY65616 UPU65538:UPU65616 UZQ65538:UZQ65616 VJM65538:VJM65616 VTI65538:VTI65616 WDE65538:WDE65616 WNA65538:WNA65616 WWW65538:WWW65616 KK131074:KK131152 UG131074:UG131152 AEC131074:AEC131152 ANY131074:ANY131152 AXU131074:AXU131152 BHQ131074:BHQ131152 BRM131074:BRM131152 CBI131074:CBI131152 CLE131074:CLE131152 CVA131074:CVA131152 DEW131074:DEW131152 DOS131074:DOS131152 DYO131074:DYO131152 EIK131074:EIK131152 ESG131074:ESG131152 FCC131074:FCC131152 FLY131074:FLY131152 FVU131074:FVU131152 GFQ131074:GFQ131152 GPM131074:GPM131152 GZI131074:GZI131152 HJE131074:HJE131152 HTA131074:HTA131152 ICW131074:ICW131152 IMS131074:IMS131152 IWO131074:IWO131152 JGK131074:JGK131152 JQG131074:JQG131152 KAC131074:KAC131152 KJY131074:KJY131152 KTU131074:KTU131152 LDQ131074:LDQ131152 LNM131074:LNM131152 LXI131074:LXI131152 MHE131074:MHE131152 MRA131074:MRA131152 NAW131074:NAW131152 NKS131074:NKS131152 NUO131074:NUO131152 OEK131074:OEK131152 OOG131074:OOG131152 OYC131074:OYC131152 PHY131074:PHY131152 PRU131074:PRU131152 QBQ131074:QBQ131152 QLM131074:QLM131152 QVI131074:QVI131152 RFE131074:RFE131152 RPA131074:RPA131152 RYW131074:RYW131152 SIS131074:SIS131152 SSO131074:SSO131152 TCK131074:TCK131152 TMG131074:TMG131152 TWC131074:TWC131152 UFY131074:UFY131152 UPU131074:UPU131152 UZQ131074:UZQ131152 VJM131074:VJM131152 VTI131074:VTI131152 WDE131074:WDE131152 WNA131074:WNA131152 WWW131074:WWW131152 KK196610:KK196688 UG196610:UG196688 AEC196610:AEC196688 ANY196610:ANY196688 AXU196610:AXU196688 BHQ196610:BHQ196688 BRM196610:BRM196688 CBI196610:CBI196688 CLE196610:CLE196688 CVA196610:CVA196688 DEW196610:DEW196688 DOS196610:DOS196688 DYO196610:DYO196688 EIK196610:EIK196688 ESG196610:ESG196688 FCC196610:FCC196688 FLY196610:FLY196688 FVU196610:FVU196688 GFQ196610:GFQ196688 GPM196610:GPM196688 GZI196610:GZI196688 HJE196610:HJE196688 HTA196610:HTA196688 ICW196610:ICW196688 IMS196610:IMS196688 IWO196610:IWO196688 JGK196610:JGK196688 JQG196610:JQG196688 KAC196610:KAC196688 KJY196610:KJY196688 KTU196610:KTU196688 LDQ196610:LDQ196688 LNM196610:LNM196688 LXI196610:LXI196688 MHE196610:MHE196688 MRA196610:MRA196688 NAW196610:NAW196688 NKS196610:NKS196688 NUO196610:NUO196688 OEK196610:OEK196688 OOG196610:OOG196688 OYC196610:OYC196688 PHY196610:PHY196688 PRU196610:PRU196688 QBQ196610:QBQ196688 QLM196610:QLM196688 QVI196610:QVI196688 RFE196610:RFE196688 RPA196610:RPA196688 RYW196610:RYW196688 SIS196610:SIS196688 SSO196610:SSO196688 TCK196610:TCK196688 TMG196610:TMG196688 TWC196610:TWC196688 UFY196610:UFY196688 UPU196610:UPU196688 UZQ196610:UZQ196688 VJM196610:VJM196688 VTI196610:VTI196688 WDE196610:WDE196688 WNA196610:WNA196688 WWW196610:WWW196688 KK262146:KK262224 UG262146:UG262224 AEC262146:AEC262224 ANY262146:ANY262224 AXU262146:AXU262224 BHQ262146:BHQ262224 BRM262146:BRM262224 CBI262146:CBI262224 CLE262146:CLE262224 CVA262146:CVA262224 DEW262146:DEW262224 DOS262146:DOS262224 DYO262146:DYO262224 EIK262146:EIK262224 ESG262146:ESG262224 FCC262146:FCC262224 FLY262146:FLY262224 FVU262146:FVU262224 GFQ262146:GFQ262224 GPM262146:GPM262224 GZI262146:GZI262224 HJE262146:HJE262224 HTA262146:HTA262224 ICW262146:ICW262224 IMS262146:IMS262224 IWO262146:IWO262224 JGK262146:JGK262224 JQG262146:JQG262224 KAC262146:KAC262224 KJY262146:KJY262224 KTU262146:KTU262224 LDQ262146:LDQ262224 LNM262146:LNM262224 LXI262146:LXI262224 MHE262146:MHE262224 MRA262146:MRA262224 NAW262146:NAW262224 NKS262146:NKS262224 NUO262146:NUO262224 OEK262146:OEK262224 OOG262146:OOG262224 OYC262146:OYC262224 PHY262146:PHY262224 PRU262146:PRU262224 QBQ262146:QBQ262224 QLM262146:QLM262224 QVI262146:QVI262224 RFE262146:RFE262224 RPA262146:RPA262224 RYW262146:RYW262224 SIS262146:SIS262224 SSO262146:SSO262224 TCK262146:TCK262224 TMG262146:TMG262224 TWC262146:TWC262224 UFY262146:UFY262224 UPU262146:UPU262224 UZQ262146:UZQ262224 VJM262146:VJM262224 VTI262146:VTI262224 WDE262146:WDE262224 WNA262146:WNA262224 WWW262146:WWW262224 KK327682:KK327760 UG327682:UG327760 AEC327682:AEC327760 ANY327682:ANY327760 AXU327682:AXU327760 BHQ327682:BHQ327760 BRM327682:BRM327760 CBI327682:CBI327760 CLE327682:CLE327760 CVA327682:CVA327760 DEW327682:DEW327760 DOS327682:DOS327760 DYO327682:DYO327760 EIK327682:EIK327760 ESG327682:ESG327760 FCC327682:FCC327760 FLY327682:FLY327760 FVU327682:FVU327760 GFQ327682:GFQ327760 GPM327682:GPM327760 GZI327682:GZI327760 HJE327682:HJE327760 HTA327682:HTA327760 ICW327682:ICW327760 IMS327682:IMS327760 IWO327682:IWO327760 JGK327682:JGK327760 JQG327682:JQG327760 KAC327682:KAC327760 KJY327682:KJY327760 KTU327682:KTU327760 LDQ327682:LDQ327760 LNM327682:LNM327760 LXI327682:LXI327760 MHE327682:MHE327760 MRA327682:MRA327760 NAW327682:NAW327760 NKS327682:NKS327760 NUO327682:NUO327760 OEK327682:OEK327760 OOG327682:OOG327760 OYC327682:OYC327760 PHY327682:PHY327760 PRU327682:PRU327760 QBQ327682:QBQ327760 QLM327682:QLM327760 QVI327682:QVI327760 RFE327682:RFE327760 RPA327682:RPA327760 RYW327682:RYW327760 SIS327682:SIS327760 SSO327682:SSO327760 TCK327682:TCK327760 TMG327682:TMG327760 TWC327682:TWC327760 UFY327682:UFY327760 UPU327682:UPU327760 UZQ327682:UZQ327760 VJM327682:VJM327760 VTI327682:VTI327760 WDE327682:WDE327760 WNA327682:WNA327760 WWW327682:WWW327760 KK393218:KK393296 UG393218:UG393296 AEC393218:AEC393296 ANY393218:ANY393296 AXU393218:AXU393296 BHQ393218:BHQ393296 BRM393218:BRM393296 CBI393218:CBI393296 CLE393218:CLE393296 CVA393218:CVA393296 DEW393218:DEW393296 DOS393218:DOS393296 DYO393218:DYO393296 EIK393218:EIK393296 ESG393218:ESG393296 FCC393218:FCC393296 FLY393218:FLY393296 FVU393218:FVU393296 GFQ393218:GFQ393296 GPM393218:GPM393296 GZI393218:GZI393296 HJE393218:HJE393296 HTA393218:HTA393296 ICW393218:ICW393296 IMS393218:IMS393296 IWO393218:IWO393296 JGK393218:JGK393296 JQG393218:JQG393296 KAC393218:KAC393296 KJY393218:KJY393296 KTU393218:KTU393296 LDQ393218:LDQ393296 LNM393218:LNM393296 LXI393218:LXI393296 MHE393218:MHE393296 MRA393218:MRA393296 NAW393218:NAW393296 NKS393218:NKS393296 NUO393218:NUO393296 OEK393218:OEK393296 OOG393218:OOG393296 OYC393218:OYC393296 PHY393218:PHY393296 PRU393218:PRU393296 QBQ393218:QBQ393296 QLM393218:QLM393296 QVI393218:QVI393296 RFE393218:RFE393296 RPA393218:RPA393296 RYW393218:RYW393296 SIS393218:SIS393296 SSO393218:SSO393296 TCK393218:TCK393296 TMG393218:TMG393296 TWC393218:TWC393296 UFY393218:UFY393296 UPU393218:UPU393296 UZQ393218:UZQ393296 VJM393218:VJM393296 VTI393218:VTI393296 WDE393218:WDE393296 WNA393218:WNA393296 WWW393218:WWW393296 KK458754:KK458832 UG458754:UG458832 AEC458754:AEC458832 ANY458754:ANY458832 AXU458754:AXU458832 BHQ458754:BHQ458832 BRM458754:BRM458832 CBI458754:CBI458832 CLE458754:CLE458832 CVA458754:CVA458832 DEW458754:DEW458832 DOS458754:DOS458832 DYO458754:DYO458832 EIK458754:EIK458832 ESG458754:ESG458832 FCC458754:FCC458832 FLY458754:FLY458832 FVU458754:FVU458832 GFQ458754:GFQ458832 GPM458754:GPM458832 GZI458754:GZI458832 HJE458754:HJE458832 HTA458754:HTA458832 ICW458754:ICW458832 IMS458754:IMS458832 IWO458754:IWO458832 JGK458754:JGK458832 JQG458754:JQG458832 KAC458754:KAC458832 KJY458754:KJY458832 KTU458754:KTU458832 LDQ458754:LDQ458832 LNM458754:LNM458832 LXI458754:LXI458832 MHE458754:MHE458832 MRA458754:MRA458832 NAW458754:NAW458832 NKS458754:NKS458832 NUO458754:NUO458832 OEK458754:OEK458832 OOG458754:OOG458832 OYC458754:OYC458832 PHY458754:PHY458832 PRU458754:PRU458832 QBQ458754:QBQ458832 QLM458754:QLM458832 QVI458754:QVI458832 RFE458754:RFE458832 RPA458754:RPA458832 RYW458754:RYW458832 SIS458754:SIS458832 SSO458754:SSO458832 TCK458754:TCK458832 TMG458754:TMG458832 TWC458754:TWC458832 UFY458754:UFY458832 UPU458754:UPU458832 UZQ458754:UZQ458832 VJM458754:VJM458832 VTI458754:VTI458832 WDE458754:WDE458832 WNA458754:WNA458832 WWW458754:WWW458832 KK524290:KK524368 UG524290:UG524368 AEC524290:AEC524368 ANY524290:ANY524368 AXU524290:AXU524368 BHQ524290:BHQ524368 BRM524290:BRM524368 CBI524290:CBI524368 CLE524290:CLE524368 CVA524290:CVA524368 DEW524290:DEW524368 DOS524290:DOS524368 DYO524290:DYO524368 EIK524290:EIK524368 ESG524290:ESG524368 FCC524290:FCC524368 FLY524290:FLY524368 FVU524290:FVU524368 GFQ524290:GFQ524368 GPM524290:GPM524368 GZI524290:GZI524368 HJE524290:HJE524368 HTA524290:HTA524368 ICW524290:ICW524368 IMS524290:IMS524368 IWO524290:IWO524368 JGK524290:JGK524368 JQG524290:JQG524368 KAC524290:KAC524368 KJY524290:KJY524368 KTU524290:KTU524368 LDQ524290:LDQ524368 LNM524290:LNM524368 LXI524290:LXI524368 MHE524290:MHE524368 MRA524290:MRA524368 NAW524290:NAW524368 NKS524290:NKS524368 NUO524290:NUO524368 OEK524290:OEK524368 OOG524290:OOG524368 OYC524290:OYC524368 PHY524290:PHY524368 PRU524290:PRU524368 QBQ524290:QBQ524368 QLM524290:QLM524368 QVI524290:QVI524368 RFE524290:RFE524368 RPA524290:RPA524368 RYW524290:RYW524368 SIS524290:SIS524368 SSO524290:SSO524368 TCK524290:TCK524368 TMG524290:TMG524368 TWC524290:TWC524368 UFY524290:UFY524368 UPU524290:UPU524368 UZQ524290:UZQ524368 VJM524290:VJM524368 VTI524290:VTI524368 WDE524290:WDE524368 WNA524290:WNA524368 WWW524290:WWW524368 KK589826:KK589904 UG589826:UG589904 AEC589826:AEC589904 ANY589826:ANY589904 AXU589826:AXU589904 BHQ589826:BHQ589904 BRM589826:BRM589904 CBI589826:CBI589904 CLE589826:CLE589904 CVA589826:CVA589904 DEW589826:DEW589904 DOS589826:DOS589904 DYO589826:DYO589904 EIK589826:EIK589904 ESG589826:ESG589904 FCC589826:FCC589904 FLY589826:FLY589904 FVU589826:FVU589904 GFQ589826:GFQ589904 GPM589826:GPM589904 GZI589826:GZI589904 HJE589826:HJE589904 HTA589826:HTA589904 ICW589826:ICW589904 IMS589826:IMS589904 IWO589826:IWO589904 JGK589826:JGK589904 JQG589826:JQG589904 KAC589826:KAC589904 KJY589826:KJY589904 KTU589826:KTU589904 LDQ589826:LDQ589904 LNM589826:LNM589904 LXI589826:LXI589904 MHE589826:MHE589904 MRA589826:MRA589904 NAW589826:NAW589904 NKS589826:NKS589904 NUO589826:NUO589904 OEK589826:OEK589904 OOG589826:OOG589904 OYC589826:OYC589904 PHY589826:PHY589904 PRU589826:PRU589904 QBQ589826:QBQ589904 QLM589826:QLM589904 QVI589826:QVI589904 RFE589826:RFE589904 RPA589826:RPA589904 RYW589826:RYW589904 SIS589826:SIS589904 SSO589826:SSO589904 TCK589826:TCK589904 TMG589826:TMG589904 TWC589826:TWC589904 UFY589826:UFY589904 UPU589826:UPU589904 UZQ589826:UZQ589904 VJM589826:VJM589904 VTI589826:VTI589904 WDE589826:WDE589904 WNA589826:WNA589904 WWW589826:WWW589904 KK655362:KK655440 UG655362:UG655440 AEC655362:AEC655440 ANY655362:ANY655440 AXU655362:AXU655440 BHQ655362:BHQ655440 BRM655362:BRM655440 CBI655362:CBI655440 CLE655362:CLE655440 CVA655362:CVA655440 DEW655362:DEW655440 DOS655362:DOS655440 DYO655362:DYO655440 EIK655362:EIK655440 ESG655362:ESG655440 FCC655362:FCC655440 FLY655362:FLY655440 FVU655362:FVU655440 GFQ655362:GFQ655440 GPM655362:GPM655440 GZI655362:GZI655440 HJE655362:HJE655440 HTA655362:HTA655440 ICW655362:ICW655440 IMS655362:IMS655440 IWO655362:IWO655440 JGK655362:JGK655440 JQG655362:JQG655440 KAC655362:KAC655440 KJY655362:KJY655440 KTU655362:KTU655440 LDQ655362:LDQ655440 LNM655362:LNM655440 LXI655362:LXI655440 MHE655362:MHE655440 MRA655362:MRA655440 NAW655362:NAW655440 NKS655362:NKS655440 NUO655362:NUO655440 OEK655362:OEK655440 OOG655362:OOG655440 OYC655362:OYC655440 PHY655362:PHY655440 PRU655362:PRU655440 QBQ655362:QBQ655440 QLM655362:QLM655440 QVI655362:QVI655440 RFE655362:RFE655440 RPA655362:RPA655440 RYW655362:RYW655440 SIS655362:SIS655440 SSO655362:SSO655440 TCK655362:TCK655440 TMG655362:TMG655440 TWC655362:TWC655440 UFY655362:UFY655440 UPU655362:UPU655440 UZQ655362:UZQ655440 VJM655362:VJM655440 VTI655362:VTI655440 WDE655362:WDE655440 WNA655362:WNA655440 WWW655362:WWW655440 KK720898:KK720976 UG720898:UG720976 AEC720898:AEC720976 ANY720898:ANY720976 AXU720898:AXU720976 BHQ720898:BHQ720976 BRM720898:BRM720976 CBI720898:CBI720976 CLE720898:CLE720976 CVA720898:CVA720976 DEW720898:DEW720976 DOS720898:DOS720976 DYO720898:DYO720976 EIK720898:EIK720976 ESG720898:ESG720976 FCC720898:FCC720976 FLY720898:FLY720976 FVU720898:FVU720976 GFQ720898:GFQ720976 GPM720898:GPM720976 GZI720898:GZI720976 HJE720898:HJE720976 HTA720898:HTA720976 ICW720898:ICW720976 IMS720898:IMS720976 IWO720898:IWO720976 JGK720898:JGK720976 JQG720898:JQG720976 KAC720898:KAC720976 KJY720898:KJY720976 KTU720898:KTU720976 LDQ720898:LDQ720976 LNM720898:LNM720976 LXI720898:LXI720976 MHE720898:MHE720976 MRA720898:MRA720976 NAW720898:NAW720976 NKS720898:NKS720976 NUO720898:NUO720976 OEK720898:OEK720976 OOG720898:OOG720976 OYC720898:OYC720976 PHY720898:PHY720976 PRU720898:PRU720976 QBQ720898:QBQ720976 QLM720898:QLM720976 QVI720898:QVI720976 RFE720898:RFE720976 RPA720898:RPA720976 RYW720898:RYW720976 SIS720898:SIS720976 SSO720898:SSO720976 TCK720898:TCK720976 TMG720898:TMG720976 TWC720898:TWC720976 UFY720898:UFY720976 UPU720898:UPU720976 UZQ720898:UZQ720976 VJM720898:VJM720976 VTI720898:VTI720976 WDE720898:WDE720976 WNA720898:WNA720976 WWW720898:WWW720976 KK786434:KK786512 UG786434:UG786512 AEC786434:AEC786512 ANY786434:ANY786512 AXU786434:AXU786512 BHQ786434:BHQ786512 BRM786434:BRM786512 CBI786434:CBI786512 CLE786434:CLE786512 CVA786434:CVA786512 DEW786434:DEW786512 DOS786434:DOS786512 DYO786434:DYO786512 EIK786434:EIK786512 ESG786434:ESG786512 FCC786434:FCC786512 FLY786434:FLY786512 FVU786434:FVU786512 GFQ786434:GFQ786512 GPM786434:GPM786512 GZI786434:GZI786512 HJE786434:HJE786512 HTA786434:HTA786512 ICW786434:ICW786512 IMS786434:IMS786512 IWO786434:IWO786512 JGK786434:JGK786512 JQG786434:JQG786512 KAC786434:KAC786512 KJY786434:KJY786512 KTU786434:KTU786512 LDQ786434:LDQ786512 LNM786434:LNM786512 LXI786434:LXI786512 MHE786434:MHE786512 MRA786434:MRA786512 NAW786434:NAW786512 NKS786434:NKS786512 NUO786434:NUO786512 OEK786434:OEK786512 OOG786434:OOG786512 OYC786434:OYC786512 PHY786434:PHY786512 PRU786434:PRU786512 QBQ786434:QBQ786512 QLM786434:QLM786512 QVI786434:QVI786512 RFE786434:RFE786512 RPA786434:RPA786512 RYW786434:RYW786512 SIS786434:SIS786512 SSO786434:SSO786512 TCK786434:TCK786512 TMG786434:TMG786512 TWC786434:TWC786512 UFY786434:UFY786512 UPU786434:UPU786512 UZQ786434:UZQ786512 VJM786434:VJM786512 VTI786434:VTI786512 WDE786434:WDE786512 WNA786434:WNA786512 WWW786434:WWW786512 KK851970:KK852048 UG851970:UG852048 AEC851970:AEC852048 ANY851970:ANY852048 AXU851970:AXU852048 BHQ851970:BHQ852048 BRM851970:BRM852048 CBI851970:CBI852048 CLE851970:CLE852048 CVA851970:CVA852048 DEW851970:DEW852048 DOS851970:DOS852048 DYO851970:DYO852048 EIK851970:EIK852048 ESG851970:ESG852048 FCC851970:FCC852048 FLY851970:FLY852048 FVU851970:FVU852048 GFQ851970:GFQ852048 GPM851970:GPM852048 GZI851970:GZI852048 HJE851970:HJE852048 HTA851970:HTA852048 ICW851970:ICW852048 IMS851970:IMS852048 IWO851970:IWO852048 JGK851970:JGK852048 JQG851970:JQG852048 KAC851970:KAC852048 KJY851970:KJY852048 KTU851970:KTU852048 LDQ851970:LDQ852048 LNM851970:LNM852048 LXI851970:LXI852048 MHE851970:MHE852048 MRA851970:MRA852048 NAW851970:NAW852048 NKS851970:NKS852048 NUO851970:NUO852048 OEK851970:OEK852048 OOG851970:OOG852048 OYC851970:OYC852048 PHY851970:PHY852048 PRU851970:PRU852048 QBQ851970:QBQ852048 QLM851970:QLM852048 QVI851970:QVI852048 RFE851970:RFE852048 RPA851970:RPA852048 RYW851970:RYW852048 SIS851970:SIS852048 SSO851970:SSO852048 TCK851970:TCK852048 TMG851970:TMG852048 TWC851970:TWC852048 UFY851970:UFY852048 UPU851970:UPU852048 UZQ851970:UZQ852048 VJM851970:VJM852048 VTI851970:VTI852048 WDE851970:WDE852048 WNA851970:WNA852048 WWW851970:WWW852048 KK917506:KK917584 UG917506:UG917584 AEC917506:AEC917584 ANY917506:ANY917584 AXU917506:AXU917584 BHQ917506:BHQ917584 BRM917506:BRM917584 CBI917506:CBI917584 CLE917506:CLE917584 CVA917506:CVA917584 DEW917506:DEW917584 DOS917506:DOS917584 DYO917506:DYO917584 EIK917506:EIK917584 ESG917506:ESG917584 FCC917506:FCC917584 FLY917506:FLY917584 FVU917506:FVU917584 GFQ917506:GFQ917584 GPM917506:GPM917584 GZI917506:GZI917584 HJE917506:HJE917584 HTA917506:HTA917584 ICW917506:ICW917584 IMS917506:IMS917584 IWO917506:IWO917584 JGK917506:JGK917584 JQG917506:JQG917584 KAC917506:KAC917584 KJY917506:KJY917584 KTU917506:KTU917584 LDQ917506:LDQ917584 LNM917506:LNM917584 LXI917506:LXI917584 MHE917506:MHE917584 MRA917506:MRA917584 NAW917506:NAW917584 NKS917506:NKS917584 NUO917506:NUO917584 OEK917506:OEK917584 OOG917506:OOG917584 OYC917506:OYC917584 PHY917506:PHY917584 PRU917506:PRU917584 QBQ917506:QBQ917584 QLM917506:QLM917584 QVI917506:QVI917584 RFE917506:RFE917584 RPA917506:RPA917584 RYW917506:RYW917584 SIS917506:SIS917584 SSO917506:SSO917584 TCK917506:TCK917584 TMG917506:TMG917584 TWC917506:TWC917584 UFY917506:UFY917584 UPU917506:UPU917584 UZQ917506:UZQ917584 VJM917506:VJM917584 VTI917506:VTI917584 WDE917506:WDE917584 WNA917506:WNA917584 WWW917506:WWW917584 KK983042:KK983120 UG983042:UG983120 AEC983042:AEC983120 ANY983042:ANY983120 AXU983042:AXU983120 BHQ983042:BHQ983120 BRM983042:BRM983120 CBI983042:CBI983120 CLE983042:CLE983120 CVA983042:CVA983120 DEW983042:DEW983120 DOS983042:DOS983120 DYO983042:DYO983120 EIK983042:EIK983120 ESG983042:ESG983120 FCC983042:FCC983120 FLY983042:FLY983120 FVU983042:FVU983120 GFQ983042:GFQ983120 GPM983042:GPM983120 GZI983042:GZI983120 HJE983042:HJE983120 HTA983042:HTA983120 ICW983042:ICW983120 IMS983042:IMS983120 IWO983042:IWO983120 JGK983042:JGK983120 JQG983042:JQG983120 KAC983042:KAC983120 KJY983042:KJY983120 KTU983042:KTU983120 LDQ983042:LDQ983120 LNM983042:LNM983120 LXI983042:LXI983120 MHE983042:MHE983120 MRA983042:MRA983120 NAW983042:NAW983120 NKS983042:NKS983120 NUO983042:NUO983120 OEK983042:OEK983120 OOG983042:OOG983120 OYC983042:OYC983120 PHY983042:PHY983120 PRU983042:PRU983120 QBQ983042:QBQ983120 QLM983042:QLM983120 QVI983042:QVI983120 RFE983042:RFE983120 RPA983042:RPA983120 RYW983042:RYW983120 SIS983042:SIS983120 SSO983042:SSO983120 TCK983042:TCK983120 TMG983042:TMG983120 TWC983042:TWC983120 UFY983042:UFY983120 UPU983042:UPU983120 UZQ983042:UZQ983120 VJM983042:VJM983120 VTI983042:VTI983120 WDE983042:WDE983120 WNA983042:WNA983120 WWW983042:WWW983120 KK107:KK132 UG107:UG132 AEC107:AEC132 ANY107:ANY132 AXU107:AXU132 BHQ107:BHQ132 BRM107:BRM132 CBI107:CBI132 CLE107:CLE132 CVA107:CVA132 DEW107:DEW132 DOS107:DOS132 DYO107:DYO132 EIK107:EIK132 ESG107:ESG132 FCC107:FCC132 FLY107:FLY132 FVU107:FVU132 GFQ107:GFQ132 GPM107:GPM132 GZI107:GZI132 HJE107:HJE132 HTA107:HTA132 ICW107:ICW132 IMS107:IMS132 IWO107:IWO132 JGK107:JGK132 JQG107:JQG132 KAC107:KAC132 KJY107:KJY132 KTU107:KTU132 LDQ107:LDQ132 LNM107:LNM132 LXI107:LXI132 MHE107:MHE132 MRA107:MRA132 NAW107:NAW132 NKS107:NKS132 NUO107:NUO132 OEK107:OEK132 OOG107:OOG132 OYC107:OYC132 PHY107:PHY132 PRU107:PRU132 QBQ107:QBQ132 QLM107:QLM132 QVI107:QVI132 RFE107:RFE132 RPA107:RPA132 RYW107:RYW132 SIS107:SIS132 SSO107:SSO132 TCK107:TCK132 TMG107:TMG132 TWC107:TWC132 UFY107:UFY132 UPU107:UPU132 UZQ107:UZQ132 VJM107:VJM132 VTI107:VTI132 WDE107:WDE132 WNA107:WNA132 WWW107:WWW132 KK65644:KK65666 UG65644:UG65666 AEC65644:AEC65666 ANY65644:ANY65666 AXU65644:AXU65666 BHQ65644:BHQ65666 BRM65644:BRM65666 CBI65644:CBI65666 CLE65644:CLE65666 CVA65644:CVA65666 DEW65644:DEW65666 DOS65644:DOS65666 DYO65644:DYO65666 EIK65644:EIK65666 ESG65644:ESG65666 FCC65644:FCC65666 FLY65644:FLY65666 FVU65644:FVU65666 GFQ65644:GFQ65666 GPM65644:GPM65666 GZI65644:GZI65666 HJE65644:HJE65666 HTA65644:HTA65666 ICW65644:ICW65666 IMS65644:IMS65666 IWO65644:IWO65666 JGK65644:JGK65666 JQG65644:JQG65666 KAC65644:KAC65666 KJY65644:KJY65666 KTU65644:KTU65666 LDQ65644:LDQ65666 LNM65644:LNM65666 LXI65644:LXI65666 MHE65644:MHE65666 MRA65644:MRA65666 NAW65644:NAW65666 NKS65644:NKS65666 NUO65644:NUO65666 OEK65644:OEK65666 OOG65644:OOG65666 OYC65644:OYC65666 PHY65644:PHY65666 PRU65644:PRU65666 QBQ65644:QBQ65666 QLM65644:QLM65666 QVI65644:QVI65666 RFE65644:RFE65666 RPA65644:RPA65666 RYW65644:RYW65666 SIS65644:SIS65666 SSO65644:SSO65666 TCK65644:TCK65666 TMG65644:TMG65666 TWC65644:TWC65666 UFY65644:UFY65666 UPU65644:UPU65666 UZQ65644:UZQ65666 VJM65644:VJM65666 VTI65644:VTI65666 WDE65644:WDE65666 WNA65644:WNA65666 WWW65644:WWW65666 KK131180:KK131202 UG131180:UG131202 AEC131180:AEC131202 ANY131180:ANY131202 AXU131180:AXU131202 BHQ131180:BHQ131202 BRM131180:BRM131202 CBI131180:CBI131202 CLE131180:CLE131202 CVA131180:CVA131202 DEW131180:DEW131202 DOS131180:DOS131202 DYO131180:DYO131202 EIK131180:EIK131202 ESG131180:ESG131202 FCC131180:FCC131202 FLY131180:FLY131202 FVU131180:FVU131202 GFQ131180:GFQ131202 GPM131180:GPM131202 GZI131180:GZI131202 HJE131180:HJE131202 HTA131180:HTA131202 ICW131180:ICW131202 IMS131180:IMS131202 IWO131180:IWO131202 JGK131180:JGK131202 JQG131180:JQG131202 KAC131180:KAC131202 KJY131180:KJY131202 KTU131180:KTU131202 LDQ131180:LDQ131202 LNM131180:LNM131202 LXI131180:LXI131202 MHE131180:MHE131202 MRA131180:MRA131202 NAW131180:NAW131202 NKS131180:NKS131202 NUO131180:NUO131202 OEK131180:OEK131202 OOG131180:OOG131202 OYC131180:OYC131202 PHY131180:PHY131202 PRU131180:PRU131202 QBQ131180:QBQ131202 QLM131180:QLM131202 QVI131180:QVI131202 RFE131180:RFE131202 RPA131180:RPA131202 RYW131180:RYW131202 SIS131180:SIS131202 SSO131180:SSO131202 TCK131180:TCK131202 TMG131180:TMG131202 TWC131180:TWC131202 UFY131180:UFY131202 UPU131180:UPU131202 UZQ131180:UZQ131202 VJM131180:VJM131202 VTI131180:VTI131202 WDE131180:WDE131202 WNA131180:WNA131202 WWW131180:WWW131202 KK196716:KK196738 UG196716:UG196738 AEC196716:AEC196738 ANY196716:ANY196738 AXU196716:AXU196738 BHQ196716:BHQ196738 BRM196716:BRM196738 CBI196716:CBI196738 CLE196716:CLE196738 CVA196716:CVA196738 DEW196716:DEW196738 DOS196716:DOS196738 DYO196716:DYO196738 EIK196716:EIK196738 ESG196716:ESG196738 FCC196716:FCC196738 FLY196716:FLY196738 FVU196716:FVU196738 GFQ196716:GFQ196738 GPM196716:GPM196738 GZI196716:GZI196738 HJE196716:HJE196738 HTA196716:HTA196738 ICW196716:ICW196738 IMS196716:IMS196738 IWO196716:IWO196738 JGK196716:JGK196738 JQG196716:JQG196738 KAC196716:KAC196738 KJY196716:KJY196738 KTU196716:KTU196738 LDQ196716:LDQ196738 LNM196716:LNM196738 LXI196716:LXI196738 MHE196716:MHE196738 MRA196716:MRA196738 NAW196716:NAW196738 NKS196716:NKS196738 NUO196716:NUO196738 OEK196716:OEK196738 OOG196716:OOG196738 OYC196716:OYC196738 PHY196716:PHY196738 PRU196716:PRU196738 QBQ196716:QBQ196738 QLM196716:QLM196738 QVI196716:QVI196738 RFE196716:RFE196738 RPA196716:RPA196738 RYW196716:RYW196738 SIS196716:SIS196738 SSO196716:SSO196738 TCK196716:TCK196738 TMG196716:TMG196738 TWC196716:TWC196738 UFY196716:UFY196738 UPU196716:UPU196738 UZQ196716:UZQ196738 VJM196716:VJM196738 VTI196716:VTI196738 WDE196716:WDE196738 WNA196716:WNA196738 WWW196716:WWW196738 KK262252:KK262274 UG262252:UG262274 AEC262252:AEC262274 ANY262252:ANY262274 AXU262252:AXU262274 BHQ262252:BHQ262274 BRM262252:BRM262274 CBI262252:CBI262274 CLE262252:CLE262274 CVA262252:CVA262274 DEW262252:DEW262274 DOS262252:DOS262274 DYO262252:DYO262274 EIK262252:EIK262274 ESG262252:ESG262274 FCC262252:FCC262274 FLY262252:FLY262274 FVU262252:FVU262274 GFQ262252:GFQ262274 GPM262252:GPM262274 GZI262252:GZI262274 HJE262252:HJE262274 HTA262252:HTA262274 ICW262252:ICW262274 IMS262252:IMS262274 IWO262252:IWO262274 JGK262252:JGK262274 JQG262252:JQG262274 KAC262252:KAC262274 KJY262252:KJY262274 KTU262252:KTU262274 LDQ262252:LDQ262274 LNM262252:LNM262274 LXI262252:LXI262274 MHE262252:MHE262274 MRA262252:MRA262274 NAW262252:NAW262274 NKS262252:NKS262274 NUO262252:NUO262274 OEK262252:OEK262274 OOG262252:OOG262274 OYC262252:OYC262274 PHY262252:PHY262274 PRU262252:PRU262274 QBQ262252:QBQ262274 QLM262252:QLM262274 QVI262252:QVI262274 RFE262252:RFE262274 RPA262252:RPA262274 RYW262252:RYW262274 SIS262252:SIS262274 SSO262252:SSO262274 TCK262252:TCK262274 TMG262252:TMG262274 TWC262252:TWC262274 UFY262252:UFY262274 UPU262252:UPU262274 UZQ262252:UZQ262274 VJM262252:VJM262274 VTI262252:VTI262274 WDE262252:WDE262274 WNA262252:WNA262274 WWW262252:WWW262274 KK327788:KK327810 UG327788:UG327810 AEC327788:AEC327810 ANY327788:ANY327810 AXU327788:AXU327810 BHQ327788:BHQ327810 BRM327788:BRM327810 CBI327788:CBI327810 CLE327788:CLE327810 CVA327788:CVA327810 DEW327788:DEW327810 DOS327788:DOS327810 DYO327788:DYO327810 EIK327788:EIK327810 ESG327788:ESG327810 FCC327788:FCC327810 FLY327788:FLY327810 FVU327788:FVU327810 GFQ327788:GFQ327810 GPM327788:GPM327810 GZI327788:GZI327810 HJE327788:HJE327810 HTA327788:HTA327810 ICW327788:ICW327810 IMS327788:IMS327810 IWO327788:IWO327810 JGK327788:JGK327810 JQG327788:JQG327810 KAC327788:KAC327810 KJY327788:KJY327810 KTU327788:KTU327810 LDQ327788:LDQ327810 LNM327788:LNM327810 LXI327788:LXI327810 MHE327788:MHE327810 MRA327788:MRA327810 NAW327788:NAW327810 NKS327788:NKS327810 NUO327788:NUO327810 OEK327788:OEK327810 OOG327788:OOG327810 OYC327788:OYC327810 PHY327788:PHY327810 PRU327788:PRU327810 QBQ327788:QBQ327810 QLM327788:QLM327810 QVI327788:QVI327810 RFE327788:RFE327810 RPA327788:RPA327810 RYW327788:RYW327810 SIS327788:SIS327810 SSO327788:SSO327810 TCK327788:TCK327810 TMG327788:TMG327810 TWC327788:TWC327810 UFY327788:UFY327810 UPU327788:UPU327810 UZQ327788:UZQ327810 VJM327788:VJM327810 VTI327788:VTI327810 WDE327788:WDE327810 WNA327788:WNA327810 WWW327788:WWW327810 KK393324:KK393346 UG393324:UG393346 AEC393324:AEC393346 ANY393324:ANY393346 AXU393324:AXU393346 BHQ393324:BHQ393346 BRM393324:BRM393346 CBI393324:CBI393346 CLE393324:CLE393346 CVA393324:CVA393346 DEW393324:DEW393346 DOS393324:DOS393346 DYO393324:DYO393346 EIK393324:EIK393346 ESG393324:ESG393346 FCC393324:FCC393346 FLY393324:FLY393346 FVU393324:FVU393346 GFQ393324:GFQ393346 GPM393324:GPM393346 GZI393324:GZI393346 HJE393324:HJE393346 HTA393324:HTA393346 ICW393324:ICW393346 IMS393324:IMS393346 IWO393324:IWO393346 JGK393324:JGK393346 JQG393324:JQG393346 KAC393324:KAC393346 KJY393324:KJY393346 KTU393324:KTU393346 LDQ393324:LDQ393346 LNM393324:LNM393346 LXI393324:LXI393346 MHE393324:MHE393346 MRA393324:MRA393346 NAW393324:NAW393346 NKS393324:NKS393346 NUO393324:NUO393346 OEK393324:OEK393346 OOG393324:OOG393346 OYC393324:OYC393346 PHY393324:PHY393346 PRU393324:PRU393346 QBQ393324:QBQ393346 QLM393324:QLM393346 QVI393324:QVI393346 RFE393324:RFE393346 RPA393324:RPA393346 RYW393324:RYW393346 SIS393324:SIS393346 SSO393324:SSO393346 TCK393324:TCK393346 TMG393324:TMG393346 TWC393324:TWC393346 UFY393324:UFY393346 UPU393324:UPU393346 UZQ393324:UZQ393346 VJM393324:VJM393346 VTI393324:VTI393346 WDE393324:WDE393346 WNA393324:WNA393346 WWW393324:WWW393346 KK458860:KK458882 UG458860:UG458882 AEC458860:AEC458882 ANY458860:ANY458882 AXU458860:AXU458882 BHQ458860:BHQ458882 BRM458860:BRM458882 CBI458860:CBI458882 CLE458860:CLE458882 CVA458860:CVA458882 DEW458860:DEW458882 DOS458860:DOS458882 DYO458860:DYO458882 EIK458860:EIK458882 ESG458860:ESG458882 FCC458860:FCC458882 FLY458860:FLY458882 FVU458860:FVU458882 GFQ458860:GFQ458882 GPM458860:GPM458882 GZI458860:GZI458882 HJE458860:HJE458882 HTA458860:HTA458882 ICW458860:ICW458882 IMS458860:IMS458882 IWO458860:IWO458882 JGK458860:JGK458882 JQG458860:JQG458882 KAC458860:KAC458882 KJY458860:KJY458882 KTU458860:KTU458882 LDQ458860:LDQ458882 LNM458860:LNM458882 LXI458860:LXI458882 MHE458860:MHE458882 MRA458860:MRA458882 NAW458860:NAW458882 NKS458860:NKS458882 NUO458860:NUO458882 OEK458860:OEK458882 OOG458860:OOG458882 OYC458860:OYC458882 PHY458860:PHY458882 PRU458860:PRU458882 QBQ458860:QBQ458882 QLM458860:QLM458882 QVI458860:QVI458882 RFE458860:RFE458882 RPA458860:RPA458882 RYW458860:RYW458882 SIS458860:SIS458882 SSO458860:SSO458882 TCK458860:TCK458882 TMG458860:TMG458882 TWC458860:TWC458882 UFY458860:UFY458882 UPU458860:UPU458882 UZQ458860:UZQ458882 VJM458860:VJM458882 VTI458860:VTI458882 WDE458860:WDE458882 WNA458860:WNA458882 WWW458860:WWW458882 KK524396:KK524418 UG524396:UG524418 AEC524396:AEC524418 ANY524396:ANY524418 AXU524396:AXU524418 BHQ524396:BHQ524418 BRM524396:BRM524418 CBI524396:CBI524418 CLE524396:CLE524418 CVA524396:CVA524418 DEW524396:DEW524418 DOS524396:DOS524418 DYO524396:DYO524418 EIK524396:EIK524418 ESG524396:ESG524418 FCC524396:FCC524418 FLY524396:FLY524418 FVU524396:FVU524418 GFQ524396:GFQ524418 GPM524396:GPM524418 GZI524396:GZI524418 HJE524396:HJE524418 HTA524396:HTA524418 ICW524396:ICW524418 IMS524396:IMS524418 IWO524396:IWO524418 JGK524396:JGK524418 JQG524396:JQG524418 KAC524396:KAC524418 KJY524396:KJY524418 KTU524396:KTU524418 LDQ524396:LDQ524418 LNM524396:LNM524418 LXI524396:LXI524418 MHE524396:MHE524418 MRA524396:MRA524418 NAW524396:NAW524418 NKS524396:NKS524418 NUO524396:NUO524418 OEK524396:OEK524418 OOG524396:OOG524418 OYC524396:OYC524418 PHY524396:PHY524418 PRU524396:PRU524418 QBQ524396:QBQ524418 QLM524396:QLM524418 QVI524396:QVI524418 RFE524396:RFE524418 RPA524396:RPA524418 RYW524396:RYW524418 SIS524396:SIS524418 SSO524396:SSO524418 TCK524396:TCK524418 TMG524396:TMG524418 TWC524396:TWC524418 UFY524396:UFY524418 UPU524396:UPU524418 UZQ524396:UZQ524418 VJM524396:VJM524418 VTI524396:VTI524418 WDE524396:WDE524418 WNA524396:WNA524418 WWW524396:WWW524418 KK589932:KK589954 UG589932:UG589954 AEC589932:AEC589954 ANY589932:ANY589954 AXU589932:AXU589954 BHQ589932:BHQ589954 BRM589932:BRM589954 CBI589932:CBI589954 CLE589932:CLE589954 CVA589932:CVA589954 DEW589932:DEW589954 DOS589932:DOS589954 DYO589932:DYO589954 EIK589932:EIK589954 ESG589932:ESG589954 FCC589932:FCC589954 FLY589932:FLY589954 FVU589932:FVU589954 GFQ589932:GFQ589954 GPM589932:GPM589954 GZI589932:GZI589954 HJE589932:HJE589954 HTA589932:HTA589954 ICW589932:ICW589954 IMS589932:IMS589954 IWO589932:IWO589954 JGK589932:JGK589954 JQG589932:JQG589954 KAC589932:KAC589954 KJY589932:KJY589954 KTU589932:KTU589954 LDQ589932:LDQ589954 LNM589932:LNM589954 LXI589932:LXI589954 MHE589932:MHE589954 MRA589932:MRA589954 NAW589932:NAW589954 NKS589932:NKS589954 NUO589932:NUO589954 OEK589932:OEK589954 OOG589932:OOG589954 OYC589932:OYC589954 PHY589932:PHY589954 PRU589932:PRU589954 QBQ589932:QBQ589954 QLM589932:QLM589954 QVI589932:QVI589954 RFE589932:RFE589954 RPA589932:RPA589954 RYW589932:RYW589954 SIS589932:SIS589954 SSO589932:SSO589954 TCK589932:TCK589954 TMG589932:TMG589954 TWC589932:TWC589954 UFY589932:UFY589954 UPU589932:UPU589954 UZQ589932:UZQ589954 VJM589932:VJM589954 VTI589932:VTI589954 WDE589932:WDE589954 WNA589932:WNA589954 WWW589932:WWW589954 KK655468:KK655490 UG655468:UG655490 AEC655468:AEC655490 ANY655468:ANY655490 AXU655468:AXU655490 BHQ655468:BHQ655490 BRM655468:BRM655490 CBI655468:CBI655490 CLE655468:CLE655490 CVA655468:CVA655490 DEW655468:DEW655490 DOS655468:DOS655490 DYO655468:DYO655490 EIK655468:EIK655490 ESG655468:ESG655490 FCC655468:FCC655490 FLY655468:FLY655490 FVU655468:FVU655490 GFQ655468:GFQ655490 GPM655468:GPM655490 GZI655468:GZI655490 HJE655468:HJE655490 HTA655468:HTA655490 ICW655468:ICW655490 IMS655468:IMS655490 IWO655468:IWO655490 JGK655468:JGK655490 JQG655468:JQG655490 KAC655468:KAC655490 KJY655468:KJY655490 KTU655468:KTU655490 LDQ655468:LDQ655490 LNM655468:LNM655490 LXI655468:LXI655490 MHE655468:MHE655490 MRA655468:MRA655490 NAW655468:NAW655490 NKS655468:NKS655490 NUO655468:NUO655490 OEK655468:OEK655490 OOG655468:OOG655490 OYC655468:OYC655490 PHY655468:PHY655490 PRU655468:PRU655490 QBQ655468:QBQ655490 QLM655468:QLM655490 QVI655468:QVI655490 RFE655468:RFE655490 RPA655468:RPA655490 RYW655468:RYW655490 SIS655468:SIS655490 SSO655468:SSO655490 TCK655468:TCK655490 TMG655468:TMG655490 TWC655468:TWC655490 UFY655468:UFY655490 UPU655468:UPU655490 UZQ655468:UZQ655490 VJM655468:VJM655490 VTI655468:VTI655490 WDE655468:WDE655490 WNA655468:WNA655490 WWW655468:WWW655490 KK721004:KK721026 UG721004:UG721026 AEC721004:AEC721026 ANY721004:ANY721026 AXU721004:AXU721026 BHQ721004:BHQ721026 BRM721004:BRM721026 CBI721004:CBI721026 CLE721004:CLE721026 CVA721004:CVA721026 DEW721004:DEW721026 DOS721004:DOS721026 DYO721004:DYO721026 EIK721004:EIK721026 ESG721004:ESG721026 FCC721004:FCC721026 FLY721004:FLY721026 FVU721004:FVU721026 GFQ721004:GFQ721026 GPM721004:GPM721026 GZI721004:GZI721026 HJE721004:HJE721026 HTA721004:HTA721026 ICW721004:ICW721026 IMS721004:IMS721026 IWO721004:IWO721026 JGK721004:JGK721026 JQG721004:JQG721026 KAC721004:KAC721026 KJY721004:KJY721026 KTU721004:KTU721026 LDQ721004:LDQ721026 LNM721004:LNM721026 LXI721004:LXI721026 MHE721004:MHE721026 MRA721004:MRA721026 NAW721004:NAW721026 NKS721004:NKS721026 NUO721004:NUO721026 OEK721004:OEK721026 OOG721004:OOG721026 OYC721004:OYC721026 PHY721004:PHY721026 PRU721004:PRU721026 QBQ721004:QBQ721026 QLM721004:QLM721026 QVI721004:QVI721026 RFE721004:RFE721026 RPA721004:RPA721026 RYW721004:RYW721026 SIS721004:SIS721026 SSO721004:SSO721026 TCK721004:TCK721026 TMG721004:TMG721026 TWC721004:TWC721026 UFY721004:UFY721026 UPU721004:UPU721026 UZQ721004:UZQ721026 VJM721004:VJM721026 VTI721004:VTI721026 WDE721004:WDE721026 WNA721004:WNA721026 WWW721004:WWW721026 KK786540:KK786562 UG786540:UG786562 AEC786540:AEC786562 ANY786540:ANY786562 AXU786540:AXU786562 BHQ786540:BHQ786562 BRM786540:BRM786562 CBI786540:CBI786562 CLE786540:CLE786562 CVA786540:CVA786562 DEW786540:DEW786562 DOS786540:DOS786562 DYO786540:DYO786562 EIK786540:EIK786562 ESG786540:ESG786562 FCC786540:FCC786562 FLY786540:FLY786562 FVU786540:FVU786562 GFQ786540:GFQ786562 GPM786540:GPM786562 GZI786540:GZI786562 HJE786540:HJE786562 HTA786540:HTA786562 ICW786540:ICW786562 IMS786540:IMS786562 IWO786540:IWO786562 JGK786540:JGK786562 JQG786540:JQG786562 KAC786540:KAC786562 KJY786540:KJY786562 KTU786540:KTU786562 LDQ786540:LDQ786562 LNM786540:LNM786562 LXI786540:LXI786562 MHE786540:MHE786562 MRA786540:MRA786562 NAW786540:NAW786562 NKS786540:NKS786562 NUO786540:NUO786562 OEK786540:OEK786562 OOG786540:OOG786562 OYC786540:OYC786562 PHY786540:PHY786562 PRU786540:PRU786562 QBQ786540:QBQ786562 QLM786540:QLM786562 QVI786540:QVI786562 RFE786540:RFE786562 RPA786540:RPA786562 RYW786540:RYW786562 SIS786540:SIS786562 SSO786540:SSO786562 TCK786540:TCK786562 TMG786540:TMG786562 TWC786540:TWC786562 UFY786540:UFY786562 UPU786540:UPU786562 UZQ786540:UZQ786562 VJM786540:VJM786562 VTI786540:VTI786562 WDE786540:WDE786562 WNA786540:WNA786562 WWW786540:WWW786562 KK852076:KK852098 UG852076:UG852098 AEC852076:AEC852098 ANY852076:ANY852098 AXU852076:AXU852098 BHQ852076:BHQ852098 BRM852076:BRM852098 CBI852076:CBI852098 CLE852076:CLE852098 CVA852076:CVA852098 DEW852076:DEW852098 DOS852076:DOS852098 DYO852076:DYO852098 EIK852076:EIK852098 ESG852076:ESG852098 FCC852076:FCC852098 FLY852076:FLY852098 FVU852076:FVU852098 GFQ852076:GFQ852098 GPM852076:GPM852098 GZI852076:GZI852098 HJE852076:HJE852098 HTA852076:HTA852098 ICW852076:ICW852098 IMS852076:IMS852098 IWO852076:IWO852098 JGK852076:JGK852098 JQG852076:JQG852098 KAC852076:KAC852098 KJY852076:KJY852098 KTU852076:KTU852098 LDQ852076:LDQ852098 LNM852076:LNM852098 LXI852076:LXI852098 MHE852076:MHE852098 MRA852076:MRA852098 NAW852076:NAW852098 NKS852076:NKS852098 NUO852076:NUO852098 OEK852076:OEK852098 OOG852076:OOG852098 OYC852076:OYC852098 PHY852076:PHY852098 PRU852076:PRU852098 QBQ852076:QBQ852098 QLM852076:QLM852098 QVI852076:QVI852098 RFE852076:RFE852098 RPA852076:RPA852098 RYW852076:RYW852098 SIS852076:SIS852098 SSO852076:SSO852098 TCK852076:TCK852098 TMG852076:TMG852098 TWC852076:TWC852098 UFY852076:UFY852098 UPU852076:UPU852098 UZQ852076:UZQ852098 VJM852076:VJM852098 VTI852076:VTI852098 WDE852076:WDE852098 WNA852076:WNA852098 WWW852076:WWW852098 KK917612:KK917634 UG917612:UG917634 AEC917612:AEC917634 ANY917612:ANY917634 AXU917612:AXU917634 BHQ917612:BHQ917634 BRM917612:BRM917634 CBI917612:CBI917634 CLE917612:CLE917634 CVA917612:CVA917634 DEW917612:DEW917634 DOS917612:DOS917634 DYO917612:DYO917634 EIK917612:EIK917634 ESG917612:ESG917634 FCC917612:FCC917634 FLY917612:FLY917634 FVU917612:FVU917634 GFQ917612:GFQ917634 GPM917612:GPM917634 GZI917612:GZI917634 HJE917612:HJE917634 HTA917612:HTA917634 ICW917612:ICW917634 IMS917612:IMS917634 IWO917612:IWO917634 JGK917612:JGK917634 JQG917612:JQG917634 KAC917612:KAC917634 KJY917612:KJY917634 KTU917612:KTU917634 LDQ917612:LDQ917634 LNM917612:LNM917634 LXI917612:LXI917634 MHE917612:MHE917634 MRA917612:MRA917634 NAW917612:NAW917634 NKS917612:NKS917634 NUO917612:NUO917634 OEK917612:OEK917634 OOG917612:OOG917634 OYC917612:OYC917634 PHY917612:PHY917634 PRU917612:PRU917634 QBQ917612:QBQ917634 QLM917612:QLM917634 QVI917612:QVI917634 RFE917612:RFE917634 RPA917612:RPA917634 RYW917612:RYW917634 SIS917612:SIS917634 SSO917612:SSO917634 TCK917612:TCK917634 TMG917612:TMG917634 TWC917612:TWC917634 UFY917612:UFY917634 UPU917612:UPU917634 UZQ917612:UZQ917634 VJM917612:VJM917634 VTI917612:VTI917634 WDE917612:WDE917634 WNA917612:WNA917634 WWW917612:WWW917634 KK983148:KK983170 UG983148:UG983170 AEC983148:AEC983170 ANY983148:ANY983170 AXU983148:AXU983170 BHQ983148:BHQ983170 BRM983148:BRM983170 CBI983148:CBI983170 CLE983148:CLE983170 CVA983148:CVA983170 DEW983148:DEW983170 DOS983148:DOS983170 DYO983148:DYO983170 EIK983148:EIK983170 ESG983148:ESG983170 FCC983148:FCC983170 FLY983148:FLY983170 FVU983148:FVU983170 GFQ983148:GFQ983170 GPM983148:GPM983170 GZI983148:GZI983170 HJE983148:HJE983170 HTA983148:HTA983170 ICW983148:ICW983170 IMS983148:IMS983170 IWO983148:IWO983170 JGK983148:JGK983170 JQG983148:JQG983170 KAC983148:KAC983170 KJY983148:KJY983170 KTU983148:KTU983170 LDQ983148:LDQ983170 LNM983148:LNM983170 LXI983148:LXI983170 MHE983148:MHE983170 MRA983148:MRA983170 NAW983148:NAW983170 NKS983148:NKS983170 NUO983148:NUO983170 OEK983148:OEK983170 OOG983148:OOG983170 OYC983148:OYC983170 PHY983148:PHY983170 PRU983148:PRU983170 QBQ983148:QBQ983170 QLM983148:QLM983170 QVI983148:QVI983170 RFE983148:RFE983170 RPA983148:RPA983170 RYW983148:RYW983170 SIS983148:SIS983170 SSO983148:SSO983170 TCK983148:TCK983170 TMG983148:TMG983170 TWC983148:TWC983170 UFY983148:UFY983170 UPU983148:UPU983170 UZQ983148:UZQ983170 VJM983148:VJM983170 VTI983148:VTI983170 WDE983148:WDE983170 WNA983148:WNA983170 WWW3:WWW79 WNA3:WNA79 WDE3:WDE79 VTI3:VTI79 VJM3:VJM79 UZQ3:UZQ79 UPU3:UPU79 UFY3:UFY79 TWC3:TWC79 TMG3:TMG79 TCK3:TCK79 SSO3:SSO79 SIS3:SIS79 RYW3:RYW79 RPA3:RPA79 RFE3:RFE79 QVI3:QVI79 QLM3:QLM79 QBQ3:QBQ79 PRU3:PRU79 PHY3:PHY79 OYC3:OYC79 OOG3:OOG79 OEK3:OEK79 NUO3:NUO79 NKS3:NKS79 NAW3:NAW79 MRA3:MRA79 MHE3:MHE79 LXI3:LXI79 LNM3:LNM79 LDQ3:LDQ79 KTU3:KTU79 KJY3:KJY79 KAC3:KAC79 JQG3:JQG79 JGK3:JGK79 IWO3:IWO79 IMS3:IMS79 ICW3:ICW79 HTA3:HTA79 HJE3:HJE79 GZI3:GZI79 GPM3:GPM79 GFQ3:GFQ79 FVU3:FVU79 FLY3:FLY79 FCC3:FCC79 ESG3:ESG79 EIK3:EIK79 DYO3:DYO79 DOS3:DOS79 DEW3:DEW79 CVA3:CVA79 CLE3:CLE79 CBI3:CBI79 BRM3:BRM79 BHQ3:BHQ79 AXU3:AXU79 ANY3:ANY79 AEC3:AEC79 UG3:UG79 KK3:KK79" xr:uid="{00000000-0002-0000-1C00-000001000000}">
      <formula1>$BW$7</formula1>
      <formula2>$BW$8</formula2>
    </dataValidation>
  </dataValidations>
  <pageMargins left="0.97" right="0.51181102362204722" top="0.39370078740157483" bottom="3.937007874015748E-2" header="0.31496062992125984" footer="7.874015748031496E-2"/>
  <pageSetup scale="98" orientation="portrait" horizontalDpi="300"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C00-000002000000}">
          <x14:formula1>
            <xm:f>Personal!$C$19:$C$132</xm:f>
          </x14:formula1>
          <xm:sqref>Q3:T3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9"/>
  <dimension ref="A1:WVZ64"/>
  <sheetViews>
    <sheetView showGridLines="0" zoomScale="75" zoomScaleNormal="75" zoomScaleSheetLayoutView="100" workbookViewId="0">
      <selection activeCell="C25" sqref="C25"/>
    </sheetView>
  </sheetViews>
  <sheetFormatPr baseColWidth="10" defaultColWidth="0" defaultRowHeight="13.2" zeroHeight="1"/>
  <cols>
    <col min="1" max="1" width="1.5546875" style="8" customWidth="1"/>
    <col min="2" max="2" width="3.5546875" style="8" customWidth="1"/>
    <col min="3" max="3" width="33.44140625" style="8" customWidth="1"/>
    <col min="4" max="4" width="14.33203125" style="8" customWidth="1"/>
    <col min="5" max="5" width="24.88671875" style="8" customWidth="1"/>
    <col min="6" max="6" width="13.5546875" style="8" customWidth="1"/>
    <col min="7" max="7" width="5" style="8" customWidth="1"/>
    <col min="8" max="8" width="4.5546875" style="8" customWidth="1"/>
    <col min="9" max="9" width="7.44140625" style="8" customWidth="1"/>
    <col min="10" max="10" width="6.44140625" style="8" customWidth="1"/>
    <col min="11" max="11" width="4.6640625" style="8" customWidth="1"/>
    <col min="12" max="12" width="6.44140625" style="8" customWidth="1"/>
    <col min="13" max="16" width="5" style="8" customWidth="1"/>
    <col min="17" max="17" width="6.88671875" style="8" customWidth="1"/>
    <col min="18" max="18" width="8.5546875" style="8" customWidth="1"/>
    <col min="19" max="19" width="4.33203125" style="8" customWidth="1"/>
    <col min="20" max="22" width="11.44140625" style="8" hidden="1"/>
    <col min="23" max="23" width="23.6640625" style="8" hidden="1"/>
    <col min="24" max="264" width="11.44140625" style="8" hidden="1"/>
    <col min="265" max="265" width="3.5546875" style="8" hidden="1"/>
    <col min="266" max="266" width="36.5546875" style="8" hidden="1"/>
    <col min="267" max="267" width="17.33203125" style="8" hidden="1"/>
    <col min="268" max="268" width="26" style="8" hidden="1"/>
    <col min="269" max="269" width="11.5546875" style="8" hidden="1"/>
    <col min="270" max="270" width="15" style="8" hidden="1"/>
    <col min="271" max="271" width="11.109375" style="8" hidden="1"/>
    <col min="272" max="272" width="12.6640625" style="8" hidden="1"/>
    <col min="273" max="273" width="12.109375" style="8" hidden="1"/>
    <col min="274" max="274" width="14.33203125" style="8" hidden="1"/>
    <col min="275" max="520" width="11.44140625" style="8" hidden="1"/>
    <col min="521" max="521" width="3.5546875" style="8" hidden="1"/>
    <col min="522" max="522" width="36.5546875" style="8" hidden="1"/>
    <col min="523" max="523" width="17.33203125" style="8" hidden="1"/>
    <col min="524" max="524" width="26" style="8" hidden="1"/>
    <col min="525" max="525" width="11.5546875" style="8" hidden="1"/>
    <col min="526" max="526" width="15" style="8" hidden="1"/>
    <col min="527" max="527" width="11.109375" style="8" hidden="1"/>
    <col min="528" max="528" width="12.6640625" style="8" hidden="1"/>
    <col min="529" max="529" width="12.109375" style="8" hidden="1"/>
    <col min="530" max="530" width="14.33203125" style="8" hidden="1"/>
    <col min="531" max="776" width="11.44140625" style="8" hidden="1"/>
    <col min="777" max="777" width="3.5546875" style="8" hidden="1"/>
    <col min="778" max="778" width="36.5546875" style="8" hidden="1"/>
    <col min="779" max="779" width="17.33203125" style="8" hidden="1"/>
    <col min="780" max="780" width="26" style="8" hidden="1"/>
    <col min="781" max="781" width="11.5546875" style="8" hidden="1"/>
    <col min="782" max="782" width="15" style="8" hidden="1"/>
    <col min="783" max="783" width="11.109375" style="8" hidden="1"/>
    <col min="784" max="784" width="12.6640625" style="8" hidden="1"/>
    <col min="785" max="785" width="12.109375" style="8" hidden="1"/>
    <col min="786" max="786" width="14.33203125" style="8" hidden="1"/>
    <col min="787" max="1032" width="11.44140625" style="8" hidden="1"/>
    <col min="1033" max="1033" width="3.5546875" style="8" hidden="1"/>
    <col min="1034" max="1034" width="36.5546875" style="8" hidden="1"/>
    <col min="1035" max="1035" width="17.33203125" style="8" hidden="1"/>
    <col min="1036" max="1036" width="26" style="8" hidden="1"/>
    <col min="1037" max="1037" width="11.5546875" style="8" hidden="1"/>
    <col min="1038" max="1038" width="15" style="8" hidden="1"/>
    <col min="1039" max="1039" width="11.109375" style="8" hidden="1"/>
    <col min="1040" max="1040" width="12.6640625" style="8" hidden="1"/>
    <col min="1041" max="1041" width="12.109375" style="8" hidden="1"/>
    <col min="1042" max="1042" width="14.33203125" style="8" hidden="1"/>
    <col min="1043" max="1288" width="11.44140625" style="8" hidden="1"/>
    <col min="1289" max="1289" width="3.5546875" style="8" hidden="1"/>
    <col min="1290" max="1290" width="36.5546875" style="8" hidden="1"/>
    <col min="1291" max="1291" width="17.33203125" style="8" hidden="1"/>
    <col min="1292" max="1292" width="26" style="8" hidden="1"/>
    <col min="1293" max="1293" width="11.5546875" style="8" hidden="1"/>
    <col min="1294" max="1294" width="15" style="8" hidden="1"/>
    <col min="1295" max="1295" width="11.109375" style="8" hidden="1"/>
    <col min="1296" max="1296" width="12.6640625" style="8" hidden="1"/>
    <col min="1297" max="1297" width="12.109375" style="8" hidden="1"/>
    <col min="1298" max="1298" width="14.33203125" style="8" hidden="1"/>
    <col min="1299" max="1544" width="11.44140625" style="8" hidden="1"/>
    <col min="1545" max="1545" width="3.5546875" style="8" hidden="1"/>
    <col min="1546" max="1546" width="36.5546875" style="8" hidden="1"/>
    <col min="1547" max="1547" width="17.33203125" style="8" hidden="1"/>
    <col min="1548" max="1548" width="26" style="8" hidden="1"/>
    <col min="1549" max="1549" width="11.5546875" style="8" hidden="1"/>
    <col min="1550" max="1550" width="15" style="8" hidden="1"/>
    <col min="1551" max="1551" width="11.109375" style="8" hidden="1"/>
    <col min="1552" max="1552" width="12.6640625" style="8" hidden="1"/>
    <col min="1553" max="1553" width="12.109375" style="8" hidden="1"/>
    <col min="1554" max="1554" width="14.33203125" style="8" hidden="1"/>
    <col min="1555" max="1800" width="11.44140625" style="8" hidden="1"/>
    <col min="1801" max="1801" width="3.5546875" style="8" hidden="1"/>
    <col min="1802" max="1802" width="36.5546875" style="8" hidden="1"/>
    <col min="1803" max="1803" width="17.33203125" style="8" hidden="1"/>
    <col min="1804" max="1804" width="26" style="8" hidden="1"/>
    <col min="1805" max="1805" width="11.5546875" style="8" hidden="1"/>
    <col min="1806" max="1806" width="15" style="8" hidden="1"/>
    <col min="1807" max="1807" width="11.109375" style="8" hidden="1"/>
    <col min="1808" max="1808" width="12.6640625" style="8" hidden="1"/>
    <col min="1809" max="1809" width="12.109375" style="8" hidden="1"/>
    <col min="1810" max="1810" width="14.33203125" style="8" hidden="1"/>
    <col min="1811" max="2056" width="11.44140625" style="8" hidden="1"/>
    <col min="2057" max="2057" width="3.5546875" style="8" hidden="1"/>
    <col min="2058" max="2058" width="36.5546875" style="8" hidden="1"/>
    <col min="2059" max="2059" width="17.33203125" style="8" hidden="1"/>
    <col min="2060" max="2060" width="26" style="8" hidden="1"/>
    <col min="2061" max="2061" width="11.5546875" style="8" hidden="1"/>
    <col min="2062" max="2062" width="15" style="8" hidden="1"/>
    <col min="2063" max="2063" width="11.109375" style="8" hidden="1"/>
    <col min="2064" max="2064" width="12.6640625" style="8" hidden="1"/>
    <col min="2065" max="2065" width="12.109375" style="8" hidden="1"/>
    <col min="2066" max="2066" width="14.33203125" style="8" hidden="1"/>
    <col min="2067" max="2312" width="11.44140625" style="8" hidden="1"/>
    <col min="2313" max="2313" width="3.5546875" style="8" hidden="1"/>
    <col min="2314" max="2314" width="36.5546875" style="8" hidden="1"/>
    <col min="2315" max="2315" width="17.33203125" style="8" hidden="1"/>
    <col min="2316" max="2316" width="26" style="8" hidden="1"/>
    <col min="2317" max="2317" width="11.5546875" style="8" hidden="1"/>
    <col min="2318" max="2318" width="15" style="8" hidden="1"/>
    <col min="2319" max="2319" width="11.109375" style="8" hidden="1"/>
    <col min="2320" max="2320" width="12.6640625" style="8" hidden="1"/>
    <col min="2321" max="2321" width="12.109375" style="8" hidden="1"/>
    <col min="2322" max="2322" width="14.33203125" style="8" hidden="1"/>
    <col min="2323" max="2568" width="11.44140625" style="8" hidden="1"/>
    <col min="2569" max="2569" width="3.5546875" style="8" hidden="1"/>
    <col min="2570" max="2570" width="36.5546875" style="8" hidden="1"/>
    <col min="2571" max="2571" width="17.33203125" style="8" hidden="1"/>
    <col min="2572" max="2572" width="26" style="8" hidden="1"/>
    <col min="2573" max="2573" width="11.5546875" style="8" hidden="1"/>
    <col min="2574" max="2574" width="15" style="8" hidden="1"/>
    <col min="2575" max="2575" width="11.109375" style="8" hidden="1"/>
    <col min="2576" max="2576" width="12.6640625" style="8" hidden="1"/>
    <col min="2577" max="2577" width="12.109375" style="8" hidden="1"/>
    <col min="2578" max="2578" width="14.33203125" style="8" hidden="1"/>
    <col min="2579" max="2824" width="11.44140625" style="8" hidden="1"/>
    <col min="2825" max="2825" width="3.5546875" style="8" hidden="1"/>
    <col min="2826" max="2826" width="36.5546875" style="8" hidden="1"/>
    <col min="2827" max="2827" width="17.33203125" style="8" hidden="1"/>
    <col min="2828" max="2828" width="26" style="8" hidden="1"/>
    <col min="2829" max="2829" width="11.5546875" style="8" hidden="1"/>
    <col min="2830" max="2830" width="15" style="8" hidden="1"/>
    <col min="2831" max="2831" width="11.109375" style="8" hidden="1"/>
    <col min="2832" max="2832" width="12.6640625" style="8" hidden="1"/>
    <col min="2833" max="2833" width="12.109375" style="8" hidden="1"/>
    <col min="2834" max="2834" width="14.33203125" style="8" hidden="1"/>
    <col min="2835" max="3080" width="11.44140625" style="8" hidden="1"/>
    <col min="3081" max="3081" width="3.5546875" style="8" hidden="1"/>
    <col min="3082" max="3082" width="36.5546875" style="8" hidden="1"/>
    <col min="3083" max="3083" width="17.33203125" style="8" hidden="1"/>
    <col min="3084" max="3084" width="26" style="8" hidden="1"/>
    <col min="3085" max="3085" width="11.5546875" style="8" hidden="1"/>
    <col min="3086" max="3086" width="15" style="8" hidden="1"/>
    <col min="3087" max="3087" width="11.109375" style="8" hidden="1"/>
    <col min="3088" max="3088" width="12.6640625" style="8" hidden="1"/>
    <col min="3089" max="3089" width="12.109375" style="8" hidden="1"/>
    <col min="3090" max="3090" width="14.33203125" style="8" hidden="1"/>
    <col min="3091" max="3336" width="11.44140625" style="8" hidden="1"/>
    <col min="3337" max="3337" width="3.5546875" style="8" hidden="1"/>
    <col min="3338" max="3338" width="36.5546875" style="8" hidden="1"/>
    <col min="3339" max="3339" width="17.33203125" style="8" hidden="1"/>
    <col min="3340" max="3340" width="26" style="8" hidden="1"/>
    <col min="3341" max="3341" width="11.5546875" style="8" hidden="1"/>
    <col min="3342" max="3342" width="15" style="8" hidden="1"/>
    <col min="3343" max="3343" width="11.109375" style="8" hidden="1"/>
    <col min="3344" max="3344" width="12.6640625" style="8" hidden="1"/>
    <col min="3345" max="3345" width="12.109375" style="8" hidden="1"/>
    <col min="3346" max="3346" width="14.33203125" style="8" hidden="1"/>
    <col min="3347" max="3592" width="11.44140625" style="8" hidden="1"/>
    <col min="3593" max="3593" width="3.5546875" style="8" hidden="1"/>
    <col min="3594" max="3594" width="36.5546875" style="8" hidden="1"/>
    <col min="3595" max="3595" width="17.33203125" style="8" hidden="1"/>
    <col min="3596" max="3596" width="26" style="8" hidden="1"/>
    <col min="3597" max="3597" width="11.5546875" style="8" hidden="1"/>
    <col min="3598" max="3598" width="15" style="8" hidden="1"/>
    <col min="3599" max="3599" width="11.109375" style="8" hidden="1"/>
    <col min="3600" max="3600" width="12.6640625" style="8" hidden="1"/>
    <col min="3601" max="3601" width="12.109375" style="8" hidden="1"/>
    <col min="3602" max="3602" width="14.33203125" style="8" hidden="1"/>
    <col min="3603" max="3848" width="11.44140625" style="8" hidden="1"/>
    <col min="3849" max="3849" width="3.5546875" style="8" hidden="1"/>
    <col min="3850" max="3850" width="36.5546875" style="8" hidden="1"/>
    <col min="3851" max="3851" width="17.33203125" style="8" hidden="1"/>
    <col min="3852" max="3852" width="26" style="8" hidden="1"/>
    <col min="3853" max="3853" width="11.5546875" style="8" hidden="1"/>
    <col min="3854" max="3854" width="15" style="8" hidden="1"/>
    <col min="3855" max="3855" width="11.109375" style="8" hidden="1"/>
    <col min="3856" max="3856" width="12.6640625" style="8" hidden="1"/>
    <col min="3857" max="3857" width="12.109375" style="8" hidden="1"/>
    <col min="3858" max="3858" width="14.33203125" style="8" hidden="1"/>
    <col min="3859" max="4104" width="11.44140625" style="8" hidden="1"/>
    <col min="4105" max="4105" width="3.5546875" style="8" hidden="1"/>
    <col min="4106" max="4106" width="36.5546875" style="8" hidden="1"/>
    <col min="4107" max="4107" width="17.33203125" style="8" hidden="1"/>
    <col min="4108" max="4108" width="26" style="8" hidden="1"/>
    <col min="4109" max="4109" width="11.5546875" style="8" hidden="1"/>
    <col min="4110" max="4110" width="15" style="8" hidden="1"/>
    <col min="4111" max="4111" width="11.109375" style="8" hidden="1"/>
    <col min="4112" max="4112" width="12.6640625" style="8" hidden="1"/>
    <col min="4113" max="4113" width="12.109375" style="8" hidden="1"/>
    <col min="4114" max="4114" width="14.33203125" style="8" hidden="1"/>
    <col min="4115" max="4360" width="11.44140625" style="8" hidden="1"/>
    <col min="4361" max="4361" width="3.5546875" style="8" hidden="1"/>
    <col min="4362" max="4362" width="36.5546875" style="8" hidden="1"/>
    <col min="4363" max="4363" width="17.33203125" style="8" hidden="1"/>
    <col min="4364" max="4364" width="26" style="8" hidden="1"/>
    <col min="4365" max="4365" width="11.5546875" style="8" hidden="1"/>
    <col min="4366" max="4366" width="15" style="8" hidden="1"/>
    <col min="4367" max="4367" width="11.109375" style="8" hidden="1"/>
    <col min="4368" max="4368" width="12.6640625" style="8" hidden="1"/>
    <col min="4369" max="4369" width="12.109375" style="8" hidden="1"/>
    <col min="4370" max="4370" width="14.33203125" style="8" hidden="1"/>
    <col min="4371" max="4616" width="11.44140625" style="8" hidden="1"/>
    <col min="4617" max="4617" width="3.5546875" style="8" hidden="1"/>
    <col min="4618" max="4618" width="36.5546875" style="8" hidden="1"/>
    <col min="4619" max="4619" width="17.33203125" style="8" hidden="1"/>
    <col min="4620" max="4620" width="26" style="8" hidden="1"/>
    <col min="4621" max="4621" width="11.5546875" style="8" hidden="1"/>
    <col min="4622" max="4622" width="15" style="8" hidden="1"/>
    <col min="4623" max="4623" width="11.109375" style="8" hidden="1"/>
    <col min="4624" max="4624" width="12.6640625" style="8" hidden="1"/>
    <col min="4625" max="4625" width="12.109375" style="8" hidden="1"/>
    <col min="4626" max="4626" width="14.33203125" style="8" hidden="1"/>
    <col min="4627" max="4872" width="11.44140625" style="8" hidden="1"/>
    <col min="4873" max="4873" width="3.5546875" style="8" hidden="1"/>
    <col min="4874" max="4874" width="36.5546875" style="8" hidden="1"/>
    <col min="4875" max="4875" width="17.33203125" style="8" hidden="1"/>
    <col min="4876" max="4876" width="26" style="8" hidden="1"/>
    <col min="4877" max="4877" width="11.5546875" style="8" hidden="1"/>
    <col min="4878" max="4878" width="15" style="8" hidden="1"/>
    <col min="4879" max="4879" width="11.109375" style="8" hidden="1"/>
    <col min="4880" max="4880" width="12.6640625" style="8" hidden="1"/>
    <col min="4881" max="4881" width="12.109375" style="8" hidden="1"/>
    <col min="4882" max="4882" width="14.33203125" style="8" hidden="1"/>
    <col min="4883" max="5128" width="11.44140625" style="8" hidden="1"/>
    <col min="5129" max="5129" width="3.5546875" style="8" hidden="1"/>
    <col min="5130" max="5130" width="36.5546875" style="8" hidden="1"/>
    <col min="5131" max="5131" width="17.33203125" style="8" hidden="1"/>
    <col min="5132" max="5132" width="26" style="8" hidden="1"/>
    <col min="5133" max="5133" width="11.5546875" style="8" hidden="1"/>
    <col min="5134" max="5134" width="15" style="8" hidden="1"/>
    <col min="5135" max="5135" width="11.109375" style="8" hidden="1"/>
    <col min="5136" max="5136" width="12.6640625" style="8" hidden="1"/>
    <col min="5137" max="5137" width="12.109375" style="8" hidden="1"/>
    <col min="5138" max="5138" width="14.33203125" style="8" hidden="1"/>
    <col min="5139" max="5384" width="11.44140625" style="8" hidden="1"/>
    <col min="5385" max="5385" width="3.5546875" style="8" hidden="1"/>
    <col min="5386" max="5386" width="36.5546875" style="8" hidden="1"/>
    <col min="5387" max="5387" width="17.33203125" style="8" hidden="1"/>
    <col min="5388" max="5388" width="26" style="8" hidden="1"/>
    <col min="5389" max="5389" width="11.5546875" style="8" hidden="1"/>
    <col min="5390" max="5390" width="15" style="8" hidden="1"/>
    <col min="5391" max="5391" width="11.109375" style="8" hidden="1"/>
    <col min="5392" max="5392" width="12.6640625" style="8" hidden="1"/>
    <col min="5393" max="5393" width="12.109375" style="8" hidden="1"/>
    <col min="5394" max="5394" width="14.33203125" style="8" hidden="1"/>
    <col min="5395" max="5640" width="11.44140625" style="8" hidden="1"/>
    <col min="5641" max="5641" width="3.5546875" style="8" hidden="1"/>
    <col min="5642" max="5642" width="36.5546875" style="8" hidden="1"/>
    <col min="5643" max="5643" width="17.33203125" style="8" hidden="1"/>
    <col min="5644" max="5644" width="26" style="8" hidden="1"/>
    <col min="5645" max="5645" width="11.5546875" style="8" hidden="1"/>
    <col min="5646" max="5646" width="15" style="8" hidden="1"/>
    <col min="5647" max="5647" width="11.109375" style="8" hidden="1"/>
    <col min="5648" max="5648" width="12.6640625" style="8" hidden="1"/>
    <col min="5649" max="5649" width="12.109375" style="8" hidden="1"/>
    <col min="5650" max="5650" width="14.33203125" style="8" hidden="1"/>
    <col min="5651" max="5896" width="11.44140625" style="8" hidden="1"/>
    <col min="5897" max="5897" width="3.5546875" style="8" hidden="1"/>
    <col min="5898" max="5898" width="36.5546875" style="8" hidden="1"/>
    <col min="5899" max="5899" width="17.33203125" style="8" hidden="1"/>
    <col min="5900" max="5900" width="26" style="8" hidden="1"/>
    <col min="5901" max="5901" width="11.5546875" style="8" hidden="1"/>
    <col min="5902" max="5902" width="15" style="8" hidden="1"/>
    <col min="5903" max="5903" width="11.109375" style="8" hidden="1"/>
    <col min="5904" max="5904" width="12.6640625" style="8" hidden="1"/>
    <col min="5905" max="5905" width="12.109375" style="8" hidden="1"/>
    <col min="5906" max="5906" width="14.33203125" style="8" hidden="1"/>
    <col min="5907" max="6152" width="11.44140625" style="8" hidden="1"/>
    <col min="6153" max="6153" width="3.5546875" style="8" hidden="1"/>
    <col min="6154" max="6154" width="36.5546875" style="8" hidden="1"/>
    <col min="6155" max="6155" width="17.33203125" style="8" hidden="1"/>
    <col min="6156" max="6156" width="26" style="8" hidden="1"/>
    <col min="6157" max="6157" width="11.5546875" style="8" hidden="1"/>
    <col min="6158" max="6158" width="15" style="8" hidden="1"/>
    <col min="6159" max="6159" width="11.109375" style="8" hidden="1"/>
    <col min="6160" max="6160" width="12.6640625" style="8" hidden="1"/>
    <col min="6161" max="6161" width="12.109375" style="8" hidden="1"/>
    <col min="6162" max="6162" width="14.33203125" style="8" hidden="1"/>
    <col min="6163" max="6408" width="11.44140625" style="8" hidden="1"/>
    <col min="6409" max="6409" width="3.5546875" style="8" hidden="1"/>
    <col min="6410" max="6410" width="36.5546875" style="8" hidden="1"/>
    <col min="6411" max="6411" width="17.33203125" style="8" hidden="1"/>
    <col min="6412" max="6412" width="26" style="8" hidden="1"/>
    <col min="6413" max="6413" width="11.5546875" style="8" hidden="1"/>
    <col min="6414" max="6414" width="15" style="8" hidden="1"/>
    <col min="6415" max="6415" width="11.109375" style="8" hidden="1"/>
    <col min="6416" max="6416" width="12.6640625" style="8" hidden="1"/>
    <col min="6417" max="6417" width="12.109375" style="8" hidden="1"/>
    <col min="6418" max="6418" width="14.33203125" style="8" hidden="1"/>
    <col min="6419" max="6664" width="11.44140625" style="8" hidden="1"/>
    <col min="6665" max="6665" width="3.5546875" style="8" hidden="1"/>
    <col min="6666" max="6666" width="36.5546875" style="8" hidden="1"/>
    <col min="6667" max="6667" width="17.33203125" style="8" hidden="1"/>
    <col min="6668" max="6668" width="26" style="8" hidden="1"/>
    <col min="6669" max="6669" width="11.5546875" style="8" hidden="1"/>
    <col min="6670" max="6670" width="15" style="8" hidden="1"/>
    <col min="6671" max="6671" width="11.109375" style="8" hidden="1"/>
    <col min="6672" max="6672" width="12.6640625" style="8" hidden="1"/>
    <col min="6673" max="6673" width="12.109375" style="8" hidden="1"/>
    <col min="6674" max="6674" width="14.33203125" style="8" hidden="1"/>
    <col min="6675" max="6920" width="11.44140625" style="8" hidden="1"/>
    <col min="6921" max="6921" width="3.5546875" style="8" hidden="1"/>
    <col min="6922" max="6922" width="36.5546875" style="8" hidden="1"/>
    <col min="6923" max="6923" width="17.33203125" style="8" hidden="1"/>
    <col min="6924" max="6924" width="26" style="8" hidden="1"/>
    <col min="6925" max="6925" width="11.5546875" style="8" hidden="1"/>
    <col min="6926" max="6926" width="15" style="8" hidden="1"/>
    <col min="6927" max="6927" width="11.109375" style="8" hidden="1"/>
    <col min="6928" max="6928" width="12.6640625" style="8" hidden="1"/>
    <col min="6929" max="6929" width="12.109375" style="8" hidden="1"/>
    <col min="6930" max="6930" width="14.33203125" style="8" hidden="1"/>
    <col min="6931" max="7176" width="11.44140625" style="8" hidden="1"/>
    <col min="7177" max="7177" width="3.5546875" style="8" hidden="1"/>
    <col min="7178" max="7178" width="36.5546875" style="8" hidden="1"/>
    <col min="7179" max="7179" width="17.33203125" style="8" hidden="1"/>
    <col min="7180" max="7180" width="26" style="8" hidden="1"/>
    <col min="7181" max="7181" width="11.5546875" style="8" hidden="1"/>
    <col min="7182" max="7182" width="15" style="8" hidden="1"/>
    <col min="7183" max="7183" width="11.109375" style="8" hidden="1"/>
    <col min="7184" max="7184" width="12.6640625" style="8" hidden="1"/>
    <col min="7185" max="7185" width="12.109375" style="8" hidden="1"/>
    <col min="7186" max="7186" width="14.33203125" style="8" hidden="1"/>
    <col min="7187" max="7432" width="11.44140625" style="8" hidden="1"/>
    <col min="7433" max="7433" width="3.5546875" style="8" hidden="1"/>
    <col min="7434" max="7434" width="36.5546875" style="8" hidden="1"/>
    <col min="7435" max="7435" width="17.33203125" style="8" hidden="1"/>
    <col min="7436" max="7436" width="26" style="8" hidden="1"/>
    <col min="7437" max="7437" width="11.5546875" style="8" hidden="1"/>
    <col min="7438" max="7438" width="15" style="8" hidden="1"/>
    <col min="7439" max="7439" width="11.109375" style="8" hidden="1"/>
    <col min="7440" max="7440" width="12.6640625" style="8" hidden="1"/>
    <col min="7441" max="7441" width="12.109375" style="8" hidden="1"/>
    <col min="7442" max="7442" width="14.33203125" style="8" hidden="1"/>
    <col min="7443" max="7688" width="11.44140625" style="8" hidden="1"/>
    <col min="7689" max="7689" width="3.5546875" style="8" hidden="1"/>
    <col min="7690" max="7690" width="36.5546875" style="8" hidden="1"/>
    <col min="7691" max="7691" width="17.33203125" style="8" hidden="1"/>
    <col min="7692" max="7692" width="26" style="8" hidden="1"/>
    <col min="7693" max="7693" width="11.5546875" style="8" hidden="1"/>
    <col min="7694" max="7694" width="15" style="8" hidden="1"/>
    <col min="7695" max="7695" width="11.109375" style="8" hidden="1"/>
    <col min="7696" max="7696" width="12.6640625" style="8" hidden="1"/>
    <col min="7697" max="7697" width="12.109375" style="8" hidden="1"/>
    <col min="7698" max="7698" width="14.33203125" style="8" hidden="1"/>
    <col min="7699" max="7944" width="11.44140625" style="8" hidden="1"/>
    <col min="7945" max="7945" width="3.5546875" style="8" hidden="1"/>
    <col min="7946" max="7946" width="36.5546875" style="8" hidden="1"/>
    <col min="7947" max="7947" width="17.33203125" style="8" hidden="1"/>
    <col min="7948" max="7948" width="26" style="8" hidden="1"/>
    <col min="7949" max="7949" width="11.5546875" style="8" hidden="1"/>
    <col min="7950" max="7950" width="15" style="8" hidden="1"/>
    <col min="7951" max="7951" width="11.109375" style="8" hidden="1"/>
    <col min="7952" max="7952" width="12.6640625" style="8" hidden="1"/>
    <col min="7953" max="7953" width="12.109375" style="8" hidden="1"/>
    <col min="7954" max="7954" width="14.33203125" style="8" hidden="1"/>
    <col min="7955" max="8200" width="11.44140625" style="8" hidden="1"/>
    <col min="8201" max="8201" width="3.5546875" style="8" hidden="1"/>
    <col min="8202" max="8202" width="36.5546875" style="8" hidden="1"/>
    <col min="8203" max="8203" width="17.33203125" style="8" hidden="1"/>
    <col min="8204" max="8204" width="26" style="8" hidden="1"/>
    <col min="8205" max="8205" width="11.5546875" style="8" hidden="1"/>
    <col min="8206" max="8206" width="15" style="8" hidden="1"/>
    <col min="8207" max="8207" width="11.109375" style="8" hidden="1"/>
    <col min="8208" max="8208" width="12.6640625" style="8" hidden="1"/>
    <col min="8209" max="8209" width="12.109375" style="8" hidden="1"/>
    <col min="8210" max="8210" width="14.33203125" style="8" hidden="1"/>
    <col min="8211" max="8456" width="11.44140625" style="8" hidden="1"/>
    <col min="8457" max="8457" width="3.5546875" style="8" hidden="1"/>
    <col min="8458" max="8458" width="36.5546875" style="8" hidden="1"/>
    <col min="8459" max="8459" width="17.33203125" style="8" hidden="1"/>
    <col min="8460" max="8460" width="26" style="8" hidden="1"/>
    <col min="8461" max="8461" width="11.5546875" style="8" hidden="1"/>
    <col min="8462" max="8462" width="15" style="8" hidden="1"/>
    <col min="8463" max="8463" width="11.109375" style="8" hidden="1"/>
    <col min="8464" max="8464" width="12.6640625" style="8" hidden="1"/>
    <col min="8465" max="8465" width="12.109375" style="8" hidden="1"/>
    <col min="8466" max="8466" width="14.33203125" style="8" hidden="1"/>
    <col min="8467" max="8712" width="11.44140625" style="8" hidden="1"/>
    <col min="8713" max="8713" width="3.5546875" style="8" hidden="1"/>
    <col min="8714" max="8714" width="36.5546875" style="8" hidden="1"/>
    <col min="8715" max="8715" width="17.33203125" style="8" hidden="1"/>
    <col min="8716" max="8716" width="26" style="8" hidden="1"/>
    <col min="8717" max="8717" width="11.5546875" style="8" hidden="1"/>
    <col min="8718" max="8718" width="15" style="8" hidden="1"/>
    <col min="8719" max="8719" width="11.109375" style="8" hidden="1"/>
    <col min="8720" max="8720" width="12.6640625" style="8" hidden="1"/>
    <col min="8721" max="8721" width="12.109375" style="8" hidden="1"/>
    <col min="8722" max="8722" width="14.33203125" style="8" hidden="1"/>
    <col min="8723" max="8968" width="11.44140625" style="8" hidden="1"/>
    <col min="8969" max="8969" width="3.5546875" style="8" hidden="1"/>
    <col min="8970" max="8970" width="36.5546875" style="8" hidden="1"/>
    <col min="8971" max="8971" width="17.33203125" style="8" hidden="1"/>
    <col min="8972" max="8972" width="26" style="8" hidden="1"/>
    <col min="8973" max="8973" width="11.5546875" style="8" hidden="1"/>
    <col min="8974" max="8974" width="15" style="8" hidden="1"/>
    <col min="8975" max="8975" width="11.109375" style="8" hidden="1"/>
    <col min="8976" max="8976" width="12.6640625" style="8" hidden="1"/>
    <col min="8977" max="8977" width="12.109375" style="8" hidden="1"/>
    <col min="8978" max="8978" width="14.33203125" style="8" hidden="1"/>
    <col min="8979" max="9224" width="11.44140625" style="8" hidden="1"/>
    <col min="9225" max="9225" width="3.5546875" style="8" hidden="1"/>
    <col min="9226" max="9226" width="36.5546875" style="8" hidden="1"/>
    <col min="9227" max="9227" width="17.33203125" style="8" hidden="1"/>
    <col min="9228" max="9228" width="26" style="8" hidden="1"/>
    <col min="9229" max="9229" width="11.5546875" style="8" hidden="1"/>
    <col min="9230" max="9230" width="15" style="8" hidden="1"/>
    <col min="9231" max="9231" width="11.109375" style="8" hidden="1"/>
    <col min="9232" max="9232" width="12.6640625" style="8" hidden="1"/>
    <col min="9233" max="9233" width="12.109375" style="8" hidden="1"/>
    <col min="9234" max="9234" width="14.33203125" style="8" hidden="1"/>
    <col min="9235" max="9480" width="11.44140625" style="8" hidden="1"/>
    <col min="9481" max="9481" width="3.5546875" style="8" hidden="1"/>
    <col min="9482" max="9482" width="36.5546875" style="8" hidden="1"/>
    <col min="9483" max="9483" width="17.33203125" style="8" hidden="1"/>
    <col min="9484" max="9484" width="26" style="8" hidden="1"/>
    <col min="9485" max="9485" width="11.5546875" style="8" hidden="1"/>
    <col min="9486" max="9486" width="15" style="8" hidden="1"/>
    <col min="9487" max="9487" width="11.109375" style="8" hidden="1"/>
    <col min="9488" max="9488" width="12.6640625" style="8" hidden="1"/>
    <col min="9489" max="9489" width="12.109375" style="8" hidden="1"/>
    <col min="9490" max="9490" width="14.33203125" style="8" hidden="1"/>
    <col min="9491" max="9736" width="11.44140625" style="8" hidden="1"/>
    <col min="9737" max="9737" width="3.5546875" style="8" hidden="1"/>
    <col min="9738" max="9738" width="36.5546875" style="8" hidden="1"/>
    <col min="9739" max="9739" width="17.33203125" style="8" hidden="1"/>
    <col min="9740" max="9740" width="26" style="8" hidden="1"/>
    <col min="9741" max="9741" width="11.5546875" style="8" hidden="1"/>
    <col min="9742" max="9742" width="15" style="8" hidden="1"/>
    <col min="9743" max="9743" width="11.109375" style="8" hidden="1"/>
    <col min="9744" max="9744" width="12.6640625" style="8" hidden="1"/>
    <col min="9745" max="9745" width="12.109375" style="8" hidden="1"/>
    <col min="9746" max="9746" width="14.33203125" style="8" hidden="1"/>
    <col min="9747" max="9992" width="11.44140625" style="8" hidden="1"/>
    <col min="9993" max="9993" width="3.5546875" style="8" hidden="1"/>
    <col min="9994" max="9994" width="36.5546875" style="8" hidden="1"/>
    <col min="9995" max="9995" width="17.33203125" style="8" hidden="1"/>
    <col min="9996" max="9996" width="26" style="8" hidden="1"/>
    <col min="9997" max="9997" width="11.5546875" style="8" hidden="1"/>
    <col min="9998" max="9998" width="15" style="8" hidden="1"/>
    <col min="9999" max="9999" width="11.109375" style="8" hidden="1"/>
    <col min="10000" max="10000" width="12.6640625" style="8" hidden="1"/>
    <col min="10001" max="10001" width="12.109375" style="8" hidden="1"/>
    <col min="10002" max="10002" width="14.33203125" style="8" hidden="1"/>
    <col min="10003" max="10248" width="11.44140625" style="8" hidden="1"/>
    <col min="10249" max="10249" width="3.5546875" style="8" hidden="1"/>
    <col min="10250" max="10250" width="36.5546875" style="8" hidden="1"/>
    <col min="10251" max="10251" width="17.33203125" style="8" hidden="1"/>
    <col min="10252" max="10252" width="26" style="8" hidden="1"/>
    <col min="10253" max="10253" width="11.5546875" style="8" hidden="1"/>
    <col min="10254" max="10254" width="15" style="8" hidden="1"/>
    <col min="10255" max="10255" width="11.109375" style="8" hidden="1"/>
    <col min="10256" max="10256" width="12.6640625" style="8" hidden="1"/>
    <col min="10257" max="10257" width="12.109375" style="8" hidden="1"/>
    <col min="10258" max="10258" width="14.33203125" style="8" hidden="1"/>
    <col min="10259" max="10504" width="11.44140625" style="8" hidden="1"/>
    <col min="10505" max="10505" width="3.5546875" style="8" hidden="1"/>
    <col min="10506" max="10506" width="36.5546875" style="8" hidden="1"/>
    <col min="10507" max="10507" width="17.33203125" style="8" hidden="1"/>
    <col min="10508" max="10508" width="26" style="8" hidden="1"/>
    <col min="10509" max="10509" width="11.5546875" style="8" hidden="1"/>
    <col min="10510" max="10510" width="15" style="8" hidden="1"/>
    <col min="10511" max="10511" width="11.109375" style="8" hidden="1"/>
    <col min="10512" max="10512" width="12.6640625" style="8" hidden="1"/>
    <col min="10513" max="10513" width="12.109375" style="8" hidden="1"/>
    <col min="10514" max="10514" width="14.33203125" style="8" hidden="1"/>
    <col min="10515" max="10760" width="11.44140625" style="8" hidden="1"/>
    <col min="10761" max="10761" width="3.5546875" style="8" hidden="1"/>
    <col min="10762" max="10762" width="36.5546875" style="8" hidden="1"/>
    <col min="10763" max="10763" width="17.33203125" style="8" hidden="1"/>
    <col min="10764" max="10764" width="26" style="8" hidden="1"/>
    <col min="10765" max="10765" width="11.5546875" style="8" hidden="1"/>
    <col min="10766" max="10766" width="15" style="8" hidden="1"/>
    <col min="10767" max="10767" width="11.109375" style="8" hidden="1"/>
    <col min="10768" max="10768" width="12.6640625" style="8" hidden="1"/>
    <col min="10769" max="10769" width="12.109375" style="8" hidden="1"/>
    <col min="10770" max="10770" width="14.33203125" style="8" hidden="1"/>
    <col min="10771" max="11016" width="11.44140625" style="8" hidden="1"/>
    <col min="11017" max="11017" width="3.5546875" style="8" hidden="1"/>
    <col min="11018" max="11018" width="36.5546875" style="8" hidden="1"/>
    <col min="11019" max="11019" width="17.33203125" style="8" hidden="1"/>
    <col min="11020" max="11020" width="26" style="8" hidden="1"/>
    <col min="11021" max="11021" width="11.5546875" style="8" hidden="1"/>
    <col min="11022" max="11022" width="15" style="8" hidden="1"/>
    <col min="11023" max="11023" width="11.109375" style="8" hidden="1"/>
    <col min="11024" max="11024" width="12.6640625" style="8" hidden="1"/>
    <col min="11025" max="11025" width="12.109375" style="8" hidden="1"/>
    <col min="11026" max="11026" width="14.33203125" style="8" hidden="1"/>
    <col min="11027" max="11272" width="11.44140625" style="8" hidden="1"/>
    <col min="11273" max="11273" width="3.5546875" style="8" hidden="1"/>
    <col min="11274" max="11274" width="36.5546875" style="8" hidden="1"/>
    <col min="11275" max="11275" width="17.33203125" style="8" hidden="1"/>
    <col min="11276" max="11276" width="26" style="8" hidden="1"/>
    <col min="11277" max="11277" width="11.5546875" style="8" hidden="1"/>
    <col min="11278" max="11278" width="15" style="8" hidden="1"/>
    <col min="11279" max="11279" width="11.109375" style="8" hidden="1"/>
    <col min="11280" max="11280" width="12.6640625" style="8" hidden="1"/>
    <col min="11281" max="11281" width="12.109375" style="8" hidden="1"/>
    <col min="11282" max="11282" width="14.33203125" style="8" hidden="1"/>
    <col min="11283" max="11528" width="11.44140625" style="8" hidden="1"/>
    <col min="11529" max="11529" width="3.5546875" style="8" hidden="1"/>
    <col min="11530" max="11530" width="36.5546875" style="8" hidden="1"/>
    <col min="11531" max="11531" width="17.33203125" style="8" hidden="1"/>
    <col min="11532" max="11532" width="26" style="8" hidden="1"/>
    <col min="11533" max="11533" width="11.5546875" style="8" hidden="1"/>
    <col min="11534" max="11534" width="15" style="8" hidden="1"/>
    <col min="11535" max="11535" width="11.109375" style="8" hidden="1"/>
    <col min="11536" max="11536" width="12.6640625" style="8" hidden="1"/>
    <col min="11537" max="11537" width="12.109375" style="8" hidden="1"/>
    <col min="11538" max="11538" width="14.33203125" style="8" hidden="1"/>
    <col min="11539" max="11784" width="11.44140625" style="8" hidden="1"/>
    <col min="11785" max="11785" width="3.5546875" style="8" hidden="1"/>
    <col min="11786" max="11786" width="36.5546875" style="8" hidden="1"/>
    <col min="11787" max="11787" width="17.33203125" style="8" hidden="1"/>
    <col min="11788" max="11788" width="26" style="8" hidden="1"/>
    <col min="11789" max="11789" width="11.5546875" style="8" hidden="1"/>
    <col min="11790" max="11790" width="15" style="8" hidden="1"/>
    <col min="11791" max="11791" width="11.109375" style="8" hidden="1"/>
    <col min="11792" max="11792" width="12.6640625" style="8" hidden="1"/>
    <col min="11793" max="11793" width="12.109375" style="8" hidden="1"/>
    <col min="11794" max="11794" width="14.33203125" style="8" hidden="1"/>
    <col min="11795" max="12040" width="11.44140625" style="8" hidden="1"/>
    <col min="12041" max="12041" width="3.5546875" style="8" hidden="1"/>
    <col min="12042" max="12042" width="36.5546875" style="8" hidden="1"/>
    <col min="12043" max="12043" width="17.33203125" style="8" hidden="1"/>
    <col min="12044" max="12044" width="26" style="8" hidden="1"/>
    <col min="12045" max="12045" width="11.5546875" style="8" hidden="1"/>
    <col min="12046" max="12046" width="15" style="8" hidden="1"/>
    <col min="12047" max="12047" width="11.109375" style="8" hidden="1"/>
    <col min="12048" max="12048" width="12.6640625" style="8" hidden="1"/>
    <col min="12049" max="12049" width="12.109375" style="8" hidden="1"/>
    <col min="12050" max="12050" width="14.33203125" style="8" hidden="1"/>
    <col min="12051" max="12296" width="11.44140625" style="8" hidden="1"/>
    <col min="12297" max="12297" width="3.5546875" style="8" hidden="1"/>
    <col min="12298" max="12298" width="36.5546875" style="8" hidden="1"/>
    <col min="12299" max="12299" width="17.33203125" style="8" hidden="1"/>
    <col min="12300" max="12300" width="26" style="8" hidden="1"/>
    <col min="12301" max="12301" width="11.5546875" style="8" hidden="1"/>
    <col min="12302" max="12302" width="15" style="8" hidden="1"/>
    <col min="12303" max="12303" width="11.109375" style="8" hidden="1"/>
    <col min="12304" max="12304" width="12.6640625" style="8" hidden="1"/>
    <col min="12305" max="12305" width="12.109375" style="8" hidden="1"/>
    <col min="12306" max="12306" width="14.33203125" style="8" hidden="1"/>
    <col min="12307" max="12552" width="11.44140625" style="8" hidden="1"/>
    <col min="12553" max="12553" width="3.5546875" style="8" hidden="1"/>
    <col min="12554" max="12554" width="36.5546875" style="8" hidden="1"/>
    <col min="12555" max="12555" width="17.33203125" style="8" hidden="1"/>
    <col min="12556" max="12556" width="26" style="8" hidden="1"/>
    <col min="12557" max="12557" width="11.5546875" style="8" hidden="1"/>
    <col min="12558" max="12558" width="15" style="8" hidden="1"/>
    <col min="12559" max="12559" width="11.109375" style="8" hidden="1"/>
    <col min="12560" max="12560" width="12.6640625" style="8" hidden="1"/>
    <col min="12561" max="12561" width="12.109375" style="8" hidden="1"/>
    <col min="12562" max="12562" width="14.33203125" style="8" hidden="1"/>
    <col min="12563" max="12808" width="11.44140625" style="8" hidden="1"/>
    <col min="12809" max="12809" width="3.5546875" style="8" hidden="1"/>
    <col min="12810" max="12810" width="36.5546875" style="8" hidden="1"/>
    <col min="12811" max="12811" width="17.33203125" style="8" hidden="1"/>
    <col min="12812" max="12812" width="26" style="8" hidden="1"/>
    <col min="12813" max="12813" width="11.5546875" style="8" hidden="1"/>
    <col min="12814" max="12814" width="15" style="8" hidden="1"/>
    <col min="12815" max="12815" width="11.109375" style="8" hidden="1"/>
    <col min="12816" max="12816" width="12.6640625" style="8" hidden="1"/>
    <col min="12817" max="12817" width="12.109375" style="8" hidden="1"/>
    <col min="12818" max="12818" width="14.33203125" style="8" hidden="1"/>
    <col min="12819" max="13064" width="11.44140625" style="8" hidden="1"/>
    <col min="13065" max="13065" width="3.5546875" style="8" hidden="1"/>
    <col min="13066" max="13066" width="36.5546875" style="8" hidden="1"/>
    <col min="13067" max="13067" width="17.33203125" style="8" hidden="1"/>
    <col min="13068" max="13068" width="26" style="8" hidden="1"/>
    <col min="13069" max="13069" width="11.5546875" style="8" hidden="1"/>
    <col min="13070" max="13070" width="15" style="8" hidden="1"/>
    <col min="13071" max="13071" width="11.109375" style="8" hidden="1"/>
    <col min="13072" max="13072" width="12.6640625" style="8" hidden="1"/>
    <col min="13073" max="13073" width="12.109375" style="8" hidden="1"/>
    <col min="13074" max="13074" width="14.33203125" style="8" hidden="1"/>
    <col min="13075" max="13320" width="11.44140625" style="8" hidden="1"/>
    <col min="13321" max="13321" width="3.5546875" style="8" hidden="1"/>
    <col min="13322" max="13322" width="36.5546875" style="8" hidden="1"/>
    <col min="13323" max="13323" width="17.33203125" style="8" hidden="1"/>
    <col min="13324" max="13324" width="26" style="8" hidden="1"/>
    <col min="13325" max="13325" width="11.5546875" style="8" hidden="1"/>
    <col min="13326" max="13326" width="15" style="8" hidden="1"/>
    <col min="13327" max="13327" width="11.109375" style="8" hidden="1"/>
    <col min="13328" max="13328" width="12.6640625" style="8" hidden="1"/>
    <col min="13329" max="13329" width="12.109375" style="8" hidden="1"/>
    <col min="13330" max="13330" width="14.33203125" style="8" hidden="1"/>
    <col min="13331" max="13576" width="11.44140625" style="8" hidden="1"/>
    <col min="13577" max="13577" width="3.5546875" style="8" hidden="1"/>
    <col min="13578" max="13578" width="36.5546875" style="8" hidden="1"/>
    <col min="13579" max="13579" width="17.33203125" style="8" hidden="1"/>
    <col min="13580" max="13580" width="26" style="8" hidden="1"/>
    <col min="13581" max="13581" width="11.5546875" style="8" hidden="1"/>
    <col min="13582" max="13582" width="15" style="8" hidden="1"/>
    <col min="13583" max="13583" width="11.109375" style="8" hidden="1"/>
    <col min="13584" max="13584" width="12.6640625" style="8" hidden="1"/>
    <col min="13585" max="13585" width="12.109375" style="8" hidden="1"/>
    <col min="13586" max="13586" width="14.33203125" style="8" hidden="1"/>
    <col min="13587" max="13832" width="11.44140625" style="8" hidden="1"/>
    <col min="13833" max="13833" width="3.5546875" style="8" hidden="1"/>
    <col min="13834" max="13834" width="36.5546875" style="8" hidden="1"/>
    <col min="13835" max="13835" width="17.33203125" style="8" hidden="1"/>
    <col min="13836" max="13836" width="26" style="8" hidden="1"/>
    <col min="13837" max="13837" width="11.5546875" style="8" hidden="1"/>
    <col min="13838" max="13838" width="15" style="8" hidden="1"/>
    <col min="13839" max="13839" width="11.109375" style="8" hidden="1"/>
    <col min="13840" max="13840" width="12.6640625" style="8" hidden="1"/>
    <col min="13841" max="13841" width="12.109375" style="8" hidden="1"/>
    <col min="13842" max="13842" width="14.33203125" style="8" hidden="1"/>
    <col min="13843" max="14088" width="11.44140625" style="8" hidden="1"/>
    <col min="14089" max="14089" width="3.5546875" style="8" hidden="1"/>
    <col min="14090" max="14090" width="36.5546875" style="8" hidden="1"/>
    <col min="14091" max="14091" width="17.33203125" style="8" hidden="1"/>
    <col min="14092" max="14092" width="26" style="8" hidden="1"/>
    <col min="14093" max="14093" width="11.5546875" style="8" hidden="1"/>
    <col min="14094" max="14094" width="15" style="8" hidden="1"/>
    <col min="14095" max="14095" width="11.109375" style="8" hidden="1"/>
    <col min="14096" max="14096" width="12.6640625" style="8" hidden="1"/>
    <col min="14097" max="14097" width="12.109375" style="8" hidden="1"/>
    <col min="14098" max="14098" width="14.33203125" style="8" hidden="1"/>
    <col min="14099" max="14344" width="11.44140625" style="8" hidden="1"/>
    <col min="14345" max="14345" width="3.5546875" style="8" hidden="1"/>
    <col min="14346" max="14346" width="36.5546875" style="8" hidden="1"/>
    <col min="14347" max="14347" width="17.33203125" style="8" hidden="1"/>
    <col min="14348" max="14348" width="26" style="8" hidden="1"/>
    <col min="14349" max="14349" width="11.5546875" style="8" hidden="1"/>
    <col min="14350" max="14350" width="15" style="8" hidden="1"/>
    <col min="14351" max="14351" width="11.109375" style="8" hidden="1"/>
    <col min="14352" max="14352" width="12.6640625" style="8" hidden="1"/>
    <col min="14353" max="14353" width="12.109375" style="8" hidden="1"/>
    <col min="14354" max="14354" width="14.33203125" style="8" hidden="1"/>
    <col min="14355" max="14600" width="11.44140625" style="8" hidden="1"/>
    <col min="14601" max="14601" width="3.5546875" style="8" hidden="1"/>
    <col min="14602" max="14602" width="36.5546875" style="8" hidden="1"/>
    <col min="14603" max="14603" width="17.33203125" style="8" hidden="1"/>
    <col min="14604" max="14604" width="26" style="8" hidden="1"/>
    <col min="14605" max="14605" width="11.5546875" style="8" hidden="1"/>
    <col min="14606" max="14606" width="15" style="8" hidden="1"/>
    <col min="14607" max="14607" width="11.109375" style="8" hidden="1"/>
    <col min="14608" max="14608" width="12.6640625" style="8" hidden="1"/>
    <col min="14609" max="14609" width="12.109375" style="8" hidden="1"/>
    <col min="14610" max="14610" width="14.33203125" style="8" hidden="1"/>
    <col min="14611" max="14856" width="11.44140625" style="8" hidden="1"/>
    <col min="14857" max="14857" width="3.5546875" style="8" hidden="1"/>
    <col min="14858" max="14858" width="36.5546875" style="8" hidden="1"/>
    <col min="14859" max="14859" width="17.33203125" style="8" hidden="1"/>
    <col min="14860" max="14860" width="26" style="8" hidden="1"/>
    <col min="14861" max="14861" width="11.5546875" style="8" hidden="1"/>
    <col min="14862" max="14862" width="15" style="8" hidden="1"/>
    <col min="14863" max="14863" width="11.109375" style="8" hidden="1"/>
    <col min="14864" max="14864" width="12.6640625" style="8" hidden="1"/>
    <col min="14865" max="14865" width="12.109375" style="8" hidden="1"/>
    <col min="14866" max="14866" width="14.33203125" style="8" hidden="1"/>
    <col min="14867" max="15112" width="11.44140625" style="8" hidden="1"/>
    <col min="15113" max="15113" width="3.5546875" style="8" hidden="1"/>
    <col min="15114" max="15114" width="36.5546875" style="8" hidden="1"/>
    <col min="15115" max="15115" width="17.33203125" style="8" hidden="1"/>
    <col min="15116" max="15116" width="26" style="8" hidden="1"/>
    <col min="15117" max="15117" width="11.5546875" style="8" hidden="1"/>
    <col min="15118" max="15118" width="15" style="8" hidden="1"/>
    <col min="15119" max="15119" width="11.109375" style="8" hidden="1"/>
    <col min="15120" max="15120" width="12.6640625" style="8" hidden="1"/>
    <col min="15121" max="15121" width="12.109375" style="8" hidden="1"/>
    <col min="15122" max="15122" width="14.33203125" style="8" hidden="1"/>
    <col min="15123" max="15368" width="11.44140625" style="8" hidden="1"/>
    <col min="15369" max="15369" width="3.5546875" style="8" hidden="1"/>
    <col min="15370" max="15370" width="36.5546875" style="8" hidden="1"/>
    <col min="15371" max="15371" width="17.33203125" style="8" hidden="1"/>
    <col min="15372" max="15372" width="26" style="8" hidden="1"/>
    <col min="15373" max="15373" width="11.5546875" style="8" hidden="1"/>
    <col min="15374" max="15374" width="15" style="8" hidden="1"/>
    <col min="15375" max="15375" width="11.109375" style="8" hidden="1"/>
    <col min="15376" max="15376" width="12.6640625" style="8" hidden="1"/>
    <col min="15377" max="15377" width="12.109375" style="8" hidden="1"/>
    <col min="15378" max="15378" width="14.33203125" style="8" hidden="1"/>
    <col min="15379" max="15624" width="11.44140625" style="8" hidden="1"/>
    <col min="15625" max="15625" width="3.5546875" style="8" hidden="1"/>
    <col min="15626" max="15626" width="36.5546875" style="8" hidden="1"/>
    <col min="15627" max="15627" width="17.33203125" style="8" hidden="1"/>
    <col min="15628" max="15628" width="26" style="8" hidden="1"/>
    <col min="15629" max="15629" width="11.5546875" style="8" hidden="1"/>
    <col min="15630" max="15630" width="15" style="8" hidden="1"/>
    <col min="15631" max="15631" width="11.109375" style="8" hidden="1"/>
    <col min="15632" max="15632" width="12.6640625" style="8" hidden="1"/>
    <col min="15633" max="15633" width="12.109375" style="8" hidden="1"/>
    <col min="15634" max="15634" width="14.33203125" style="8" hidden="1"/>
    <col min="15635" max="15880" width="11.44140625" style="8" hidden="1"/>
    <col min="15881" max="15881" width="3.5546875" style="8" hidden="1"/>
    <col min="15882" max="15882" width="36.5546875" style="8" hidden="1"/>
    <col min="15883" max="15883" width="17.33203125" style="8" hidden="1"/>
    <col min="15884" max="15884" width="26" style="8" hidden="1"/>
    <col min="15885" max="15885" width="11.5546875" style="8" hidden="1"/>
    <col min="15886" max="15886" width="15" style="8" hidden="1"/>
    <col min="15887" max="15887" width="11.109375" style="8" hidden="1"/>
    <col min="15888" max="15888" width="12.6640625" style="8" hidden="1"/>
    <col min="15889" max="15889" width="12.109375" style="8" hidden="1"/>
    <col min="15890" max="15890" width="14.33203125" style="8" hidden="1"/>
    <col min="15891" max="16136" width="11.44140625" style="8" hidden="1"/>
    <col min="16137" max="16137" width="3.5546875" style="8" hidden="1"/>
    <col min="16138" max="16138" width="36.5546875" style="8" hidden="1"/>
    <col min="16139" max="16139" width="17.33203125" style="8" hidden="1"/>
    <col min="16140" max="16140" width="26" style="8" hidden="1"/>
    <col min="16141" max="16141" width="11.5546875" style="8" hidden="1"/>
    <col min="16142" max="16142" width="15" style="8" hidden="1"/>
    <col min="16143" max="16143" width="11.109375" style="8" hidden="1"/>
    <col min="16144" max="16144" width="12.6640625" style="8" hidden="1"/>
    <col min="16145" max="16145" width="12.109375" style="8" hidden="1"/>
    <col min="16146" max="16146" width="14.33203125" style="8" hidden="1"/>
    <col min="16147" max="16384" width="11.44140625" style="8" hidden="1"/>
  </cols>
  <sheetData>
    <row r="1" spans="2:24" ht="13.8" thickBot="1"/>
    <row r="2" spans="2:24">
      <c r="D2" s="616" t="s">
        <v>123</v>
      </c>
      <c r="E2" s="636" t="str">
        <f>Personal!D3</f>
        <v>INVERSIONES Y CONSTRUCCIONES BALCES, C.A.</v>
      </c>
      <c r="F2" s="618"/>
      <c r="G2" s="618"/>
      <c r="H2" s="619"/>
      <c r="I2" s="619"/>
      <c r="W2" s="641" t="s">
        <v>634</v>
      </c>
      <c r="X2" s="14"/>
    </row>
    <row r="3" spans="2:24" ht="14.4">
      <c r="D3" s="618" t="s">
        <v>610</v>
      </c>
      <c r="E3" s="636" t="str">
        <f>Personal!D9</f>
        <v>"SERVICIO DE MANTENIMIENTO DE INSTRUMENTACION, PANELES DE CONTROL, MULTIPLES Y POZOS INYECTORES DE MACOLLAS DE PIGAS I, PERTENECIENTE A LA GERENCIA DE PLANTAS GAS Y AGUA"</v>
      </c>
      <c r="F3" s="617"/>
      <c r="G3" s="617"/>
      <c r="H3"/>
      <c r="I3"/>
      <c r="J3"/>
      <c r="K3"/>
      <c r="W3" s="382" t="s">
        <v>635</v>
      </c>
    </row>
    <row r="4" spans="2:24" ht="14.4">
      <c r="E4" t="s">
        <v>633</v>
      </c>
      <c r="F4" s="618"/>
      <c r="G4" s="619"/>
      <c r="H4" s="619"/>
      <c r="I4" s="619"/>
      <c r="W4" s="382" t="s">
        <v>636</v>
      </c>
    </row>
    <row r="5" spans="2:24" ht="14.4">
      <c r="D5" s="620" t="s">
        <v>612</v>
      </c>
      <c r="E5" s="617" t="s">
        <v>613</v>
      </c>
      <c r="F5" s="618"/>
      <c r="G5" s="618"/>
      <c r="H5"/>
      <c r="I5" s="619"/>
    </row>
    <row r="6" spans="2:24">
      <c r="D6" s="620" t="s">
        <v>614</v>
      </c>
      <c r="E6" s="621" t="str">
        <f>Personal!D4</f>
        <v>J-30947393-0</v>
      </c>
      <c r="F6" s="619"/>
      <c r="G6" s="619"/>
      <c r="H6" s="619"/>
      <c r="I6" s="619"/>
    </row>
    <row r="7" spans="2:24">
      <c r="E7" s="619"/>
      <c r="F7" s="619"/>
      <c r="G7" s="619"/>
      <c r="H7" s="619"/>
      <c r="I7" s="619"/>
    </row>
    <row r="8" spans="2:24" ht="15" customHeight="1">
      <c r="C8" s="1160" t="s">
        <v>615</v>
      </c>
      <c r="D8" s="1160"/>
      <c r="E8" s="1160"/>
      <c r="F8" s="622" t="s">
        <v>616</v>
      </c>
      <c r="G8" s="623" t="s">
        <v>102</v>
      </c>
      <c r="H8" s="12"/>
      <c r="I8" s="1160" t="s">
        <v>617</v>
      </c>
      <c r="J8" s="1160"/>
      <c r="K8" s="623"/>
      <c r="L8" s="12"/>
      <c r="M8" s="1160" t="s">
        <v>618</v>
      </c>
      <c r="N8" s="1160"/>
      <c r="O8" s="1160"/>
      <c r="P8" s="623"/>
      <c r="Q8" s="12"/>
      <c r="R8" s="12"/>
    </row>
    <row r="9" spans="2:24" ht="10.5" customHeight="1">
      <c r="U9" s="624"/>
    </row>
    <row r="10" spans="2:24">
      <c r="C10" s="8" t="s">
        <v>619</v>
      </c>
      <c r="U10" s="624"/>
    </row>
    <row r="11" spans="2:24" ht="13.5" customHeight="1">
      <c r="G11" s="1161" t="s">
        <v>641</v>
      </c>
      <c r="H11" s="1165"/>
      <c r="I11" s="1165"/>
      <c r="J11" s="1161" t="s">
        <v>638</v>
      </c>
      <c r="K11" s="1162"/>
      <c r="L11" s="1161" t="s">
        <v>637</v>
      </c>
      <c r="M11" s="1162"/>
      <c r="N11" s="1161" t="s">
        <v>639</v>
      </c>
      <c r="O11" s="1165"/>
      <c r="P11" s="1162"/>
      <c r="Q11" s="1161" t="s">
        <v>640</v>
      </c>
      <c r="R11" s="1162"/>
    </row>
    <row r="12" spans="2:24" ht="21.75" customHeight="1">
      <c r="B12" s="646" t="s">
        <v>107</v>
      </c>
      <c r="C12" s="647" t="s">
        <v>620</v>
      </c>
      <c r="D12" s="648" t="s">
        <v>621</v>
      </c>
      <c r="E12" s="648" t="s">
        <v>622</v>
      </c>
      <c r="F12" s="649" t="s">
        <v>623</v>
      </c>
      <c r="G12" s="1163"/>
      <c r="H12" s="1166"/>
      <c r="I12" s="1166"/>
      <c r="J12" s="1163"/>
      <c r="K12" s="1164"/>
      <c r="L12" s="1163"/>
      <c r="M12" s="1164"/>
      <c r="N12" s="1163"/>
      <c r="O12" s="1166"/>
      <c r="P12" s="1164"/>
      <c r="Q12" s="1163"/>
      <c r="R12" s="1164"/>
    </row>
    <row r="13" spans="2:24" ht="15.9" customHeight="1">
      <c r="B13" s="483">
        <v>1</v>
      </c>
      <c r="C13" s="626" t="s">
        <v>758</v>
      </c>
      <c r="D13" s="627" t="e">
        <f>IF(C13=0,"",INDEX(Personal!$C$78:$CL$183,MATCH(C13,Personal!$C$78:$C$183,0),2))</f>
        <v>#N/A</v>
      </c>
      <c r="E13" s="627" t="e">
        <f>IF(C13=0,"",        IF( INDEX(Personal!$C$78:$CL$183,MATCH(C13,Personal!$C$78:$C$183,0),3)=0,"",INDEX(Personal!$C$78:$CL$183,MATCH(C13,Personal!$C$78:$C$183,0),3))                                    )</f>
        <v>#N/A</v>
      </c>
      <c r="F13" s="382" t="s">
        <v>635</v>
      </c>
      <c r="G13" s="1155" t="e">
        <f>IF(C13=0,"",           IF(INDEX(Personal!$C$78:$CL$183,MATCH(C13,Personal!$C$78:$C$183,0),5)=0,"",INDEX(Personal!$C$78:$CL$183,MATCH(C13,Personal!$C$78:$C$183,0),5))            )</f>
        <v>#N/A</v>
      </c>
      <c r="H13" s="1155"/>
      <c r="I13" s="1155"/>
      <c r="J13" s="1156" t="e">
        <f>IF(C13=0,"",IF(   INDEX(Personal!$C$78:$CL$183,MATCH(C13,Personal!$C$78:$C$183,0),14)=0,"",INDEX(Personal!$C$78:$CL$183,MATCH(C13,Personal!$C$78:$C$183,0),14))   )</f>
        <v>#N/A</v>
      </c>
      <c r="K13" s="1156"/>
      <c r="L13" s="1157">
        <v>42213</v>
      </c>
      <c r="M13" s="1157"/>
      <c r="N13" s="1158">
        <f>IF(C13="","",2)</f>
        <v>2</v>
      </c>
      <c r="O13" s="1158"/>
      <c r="P13" s="1158"/>
      <c r="Q13" s="1159">
        <f>IF(C13="","",100%)</f>
        <v>1</v>
      </c>
      <c r="R13" s="1159"/>
    </row>
    <row r="14" spans="2:24" ht="15.9" customHeight="1">
      <c r="B14" s="483">
        <f>B13+1</f>
        <v>2</v>
      </c>
      <c r="C14" s="626" t="s">
        <v>759</v>
      </c>
      <c r="D14" s="627" t="e">
        <f>IF(C14=0,"",INDEX(Personal!$C$78:$CL$183,MATCH(C14,Personal!$C$78:$C$183,0),2))</f>
        <v>#N/A</v>
      </c>
      <c r="E14" s="627" t="e">
        <f>IF(C14=0,"",        IF( INDEX(Personal!$C$78:$CL$183,MATCH(C14,Personal!$C$78:$C$183,0),3)=0,"",INDEX(Personal!$C$78:$CL$183,MATCH(C14,Personal!$C$78:$C$183,0),3))                                    )</f>
        <v>#N/A</v>
      </c>
      <c r="F14" s="382" t="s">
        <v>635</v>
      </c>
      <c r="G14" s="1155" t="e">
        <f>IF(C14=0,"",           IF(INDEX(Personal!$C$78:$CL$183,MATCH(C14,Personal!$C$78:$C$183,0),5)=0,"",INDEX(Personal!$C$78:$CL$183,MATCH(C14,Personal!$C$78:$C$183,0),5))            )</f>
        <v>#N/A</v>
      </c>
      <c r="H14" s="1155"/>
      <c r="I14" s="1155"/>
      <c r="J14" s="1156" t="e">
        <f>IF(C14=0,"",IF(   INDEX(Personal!$C$78:$CL$183,MATCH(C14,Personal!$C$78:$C$183,0),14)=0,"",INDEX(Personal!$C$78:$CL$183,MATCH(C14,Personal!$C$78:$C$183,0),14))   )</f>
        <v>#N/A</v>
      </c>
      <c r="K14" s="1156"/>
      <c r="L14" s="1157">
        <v>42213</v>
      </c>
      <c r="M14" s="1157"/>
      <c r="N14" s="1158">
        <f t="shared" ref="N14:N42" si="0">IF(C14="","",2)</f>
        <v>2</v>
      </c>
      <c r="O14" s="1158"/>
      <c r="P14" s="1158"/>
      <c r="Q14" s="1159">
        <f t="shared" ref="Q14:Q42" si="1">IF(C14="","",100%)</f>
        <v>1</v>
      </c>
      <c r="R14" s="1159"/>
    </row>
    <row r="15" spans="2:24" ht="15.9" customHeight="1">
      <c r="B15" s="483">
        <f t="shared" ref="B15:B32" si="2">B14+1</f>
        <v>3</v>
      </c>
      <c r="C15" s="626" t="s">
        <v>760</v>
      </c>
      <c r="D15" s="627" t="e">
        <f>IF(C15=0,"",INDEX(Personal!$C$78:$CL$183,MATCH(C15,Personal!$C$78:$C$183,0),2))</f>
        <v>#N/A</v>
      </c>
      <c r="E15" s="627" t="e">
        <f>IF(C15=0,"",        IF( INDEX(Personal!$C$78:$CL$183,MATCH(C15,Personal!$C$78:$C$183,0),3)=0,"",INDEX(Personal!$C$78:$CL$183,MATCH(C15,Personal!$C$78:$C$183,0),3))                                    )</f>
        <v>#N/A</v>
      </c>
      <c r="F15" s="382" t="s">
        <v>635</v>
      </c>
      <c r="G15" s="1155" t="e">
        <f>IF(C15=0,"",           IF(INDEX(Personal!$C$78:$CL$183,MATCH(C15,Personal!$C$78:$C$183,0),5)=0,"",INDEX(Personal!$C$78:$CL$183,MATCH(C15,Personal!$C$78:$C$183,0),5))            )</f>
        <v>#N/A</v>
      </c>
      <c r="H15" s="1155"/>
      <c r="I15" s="1155"/>
      <c r="J15" s="1156" t="e">
        <f>IF(C15=0,"",IF(   INDEX(Personal!$C$78:$CL$183,MATCH(C15,Personal!$C$78:$C$183,0),14)=0,"",INDEX(Personal!$C$78:$CL$183,MATCH(C15,Personal!$C$78:$C$183,0),14))   )</f>
        <v>#N/A</v>
      </c>
      <c r="K15" s="1156"/>
      <c r="L15" s="1157">
        <v>42213</v>
      </c>
      <c r="M15" s="1157"/>
      <c r="N15" s="1158">
        <f t="shared" si="0"/>
        <v>2</v>
      </c>
      <c r="O15" s="1158"/>
      <c r="P15" s="1158"/>
      <c r="Q15" s="1159">
        <f t="shared" si="1"/>
        <v>1</v>
      </c>
      <c r="R15" s="1159"/>
    </row>
    <row r="16" spans="2:24" ht="15.9" customHeight="1">
      <c r="B16" s="483">
        <f t="shared" si="2"/>
        <v>4</v>
      </c>
      <c r="C16" s="626" t="s">
        <v>761</v>
      </c>
      <c r="D16" s="627" t="e">
        <f>IF(C16=0,"",INDEX(Personal!$C$78:$CL$183,MATCH(C16,Personal!$C$78:$C$183,0),2))</f>
        <v>#N/A</v>
      </c>
      <c r="E16" s="627" t="e">
        <f>IF(C16=0,"",        IF( INDEX(Personal!$C$78:$CL$183,MATCH(C16,Personal!$C$78:$C$183,0),3)=0,"",INDEX(Personal!$C$78:$CL$183,MATCH(C16,Personal!$C$78:$C$183,0),3))                                    )</f>
        <v>#N/A</v>
      </c>
      <c r="F16" s="382" t="s">
        <v>635</v>
      </c>
      <c r="G16" s="1155" t="e">
        <f>IF(C16=0,"",           IF(INDEX(Personal!$C$78:$CL$183,MATCH(C16,Personal!$C$78:$C$183,0),5)=0,"",INDEX(Personal!$C$78:$CL$183,MATCH(C16,Personal!$C$78:$C$183,0),5))            )</f>
        <v>#N/A</v>
      </c>
      <c r="H16" s="1155"/>
      <c r="I16" s="1155"/>
      <c r="J16" s="1156" t="e">
        <f>IF(C16=0,"",IF(   INDEX(Personal!$C$78:$CL$183,MATCH(C16,Personal!$C$78:$C$183,0),14)=0,"",INDEX(Personal!$C$78:$CL$183,MATCH(C16,Personal!$C$78:$C$183,0),14))   )</f>
        <v>#N/A</v>
      </c>
      <c r="K16" s="1156"/>
      <c r="L16" s="1157">
        <v>42213</v>
      </c>
      <c r="M16" s="1157"/>
      <c r="N16" s="1158">
        <f t="shared" si="0"/>
        <v>2</v>
      </c>
      <c r="O16" s="1158"/>
      <c r="P16" s="1158"/>
      <c r="Q16" s="1159">
        <f t="shared" si="1"/>
        <v>1</v>
      </c>
      <c r="R16" s="1159"/>
    </row>
    <row r="17" spans="2:18" ht="15.9" customHeight="1">
      <c r="B17" s="483">
        <f t="shared" si="2"/>
        <v>5</v>
      </c>
      <c r="C17" s="626"/>
      <c r="D17" s="627" t="str">
        <f>IF(C17=0,"",INDEX(Personal!$C$78:$CL$183,MATCH(C17,Personal!$C$78:$C$183,0),2))</f>
        <v/>
      </c>
      <c r="E17" s="627" t="str">
        <f>IF(C17=0,"",        IF( INDEX(Personal!$C$78:$CL$183,MATCH(C17,Personal!$C$78:$C$183,0),3)=0,"",INDEX(Personal!$C$78:$CL$183,MATCH(C17,Personal!$C$78:$C$183,0),3))                                    )</f>
        <v/>
      </c>
      <c r="F17" s="382"/>
      <c r="G17" s="1155" t="str">
        <f>IF(C17=0,"",           IF(INDEX(Personal!$C$78:$CL$183,MATCH(C17,Personal!$C$78:$C$183,0),5)=0,"",INDEX(Personal!$C$78:$CL$183,MATCH(C17,Personal!$C$78:$C$183,0),5))            )</f>
        <v/>
      </c>
      <c r="H17" s="1155"/>
      <c r="I17" s="1155"/>
      <c r="J17" s="1156" t="str">
        <f>IF(C17=0,"",IF(   INDEX(Personal!$C$78:$CL$183,MATCH(C17,Personal!$C$78:$C$183,0),14)=0,"",INDEX(Personal!$C$78:$CL$183,MATCH(C17,Personal!$C$78:$C$183,0),14))   )</f>
        <v/>
      </c>
      <c r="K17" s="1156"/>
      <c r="L17" s="1157" t="str">
        <f t="shared" ref="L17:L20" si="3">IF(J17="","",J17+210)</f>
        <v/>
      </c>
      <c r="M17" s="1157"/>
      <c r="N17" s="1158" t="str">
        <f t="shared" si="0"/>
        <v/>
      </c>
      <c r="O17" s="1158"/>
      <c r="P17" s="1158"/>
      <c r="Q17" s="1159" t="str">
        <f t="shared" si="1"/>
        <v/>
      </c>
      <c r="R17" s="1159"/>
    </row>
    <row r="18" spans="2:18" ht="15.9" customHeight="1">
      <c r="B18" s="483">
        <f t="shared" si="2"/>
        <v>6</v>
      </c>
      <c r="C18" s="626"/>
      <c r="D18" s="627" t="str">
        <f>IF(C18=0,"",INDEX(Personal!$C$78:$CL$183,MATCH(C18,Personal!$C$78:$C$183,0),2))</f>
        <v/>
      </c>
      <c r="E18" s="627" t="str">
        <f>IF(C18=0,"",        IF( INDEX(Personal!$C$78:$CL$183,MATCH(C18,Personal!$C$78:$C$183,0),3)=0,"",INDEX(Personal!$C$78:$CL$183,MATCH(C18,Personal!$C$78:$C$183,0),3))                                    )</f>
        <v/>
      </c>
      <c r="F18" s="382"/>
      <c r="G18" s="1155" t="str">
        <f>IF(C18=0,"",           IF(INDEX(Personal!$C$78:$CL$183,MATCH(C18,Personal!$C$78:$C$183,0),5)=0,"",INDEX(Personal!$C$78:$CL$183,MATCH(C18,Personal!$C$78:$C$183,0),5))            )</f>
        <v/>
      </c>
      <c r="H18" s="1155"/>
      <c r="I18" s="1155"/>
      <c r="J18" s="1156" t="str">
        <f>IF(C18=0,"",IF(   INDEX(Personal!$C$78:$CL$183,MATCH(C18,Personal!$C$78:$C$183,0),14)=0,"",INDEX(Personal!$C$78:$CL$183,MATCH(C18,Personal!$C$78:$C$183,0),14))   )</f>
        <v/>
      </c>
      <c r="K18" s="1156"/>
      <c r="L18" s="1157" t="str">
        <f t="shared" si="3"/>
        <v/>
      </c>
      <c r="M18" s="1157"/>
      <c r="N18" s="1158" t="str">
        <f t="shared" si="0"/>
        <v/>
      </c>
      <c r="O18" s="1158"/>
      <c r="P18" s="1158"/>
      <c r="Q18" s="1159" t="str">
        <f t="shared" si="1"/>
        <v/>
      </c>
      <c r="R18" s="1159"/>
    </row>
    <row r="19" spans="2:18" ht="15.9" customHeight="1">
      <c r="B19" s="483">
        <f t="shared" si="2"/>
        <v>7</v>
      </c>
      <c r="C19" s="626"/>
      <c r="D19" s="627" t="str">
        <f>IF(C19=0,"",INDEX(Personal!$C$78:$CL$183,MATCH(C19,Personal!$C$78:$C$183,0),2))</f>
        <v/>
      </c>
      <c r="E19" s="627" t="str">
        <f>IF(C19=0,"",        IF( INDEX(Personal!$C$78:$CL$183,MATCH(C19,Personal!$C$78:$C$183,0),3)=0,"",INDEX(Personal!$C$78:$CL$183,MATCH(C19,Personal!$C$78:$C$183,0),3))                                    )</f>
        <v/>
      </c>
      <c r="F19" s="382"/>
      <c r="G19" s="1155" t="str">
        <f>IF(C19=0,"",           IF(INDEX(Personal!$C$78:$CL$183,MATCH(C19,Personal!$C$78:$C$183,0),5)=0,"",INDEX(Personal!$C$78:$CL$183,MATCH(C19,Personal!$C$78:$C$183,0),5))            )</f>
        <v/>
      </c>
      <c r="H19" s="1155"/>
      <c r="I19" s="1155"/>
      <c r="J19" s="1156" t="str">
        <f>IF(C19=0,"",IF(   INDEX(Personal!$C$78:$CL$183,MATCH(C19,Personal!$C$78:$C$183,0),14)=0,"",INDEX(Personal!$C$78:$CL$183,MATCH(C19,Personal!$C$78:$C$183,0),14))   )</f>
        <v/>
      </c>
      <c r="K19" s="1156"/>
      <c r="L19" s="1157" t="str">
        <f t="shared" si="3"/>
        <v/>
      </c>
      <c r="M19" s="1157"/>
      <c r="N19" s="1158" t="str">
        <f t="shared" si="0"/>
        <v/>
      </c>
      <c r="O19" s="1158"/>
      <c r="P19" s="1158"/>
      <c r="Q19" s="1159" t="str">
        <f t="shared" si="1"/>
        <v/>
      </c>
      <c r="R19" s="1159"/>
    </row>
    <row r="20" spans="2:18" ht="15.9" customHeight="1">
      <c r="B20" s="483">
        <f t="shared" si="2"/>
        <v>8</v>
      </c>
      <c r="C20" s="626"/>
      <c r="D20" s="627" t="str">
        <f>IF(C20=0,"",INDEX(Personal!$C$78:$CL$183,MATCH(C20,Personal!$C$78:$C$183,0),2))</f>
        <v/>
      </c>
      <c r="E20" s="627" t="str">
        <f>IF(C20=0,"",        IF( INDEX(Personal!$C$78:$CL$183,MATCH(C20,Personal!$C$78:$C$183,0),3)=0,"",INDEX(Personal!$C$78:$CL$183,MATCH(C20,Personal!$C$78:$C$183,0),3))                                    )</f>
        <v/>
      </c>
      <c r="F20" s="382"/>
      <c r="G20" s="1155" t="str">
        <f>IF(C20=0,"",           IF(INDEX(Personal!$C$78:$CL$183,MATCH(C20,Personal!$C$78:$C$183,0),5)=0,"",INDEX(Personal!$C$78:$CL$183,MATCH(C20,Personal!$C$78:$C$183,0),5))            )</f>
        <v/>
      </c>
      <c r="H20" s="1155"/>
      <c r="I20" s="1155"/>
      <c r="J20" s="1156" t="str">
        <f>IF(C20=0,"",IF(   INDEX(Personal!$C$78:$CL$183,MATCH(C20,Personal!$C$78:$C$183,0),14)=0,"",INDEX(Personal!$C$78:$CL$183,MATCH(C20,Personal!$C$78:$C$183,0),14))   )</f>
        <v/>
      </c>
      <c r="K20" s="1156"/>
      <c r="L20" s="1157" t="str">
        <f t="shared" si="3"/>
        <v/>
      </c>
      <c r="M20" s="1157"/>
      <c r="N20" s="1158" t="str">
        <f t="shared" si="0"/>
        <v/>
      </c>
      <c r="O20" s="1158"/>
      <c r="P20" s="1158"/>
      <c r="Q20" s="1159" t="str">
        <f t="shared" si="1"/>
        <v/>
      </c>
      <c r="R20" s="1159"/>
    </row>
    <row r="21" spans="2:18" ht="15.9" customHeight="1">
      <c r="B21" s="483">
        <f t="shared" si="2"/>
        <v>9</v>
      </c>
      <c r="C21" s="626"/>
      <c r="D21" s="627" t="str">
        <f>IF(C21=0,"",INDEX(Personal!$C$78:$CL$183,MATCH(C21,Personal!$C$78:$C$183,0),2))</f>
        <v/>
      </c>
      <c r="E21" s="627" t="str">
        <f>IF(C21=0,"",        IF( INDEX(Personal!$C$78:$CL$183,MATCH(C21,Personal!$C$78:$C$183,0),3)=0,"",INDEX(Personal!$C$78:$CL$183,MATCH(C21,Personal!$C$78:$C$183,0),3))                                    )</f>
        <v/>
      </c>
      <c r="F21" s="382"/>
      <c r="G21" s="1155" t="str">
        <f>IF(C21=0,"",           IF(INDEX(Personal!$C$78:$CL$183,MATCH(C21,Personal!$C$78:$C$183,0),5)=0,"",INDEX(Personal!$C$78:$CL$183,MATCH(C21,Personal!$C$78:$C$183,0),5))            )</f>
        <v/>
      </c>
      <c r="H21" s="1155"/>
      <c r="I21" s="1155"/>
      <c r="J21" s="1156" t="str">
        <f>IF(C21=0,"",IF(   INDEX(Personal!$C$78:$CL$183,MATCH(C21,Personal!$C$78:$C$183,0),14)=0,"",INDEX(Personal!$C$78:$CL$183,MATCH(C21,Personal!$C$78:$C$183,0),14))   )</f>
        <v/>
      </c>
      <c r="K21" s="1156"/>
      <c r="L21" s="1157" t="str">
        <f t="shared" ref="L21:L32" si="4">IF(J21="","",J21+210)</f>
        <v/>
      </c>
      <c r="M21" s="1157"/>
      <c r="N21" s="1158" t="str">
        <f t="shared" si="0"/>
        <v/>
      </c>
      <c r="O21" s="1158"/>
      <c r="P21" s="1158"/>
      <c r="Q21" s="1159" t="str">
        <f t="shared" si="1"/>
        <v/>
      </c>
      <c r="R21" s="1159"/>
    </row>
    <row r="22" spans="2:18" ht="15.9" customHeight="1">
      <c r="B22" s="483">
        <f t="shared" si="2"/>
        <v>10</v>
      </c>
      <c r="C22" s="626"/>
      <c r="D22" s="627" t="str">
        <f>IF(C22=0,"",INDEX(Personal!$C$78:$CL$183,MATCH(C22,Personal!$C$78:$C$183,0),2))</f>
        <v/>
      </c>
      <c r="E22" s="627" t="str">
        <f>IF(C22=0,"",        IF( INDEX(Personal!$C$78:$CL$183,MATCH(C22,Personal!$C$78:$C$183,0),3)=0,"",INDEX(Personal!$C$78:$CL$183,MATCH(C22,Personal!$C$78:$C$183,0),3))                                    )</f>
        <v/>
      </c>
      <c r="F22" s="382"/>
      <c r="G22" s="1155" t="str">
        <f>IF(C22=0,"",           IF(INDEX(Personal!$C$78:$CL$183,MATCH(C22,Personal!$C$78:$C$183,0),5)=0,"",INDEX(Personal!$C$78:$CL$183,MATCH(C22,Personal!$C$78:$C$183,0),5))            )</f>
        <v/>
      </c>
      <c r="H22" s="1155"/>
      <c r="I22" s="1155"/>
      <c r="J22" s="1156" t="str">
        <f>IF(C22=0,"",IF(   INDEX(Personal!$C$78:$CL$183,MATCH(C22,Personal!$C$78:$C$183,0),14)=0,"",INDEX(Personal!$C$78:$CL$183,MATCH(C22,Personal!$C$78:$C$183,0),14))   )</f>
        <v/>
      </c>
      <c r="K22" s="1156"/>
      <c r="L22" s="1157" t="str">
        <f t="shared" si="4"/>
        <v/>
      </c>
      <c r="M22" s="1157"/>
      <c r="N22" s="1158" t="str">
        <f t="shared" si="0"/>
        <v/>
      </c>
      <c r="O22" s="1158"/>
      <c r="P22" s="1158"/>
      <c r="Q22" s="1159" t="str">
        <f t="shared" si="1"/>
        <v/>
      </c>
      <c r="R22" s="1159"/>
    </row>
    <row r="23" spans="2:18" ht="15.9" customHeight="1">
      <c r="B23" s="483">
        <f t="shared" si="2"/>
        <v>11</v>
      </c>
      <c r="C23" s="626"/>
      <c r="D23" s="627" t="str">
        <f>IF(C23=0,"",INDEX(Personal!$C$78:$CL$183,MATCH(C23,Personal!$C$78:$C$183,0),2))</f>
        <v/>
      </c>
      <c r="E23" s="627" t="str">
        <f>IF(C23=0,"",        IF( INDEX(Personal!$C$78:$CL$183,MATCH(C23,Personal!$C$78:$C$183,0),3)=0,"",INDEX(Personal!$C$78:$CL$183,MATCH(C23,Personal!$C$78:$C$183,0),3))                                    )</f>
        <v/>
      </c>
      <c r="F23" s="382"/>
      <c r="G23" s="1155" t="str">
        <f>IF(C23=0,"",           IF(INDEX(Personal!$C$78:$CL$183,MATCH(C23,Personal!$C$78:$C$183,0),5)=0,"",INDEX(Personal!$C$78:$CL$183,MATCH(C23,Personal!$C$78:$C$183,0),5))            )</f>
        <v/>
      </c>
      <c r="H23" s="1155"/>
      <c r="I23" s="1155"/>
      <c r="J23" s="1156" t="str">
        <f>IF(C23=0,"",IF(   INDEX(Personal!$C$78:$CL$183,MATCH(C23,Personal!$C$78:$C$183,0),14)=0,"",INDEX(Personal!$C$78:$CL$183,MATCH(C23,Personal!$C$78:$C$183,0),14))   )</f>
        <v/>
      </c>
      <c r="K23" s="1156"/>
      <c r="L23" s="1157" t="str">
        <f t="shared" si="4"/>
        <v/>
      </c>
      <c r="M23" s="1157"/>
      <c r="N23" s="1158" t="str">
        <f t="shared" si="0"/>
        <v/>
      </c>
      <c r="O23" s="1158"/>
      <c r="P23" s="1158"/>
      <c r="Q23" s="1159" t="str">
        <f t="shared" si="1"/>
        <v/>
      </c>
      <c r="R23" s="1159"/>
    </row>
    <row r="24" spans="2:18" ht="15.9" customHeight="1">
      <c r="B24" s="483">
        <f t="shared" si="2"/>
        <v>12</v>
      </c>
      <c r="C24" s="626"/>
      <c r="D24" s="627" t="str">
        <f>IF(C24=0,"",INDEX(Personal!$C$78:$CL$183,MATCH(C24,Personal!$C$78:$C$183,0),2))</f>
        <v/>
      </c>
      <c r="E24" s="627" t="str">
        <f>IF(C24=0,"",        IF( INDEX(Personal!$C$78:$CL$183,MATCH(C24,Personal!$C$78:$C$183,0),3)=0,"",INDEX(Personal!$C$78:$CL$183,MATCH(C24,Personal!$C$78:$C$183,0),3))                                    )</f>
        <v/>
      </c>
      <c r="F24" s="382"/>
      <c r="G24" s="1155" t="str">
        <f>IF(C24=0,"",           IF(INDEX(Personal!$C$78:$CL$183,MATCH(C24,Personal!$C$78:$C$183,0),5)=0,"",INDEX(Personal!$C$78:$CL$183,MATCH(C24,Personal!$C$78:$C$183,0),5))            )</f>
        <v/>
      </c>
      <c r="H24" s="1155"/>
      <c r="I24" s="1155"/>
      <c r="J24" s="1156" t="str">
        <f>IF(C24=0,"",IF(   INDEX(Personal!$C$78:$CL$183,MATCH(C24,Personal!$C$78:$C$183,0),14)=0,"",INDEX(Personal!$C$78:$CL$183,MATCH(C24,Personal!$C$78:$C$183,0),14))   )</f>
        <v/>
      </c>
      <c r="K24" s="1156"/>
      <c r="L24" s="1157" t="str">
        <f t="shared" si="4"/>
        <v/>
      </c>
      <c r="M24" s="1157"/>
      <c r="N24" s="1158" t="str">
        <f t="shared" si="0"/>
        <v/>
      </c>
      <c r="O24" s="1158"/>
      <c r="P24" s="1158"/>
      <c r="Q24" s="1159" t="str">
        <f t="shared" si="1"/>
        <v/>
      </c>
      <c r="R24" s="1159"/>
    </row>
    <row r="25" spans="2:18" ht="15.9" customHeight="1">
      <c r="B25" s="483">
        <f t="shared" si="2"/>
        <v>13</v>
      </c>
      <c r="C25" s="626"/>
      <c r="D25" s="627" t="str">
        <f>IF(C25=0,"",INDEX(Personal!$C$78:$CL$183,MATCH(C25,Personal!$C$78:$C$183,0),2))</f>
        <v/>
      </c>
      <c r="E25" s="627" t="str">
        <f>IF(C25=0,"",        IF( INDEX(Personal!$C$78:$CL$183,MATCH(C25,Personal!$C$78:$C$183,0),3)=0,"",INDEX(Personal!$C$78:$CL$183,MATCH(C25,Personal!$C$78:$C$183,0),3))                                    )</f>
        <v/>
      </c>
      <c r="F25" s="382"/>
      <c r="G25" s="1155" t="str">
        <f>IF(C25=0,"",           IF(INDEX(Personal!$C$78:$CL$183,MATCH(C25,Personal!$C$78:$C$183,0),5)=0,"",INDEX(Personal!$C$78:$CL$183,MATCH(C25,Personal!$C$78:$C$183,0),5))            )</f>
        <v/>
      </c>
      <c r="H25" s="1155"/>
      <c r="I25" s="1155"/>
      <c r="J25" s="1156" t="str">
        <f>IF(C25=0,"",IF(   INDEX(Personal!$C$78:$CL$183,MATCH(C25,Personal!$C$78:$C$183,0),14)=0,"",INDEX(Personal!$C$78:$CL$183,MATCH(C25,Personal!$C$78:$C$183,0),14))   )</f>
        <v/>
      </c>
      <c r="K25" s="1156"/>
      <c r="L25" s="1157" t="str">
        <f t="shared" si="4"/>
        <v/>
      </c>
      <c r="M25" s="1157"/>
      <c r="N25" s="1158" t="str">
        <f t="shared" si="0"/>
        <v/>
      </c>
      <c r="O25" s="1158"/>
      <c r="P25" s="1158"/>
      <c r="Q25" s="1159" t="str">
        <f t="shared" si="1"/>
        <v/>
      </c>
      <c r="R25" s="1159"/>
    </row>
    <row r="26" spans="2:18" ht="15.9" customHeight="1">
      <c r="B26" s="483">
        <f t="shared" si="2"/>
        <v>14</v>
      </c>
      <c r="C26" s="626"/>
      <c r="D26" s="627" t="str">
        <f>IF(C26=0,"",INDEX(Personal!$C$78:$CL$183,MATCH(C26,Personal!$C$78:$C$183,0),2))</f>
        <v/>
      </c>
      <c r="E26" s="627" t="str">
        <f>IF(C26=0,"",        IF( INDEX(Personal!$C$78:$CL$183,MATCH(C26,Personal!$C$78:$C$183,0),3)=0,"",INDEX(Personal!$C$78:$CL$183,MATCH(C26,Personal!$C$78:$C$183,0),3))                                    )</f>
        <v/>
      </c>
      <c r="F26" s="382"/>
      <c r="G26" s="1155" t="str">
        <f>IF(C26=0,"",           IF(INDEX(Personal!$C$78:$CL$183,MATCH(C26,Personal!$C$78:$C$183,0),5)=0,"",INDEX(Personal!$C$78:$CL$183,MATCH(C26,Personal!$C$78:$C$183,0),5))            )</f>
        <v/>
      </c>
      <c r="H26" s="1155"/>
      <c r="I26" s="1155"/>
      <c r="J26" s="1156" t="str">
        <f>IF(C26=0,"",IF(   INDEX(Personal!$C$78:$CL$183,MATCH(C26,Personal!$C$78:$C$183,0),14)=0,"",INDEX(Personal!$C$78:$CL$183,MATCH(C26,Personal!$C$78:$C$183,0),14))   )</f>
        <v/>
      </c>
      <c r="K26" s="1156"/>
      <c r="L26" s="1157" t="str">
        <f t="shared" si="4"/>
        <v/>
      </c>
      <c r="M26" s="1157"/>
      <c r="N26" s="1158" t="str">
        <f t="shared" si="0"/>
        <v/>
      </c>
      <c r="O26" s="1158"/>
      <c r="P26" s="1158"/>
      <c r="Q26" s="1159" t="str">
        <f t="shared" si="1"/>
        <v/>
      </c>
      <c r="R26" s="1159"/>
    </row>
    <row r="27" spans="2:18" ht="15.9" customHeight="1">
      <c r="B27" s="483">
        <f t="shared" si="2"/>
        <v>15</v>
      </c>
      <c r="C27" s="626"/>
      <c r="D27" s="627" t="str">
        <f>IF(C27=0,"",INDEX(Personal!$C$78:$CL$183,MATCH(C27,Personal!$C$78:$C$183,0),2))</f>
        <v/>
      </c>
      <c r="E27" s="627" t="str">
        <f>IF(C27=0,"",        IF( INDEX(Personal!$C$78:$CL$183,MATCH(C27,Personal!$C$78:$C$183,0),3)=0,"",INDEX(Personal!$C$78:$CL$183,MATCH(C27,Personal!$C$78:$C$183,0),3))                                    )</f>
        <v/>
      </c>
      <c r="F27" s="382"/>
      <c r="G27" s="1155" t="str">
        <f>IF(C27=0,"",           IF(INDEX(Personal!$C$78:$CL$183,MATCH(C27,Personal!$C$78:$C$183,0),5)=0,"",INDEX(Personal!$C$78:$CL$183,MATCH(C27,Personal!$C$78:$C$183,0),5))            )</f>
        <v/>
      </c>
      <c r="H27" s="1155"/>
      <c r="I27" s="1155"/>
      <c r="J27" s="1156" t="str">
        <f>IF(C27=0,"",IF(   INDEX(Personal!$C$78:$CL$183,MATCH(C27,Personal!$C$78:$C$183,0),14)=0,"",INDEX(Personal!$C$78:$CL$183,MATCH(C27,Personal!$C$78:$C$183,0),14))   )</f>
        <v/>
      </c>
      <c r="K27" s="1156"/>
      <c r="L27" s="1157" t="str">
        <f t="shared" si="4"/>
        <v/>
      </c>
      <c r="M27" s="1157"/>
      <c r="N27" s="1158" t="str">
        <f t="shared" si="0"/>
        <v/>
      </c>
      <c r="O27" s="1158"/>
      <c r="P27" s="1158"/>
      <c r="Q27" s="1159" t="str">
        <f t="shared" si="1"/>
        <v/>
      </c>
      <c r="R27" s="1159"/>
    </row>
    <row r="28" spans="2:18" ht="15.9" customHeight="1">
      <c r="B28" s="483">
        <f t="shared" si="2"/>
        <v>16</v>
      </c>
      <c r="C28" s="626"/>
      <c r="D28" s="627" t="str">
        <f>IF(C28=0,"",INDEX(Personal!$C$78:$CL$183,MATCH(C28,Personal!$C$78:$C$183,0),2))</f>
        <v/>
      </c>
      <c r="E28" s="627" t="str">
        <f>IF(C28=0,"",        IF( INDEX(Personal!$C$78:$CL$183,MATCH(C28,Personal!$C$78:$C$183,0),3)=0,"",INDEX(Personal!$C$78:$CL$183,MATCH(C28,Personal!$C$78:$C$183,0),3))                                    )</f>
        <v/>
      </c>
      <c r="F28" s="382"/>
      <c r="G28" s="1155" t="str">
        <f>IF(C28=0,"",           IF(INDEX(Personal!$C$78:$CL$183,MATCH(C28,Personal!$C$78:$C$183,0),5)=0,"",INDEX(Personal!$C$78:$CL$183,MATCH(C28,Personal!$C$78:$C$183,0),5))            )</f>
        <v/>
      </c>
      <c r="H28" s="1155"/>
      <c r="I28" s="1155"/>
      <c r="J28" s="1156" t="str">
        <f>IF(C28=0,"",IF(   INDEX(Personal!$C$78:$CL$183,MATCH(C28,Personal!$C$78:$C$183,0),14)=0,"",INDEX(Personal!$C$78:$CL$183,MATCH(C28,Personal!$C$78:$C$183,0),14))   )</f>
        <v/>
      </c>
      <c r="K28" s="1156"/>
      <c r="L28" s="1157" t="str">
        <f t="shared" si="4"/>
        <v/>
      </c>
      <c r="M28" s="1157"/>
      <c r="N28" s="1158" t="str">
        <f t="shared" si="0"/>
        <v/>
      </c>
      <c r="O28" s="1158"/>
      <c r="P28" s="1158"/>
      <c r="Q28" s="1159" t="str">
        <f t="shared" si="1"/>
        <v/>
      </c>
      <c r="R28" s="1159"/>
    </row>
    <row r="29" spans="2:18" ht="15.9" customHeight="1">
      <c r="B29" s="483">
        <f t="shared" si="2"/>
        <v>17</v>
      </c>
      <c r="C29" s="626"/>
      <c r="D29" s="627" t="str">
        <f>IF(C29=0,"",INDEX(Personal!$C$78:$CL$183,MATCH(C29,Personal!$C$78:$C$183,0),2))</f>
        <v/>
      </c>
      <c r="E29" s="627" t="str">
        <f>IF(C29=0,"",        IF( INDEX(Personal!$C$78:$CL$183,MATCH(C29,Personal!$C$78:$C$183,0),3)=0,"",INDEX(Personal!$C$78:$CL$183,MATCH(C29,Personal!$C$78:$C$183,0),3))                                    )</f>
        <v/>
      </c>
      <c r="F29" s="382"/>
      <c r="G29" s="1155" t="str">
        <f>IF(C29=0,"",           IF(INDEX(Personal!$C$78:$CL$183,MATCH(C29,Personal!$C$78:$C$183,0),5)=0,"",INDEX(Personal!$C$78:$CL$183,MATCH(C29,Personal!$C$78:$C$183,0),5))            )</f>
        <v/>
      </c>
      <c r="H29" s="1155"/>
      <c r="I29" s="1155"/>
      <c r="J29" s="1156" t="str">
        <f>IF(C29=0,"",IF(   INDEX(Personal!$C$78:$CL$183,MATCH(C29,Personal!$C$78:$C$183,0),14)=0,"",INDEX(Personal!$C$78:$CL$183,MATCH(C29,Personal!$C$78:$C$183,0),14))   )</f>
        <v/>
      </c>
      <c r="K29" s="1156"/>
      <c r="L29" s="1157" t="str">
        <f t="shared" si="4"/>
        <v/>
      </c>
      <c r="M29" s="1157"/>
      <c r="N29" s="1158" t="str">
        <f t="shared" si="0"/>
        <v/>
      </c>
      <c r="O29" s="1158"/>
      <c r="P29" s="1158"/>
      <c r="Q29" s="1159" t="str">
        <f t="shared" si="1"/>
        <v/>
      </c>
      <c r="R29" s="1159"/>
    </row>
    <row r="30" spans="2:18" ht="15.9" customHeight="1">
      <c r="B30" s="483">
        <f t="shared" si="2"/>
        <v>18</v>
      </c>
      <c r="C30" s="626"/>
      <c r="D30" s="627" t="str">
        <f>IF(C30=0,"",INDEX(Personal!$C$78:$CL$183,MATCH(C30,Personal!$C$78:$C$183,0),2))</f>
        <v/>
      </c>
      <c r="E30" s="627" t="str">
        <f>IF(C30=0,"",        IF( INDEX(Personal!$C$78:$CL$183,MATCH(C30,Personal!$C$78:$C$183,0),3)=0,"",INDEX(Personal!$C$78:$CL$183,MATCH(C30,Personal!$C$78:$C$183,0),3))                                    )</f>
        <v/>
      </c>
      <c r="F30" s="382"/>
      <c r="G30" s="1155" t="str">
        <f>IF(C30=0,"",           IF(INDEX(Personal!$C$78:$CL$183,MATCH(C30,Personal!$C$78:$C$183,0),5)=0,"",INDEX(Personal!$C$78:$CL$183,MATCH(C30,Personal!$C$78:$C$183,0),5))            )</f>
        <v/>
      </c>
      <c r="H30" s="1155"/>
      <c r="I30" s="1155"/>
      <c r="J30" s="1156" t="str">
        <f>IF(C30=0,"",IF(   INDEX(Personal!$C$78:$CL$183,MATCH(C30,Personal!$C$78:$C$183,0),14)=0,"",INDEX(Personal!$C$78:$CL$183,MATCH(C30,Personal!$C$78:$C$183,0),14))   )</f>
        <v/>
      </c>
      <c r="K30" s="1156"/>
      <c r="L30" s="1157" t="str">
        <f t="shared" si="4"/>
        <v/>
      </c>
      <c r="M30" s="1157"/>
      <c r="N30" s="1158" t="str">
        <f t="shared" si="0"/>
        <v/>
      </c>
      <c r="O30" s="1158"/>
      <c r="P30" s="1158"/>
      <c r="Q30" s="1159" t="str">
        <f t="shared" si="1"/>
        <v/>
      </c>
      <c r="R30" s="1159"/>
    </row>
    <row r="31" spans="2:18" ht="15.9" customHeight="1">
      <c r="B31" s="483">
        <f t="shared" si="2"/>
        <v>19</v>
      </c>
      <c r="C31" s="626"/>
      <c r="D31" s="627" t="str">
        <f>IF(C31=0,"",INDEX(Personal!$C$78:$CL$183,MATCH(C31,Personal!$C$78:$C$183,0),2))</f>
        <v/>
      </c>
      <c r="E31" s="627" t="str">
        <f>IF(C31=0,"",        IF( INDEX(Personal!$C$78:$CL$183,MATCH(C31,Personal!$C$78:$C$183,0),3)=0,"",INDEX(Personal!$C$78:$CL$183,MATCH(C31,Personal!$C$78:$C$183,0),3))                                    )</f>
        <v/>
      </c>
      <c r="F31" s="382"/>
      <c r="G31" s="1155" t="str">
        <f>IF(C31=0,"",           IF(INDEX(Personal!$C$78:$CL$183,MATCH(C31,Personal!$C$78:$C$183,0),5)=0,"",INDEX(Personal!$C$78:$CL$183,MATCH(C31,Personal!$C$78:$C$183,0),5))            )</f>
        <v/>
      </c>
      <c r="H31" s="1155"/>
      <c r="I31" s="1155"/>
      <c r="J31" s="1156" t="str">
        <f>IF(C31=0,"",IF(   INDEX(Personal!$C$78:$CL$183,MATCH(C31,Personal!$C$78:$C$183,0),14)=0,"",INDEX(Personal!$C$78:$CL$183,MATCH(C31,Personal!$C$78:$C$183,0),14))   )</f>
        <v/>
      </c>
      <c r="K31" s="1156"/>
      <c r="L31" s="1157" t="str">
        <f t="shared" si="4"/>
        <v/>
      </c>
      <c r="M31" s="1157"/>
      <c r="N31" s="1158" t="str">
        <f t="shared" si="0"/>
        <v/>
      </c>
      <c r="O31" s="1158"/>
      <c r="P31" s="1158"/>
      <c r="Q31" s="1159" t="str">
        <f t="shared" si="1"/>
        <v/>
      </c>
      <c r="R31" s="1159"/>
    </row>
    <row r="32" spans="2:18" ht="15.9" customHeight="1">
      <c r="B32" s="483">
        <f t="shared" si="2"/>
        <v>20</v>
      </c>
      <c r="C32" s="626"/>
      <c r="D32" s="627" t="str">
        <f>IF(C32=0,"",INDEX(Personal!$C$78:$CL$183,MATCH(C32,Personal!$C$78:$C$183,0),2))</f>
        <v/>
      </c>
      <c r="E32" s="627" t="str">
        <f>IF(C32=0,"",        IF( INDEX(Personal!$C$78:$CL$183,MATCH(C32,Personal!$C$78:$C$183,0),3)=0,"",INDEX(Personal!$C$78:$CL$183,MATCH(C32,Personal!$C$78:$C$183,0),3))                                    )</f>
        <v/>
      </c>
      <c r="F32" s="382"/>
      <c r="G32" s="1155" t="str">
        <f>IF(C32=0,"",           IF(INDEX(Personal!$C$78:$CL$183,MATCH(C32,Personal!$C$78:$C$183,0),5)=0,"",INDEX(Personal!$C$78:$CL$183,MATCH(C32,Personal!$C$78:$C$183,0),5))            )</f>
        <v/>
      </c>
      <c r="H32" s="1155"/>
      <c r="I32" s="1155"/>
      <c r="J32" s="1156" t="str">
        <f>IF(C32=0,"",IF(   INDEX(Personal!$C$78:$CL$183,MATCH(C32,Personal!$C$78:$C$183,0),14)=0,"",INDEX(Personal!$C$78:$CL$183,MATCH(C32,Personal!$C$78:$C$183,0),14))   )</f>
        <v/>
      </c>
      <c r="K32" s="1156"/>
      <c r="L32" s="1157" t="str">
        <f t="shared" si="4"/>
        <v/>
      </c>
      <c r="M32" s="1157"/>
      <c r="N32" s="1158" t="str">
        <f t="shared" si="0"/>
        <v/>
      </c>
      <c r="O32" s="1158"/>
      <c r="P32" s="1158"/>
      <c r="Q32" s="1159" t="str">
        <f t="shared" si="1"/>
        <v/>
      </c>
      <c r="R32" s="1159"/>
    </row>
    <row r="33" spans="2:18" ht="15.9" hidden="1" customHeight="1">
      <c r="B33" s="625" t="e">
        <f>#REF!+1</f>
        <v>#REF!</v>
      </c>
      <c r="C33" s="626"/>
      <c r="D33" s="627" t="str">
        <f>IF(C33=0,"",INDEX(Personal!$C$78:$CL$183,MATCH(C33,Personal!$C$78:$C$183,0),2))</f>
        <v/>
      </c>
      <c r="E33" s="627" t="str">
        <f>IF(C33=0,"",        IF( INDEX(Personal!$C$78:CL156,MATCH(C33,Personal!$C$78:$C$132,0),3)=0,"",INDEX(Personal!$C$78:CL156,MATCH(C33,Personal!$C$78:$C$132,0),3))                                    )</f>
        <v/>
      </c>
      <c r="F33" s="382"/>
      <c r="G33" s="1155" t="str">
        <f>IF(C33=0,"",           IF(INDEX(Personal!$C$78:CL156,MATCH(C33,Personal!$C$78:$C$132,0),5)=0,"",INDEX(Personal!$C$78:CL156,MATCH(C33,Personal!$C$78:$C$132,0),3))            )</f>
        <v/>
      </c>
      <c r="H33" s="1155"/>
      <c r="I33" s="1155"/>
      <c r="J33" s="1156" t="str">
        <f>IF(C33=0,"",IF(   INDEX(Personal!$C$78:CL156,MATCH(C33,Personal!$C$78:$C$132,0),14)=0,"",INDEX(Personal!$C$78:CL156,MATCH(C33,Personal!$C$78:$C$132,0),14))   )</f>
        <v/>
      </c>
      <c r="K33" s="1156"/>
      <c r="L33" s="1157" t="str">
        <f>IF(C33=0,"",                IF(INDEX(Personal!$C$78:CL156,MATCH(C33,Personal!$C$78:$C$132,0),15) =0,"",INDEX(Personal!$C$78:CL156,MATCH(C33,Personal!$C$78:$C$132,0),15))                  )</f>
        <v/>
      </c>
      <c r="M33" s="1157"/>
      <c r="N33" s="1158" t="str">
        <f t="shared" si="0"/>
        <v/>
      </c>
      <c r="O33" s="1158"/>
      <c r="P33" s="1158"/>
      <c r="Q33" s="1159" t="str">
        <f t="shared" si="1"/>
        <v/>
      </c>
      <c r="R33" s="1167"/>
    </row>
    <row r="34" spans="2:18" ht="15.9" hidden="1" customHeight="1">
      <c r="B34" s="625" t="e">
        <f t="shared" ref="B34:B42" si="5">B33+1</f>
        <v>#REF!</v>
      </c>
      <c r="C34" s="626"/>
      <c r="D34" s="627" t="str">
        <f>IF(C34=0,"",INDEX(Personal!$C$78:$CL$183,MATCH(C34,Personal!$C$78:$C$183,0),2))</f>
        <v/>
      </c>
      <c r="E34" s="627" t="str">
        <f>IF(C34=0,"",        IF( INDEX(Personal!$C$78:CL157,MATCH(C34,Personal!$C$78:$C$132,0),3)=0,"",INDEX(Personal!$C$78:CL157,MATCH(C34,Personal!$C$78:$C$132,0),3))                                    )</f>
        <v/>
      </c>
      <c r="F34" s="382"/>
      <c r="G34" s="1155" t="str">
        <f>IF(C34=0,"",           IF(INDEX(Personal!$C$78:CL157,MATCH(C34,Personal!$C$78:$C$132,0),5)=0,"",INDEX(Personal!$C$78:CL157,MATCH(C34,Personal!$C$78:$C$132,0),3))            )</f>
        <v/>
      </c>
      <c r="H34" s="1155"/>
      <c r="I34" s="1155"/>
      <c r="J34" s="1156" t="str">
        <f>IF(C34=0,"",IF(   INDEX(Personal!$C$78:CL157,MATCH(C34,Personal!$C$78:$C$132,0),14)=0,"",INDEX(Personal!$C$78:CL157,MATCH(C34,Personal!$C$78:$C$132,0),14))   )</f>
        <v/>
      </c>
      <c r="K34" s="1156"/>
      <c r="L34" s="1157" t="str">
        <f>IF(C34=0,"",                IF(INDEX(Personal!$C$78:CL157,MATCH(C34,Personal!$C$78:$C$132,0),15) =0,"",INDEX(Personal!$C$78:CL157,MATCH(C34,Personal!$C$78:$C$132,0),15))                  )</f>
        <v/>
      </c>
      <c r="M34" s="1157"/>
      <c r="N34" s="1158" t="str">
        <f t="shared" si="0"/>
        <v/>
      </c>
      <c r="O34" s="1158"/>
      <c r="P34" s="1158"/>
      <c r="Q34" s="1159" t="str">
        <f t="shared" si="1"/>
        <v/>
      </c>
      <c r="R34" s="1167"/>
    </row>
    <row r="35" spans="2:18" ht="15.9" hidden="1" customHeight="1">
      <c r="B35" s="625" t="e">
        <f t="shared" si="5"/>
        <v>#REF!</v>
      </c>
      <c r="C35" s="626"/>
      <c r="D35" s="627" t="str">
        <f>IF(C35=0,"",INDEX(Personal!$C$78:$CL$183,MATCH(C35,Personal!$C$78:$C$183,0),2))</f>
        <v/>
      </c>
      <c r="E35" s="627" t="str">
        <f>IF(C35=0,"",        IF( INDEX(Personal!$C$78:CL158,MATCH(C35,Personal!$C$78:$C$132,0),3)=0,"",INDEX(Personal!$C$78:CL158,MATCH(C35,Personal!$C$78:$C$132,0),3))                                    )</f>
        <v/>
      </c>
      <c r="F35" s="382"/>
      <c r="G35" s="1155" t="str">
        <f>IF(C35=0,"",           IF(INDEX(Personal!$C$78:CL158,MATCH(C35,Personal!$C$78:$C$132,0),5)=0,"",INDEX(Personal!$C$78:CL158,MATCH(C35,Personal!$C$78:$C$132,0),3))            )</f>
        <v/>
      </c>
      <c r="H35" s="1155"/>
      <c r="I35" s="1155"/>
      <c r="J35" s="1156" t="str">
        <f>IF(C35=0,"",IF(   INDEX(Personal!$C$78:CL158,MATCH(C35,Personal!$C$78:$C$132,0),14)=0,"",INDEX(Personal!$C$78:CL158,MATCH(C35,Personal!$C$78:$C$132,0),14))   )</f>
        <v/>
      </c>
      <c r="K35" s="1156"/>
      <c r="L35" s="1157" t="str">
        <f>IF(C35=0,"",                IF(INDEX(Personal!$C$78:CL158,MATCH(C35,Personal!$C$78:$C$132,0),15) =0,"",INDEX(Personal!$C$78:CL158,MATCH(C35,Personal!$C$78:$C$132,0),15))                  )</f>
        <v/>
      </c>
      <c r="M35" s="1157"/>
      <c r="N35" s="1158" t="str">
        <f t="shared" si="0"/>
        <v/>
      </c>
      <c r="O35" s="1158"/>
      <c r="P35" s="1158"/>
      <c r="Q35" s="1159" t="str">
        <f t="shared" si="1"/>
        <v/>
      </c>
      <c r="R35" s="1167"/>
    </row>
    <row r="36" spans="2:18" ht="15.9" hidden="1" customHeight="1">
      <c r="B36" s="625" t="e">
        <f t="shared" si="5"/>
        <v>#REF!</v>
      </c>
      <c r="C36" s="626"/>
      <c r="D36" s="627" t="str">
        <f>IF(C36=0,"",INDEX(Personal!$C$78:$CL$183,MATCH(C36,Personal!$C$78:$C$183,0),2))</f>
        <v/>
      </c>
      <c r="E36" s="627" t="str">
        <f>IF(C36=0,"",        IF( INDEX(Personal!$C$78:CL159,MATCH(C36,Personal!$C$78:$C$132,0),3)=0,"",INDEX(Personal!$C$78:CL159,MATCH(C36,Personal!$C$78:$C$132,0),3))                                    )</f>
        <v/>
      </c>
      <c r="F36" s="382"/>
      <c r="G36" s="1155" t="str">
        <f>IF(C36=0,"",           IF(INDEX(Personal!$C$78:CL159,MATCH(C36,Personal!$C$78:$C$132,0),5)=0,"",INDEX(Personal!$C$78:CL159,MATCH(C36,Personal!$C$78:$C$132,0),3))            )</f>
        <v/>
      </c>
      <c r="H36" s="1155"/>
      <c r="I36" s="1155"/>
      <c r="J36" s="1156" t="str">
        <f>IF(C36=0,"",IF(   INDEX(Personal!$C$78:CL159,MATCH(C36,Personal!$C$78:$C$132,0),14)=0,"",INDEX(Personal!$C$78:CL159,MATCH(C36,Personal!$C$78:$C$132,0),14))   )</f>
        <v/>
      </c>
      <c r="K36" s="1156"/>
      <c r="L36" s="1157" t="str">
        <f>IF(C36=0,"",                IF(INDEX(Personal!$C$78:CL159,MATCH(C36,Personal!$C$78:$C$132,0),15) =0,"",INDEX(Personal!$C$78:CL159,MATCH(C36,Personal!$C$78:$C$132,0),15))                  )</f>
        <v/>
      </c>
      <c r="M36" s="1157"/>
      <c r="N36" s="1158" t="str">
        <f t="shared" si="0"/>
        <v/>
      </c>
      <c r="O36" s="1158"/>
      <c r="P36" s="1158"/>
      <c r="Q36" s="1159" t="str">
        <f t="shared" si="1"/>
        <v/>
      </c>
      <c r="R36" s="1167"/>
    </row>
    <row r="37" spans="2:18" ht="15.9" hidden="1" customHeight="1">
      <c r="B37" s="625" t="e">
        <f t="shared" si="5"/>
        <v>#REF!</v>
      </c>
      <c r="C37" s="626"/>
      <c r="D37" s="627" t="str">
        <f>IF(C37=0,"",INDEX(Personal!$C$78:$CL$183,MATCH(C37,Personal!$C$78:$C$183,0),2))</f>
        <v/>
      </c>
      <c r="E37" s="627" t="str">
        <f>IF(C37=0,"",        IF( INDEX(Personal!$C$78:CL160,MATCH(C37,Personal!$C$78:$C$132,0),3)=0,"",INDEX(Personal!$C$78:CL160,MATCH(C37,Personal!$C$78:$C$132,0),3))                                    )</f>
        <v/>
      </c>
      <c r="F37" s="382"/>
      <c r="G37" s="1155" t="str">
        <f>IF(C37=0,"",           IF(INDEX(Personal!$C$78:CL160,MATCH(C37,Personal!$C$78:$C$132,0),5)=0,"",INDEX(Personal!$C$78:CL160,MATCH(C37,Personal!$C$78:$C$132,0),3))            )</f>
        <v/>
      </c>
      <c r="H37" s="1155"/>
      <c r="I37" s="1155"/>
      <c r="J37" s="1156" t="str">
        <f>IF(C37=0,"",IF(   INDEX(Personal!$C$78:CL160,MATCH(C37,Personal!$C$78:$C$132,0),14)=0,"",INDEX(Personal!$C$78:CL160,MATCH(C37,Personal!$C$78:$C$132,0),14))   )</f>
        <v/>
      </c>
      <c r="K37" s="1156"/>
      <c r="L37" s="1157" t="str">
        <f>IF(C37=0,"",                IF(INDEX(Personal!$C$78:CL160,MATCH(C37,Personal!$C$78:$C$132,0),15) =0,"",INDEX(Personal!$C$78:CL160,MATCH(C37,Personal!$C$78:$C$132,0),15))                  )</f>
        <v/>
      </c>
      <c r="M37" s="1157"/>
      <c r="N37" s="1158" t="str">
        <f t="shared" si="0"/>
        <v/>
      </c>
      <c r="O37" s="1158"/>
      <c r="P37" s="1158"/>
      <c r="Q37" s="1159" t="str">
        <f t="shared" si="1"/>
        <v/>
      </c>
      <c r="R37" s="1167"/>
    </row>
    <row r="38" spans="2:18" ht="15.9" hidden="1" customHeight="1">
      <c r="B38" s="625" t="e">
        <f t="shared" si="5"/>
        <v>#REF!</v>
      </c>
      <c r="C38" s="626"/>
      <c r="D38" s="627" t="str">
        <f>IF(C38=0,"",INDEX(Personal!$C$78:$CL$183,MATCH(C38,Personal!$C$78:$C$183,0),2))</f>
        <v/>
      </c>
      <c r="E38" s="627" t="str">
        <f>IF(C38=0,"",        IF( INDEX(Personal!$C$78:CL161,MATCH(C38,Personal!$C$78:$C$132,0),3)=0,"",INDEX(Personal!$C$78:CL161,MATCH(C38,Personal!$C$78:$C$132,0),3))                                    )</f>
        <v/>
      </c>
      <c r="F38" s="382"/>
      <c r="G38" s="1155" t="str">
        <f>IF(C38=0,"",           IF(INDEX(Personal!$C$78:CL161,MATCH(C38,Personal!$C$78:$C$132,0),5)=0,"",INDEX(Personal!$C$78:CL161,MATCH(C38,Personal!$C$78:$C$132,0),3))            )</f>
        <v/>
      </c>
      <c r="H38" s="1155"/>
      <c r="I38" s="1155"/>
      <c r="J38" s="1156" t="str">
        <f>IF(C38=0,"",IF(   INDEX(Personal!$C$78:CL161,MATCH(C38,Personal!$C$78:$C$132,0),14)=0,"",INDEX(Personal!$C$78:CL161,MATCH(C38,Personal!$C$78:$C$132,0),14))   )</f>
        <v/>
      </c>
      <c r="K38" s="1156"/>
      <c r="L38" s="1157" t="str">
        <f>IF(C38=0,"",                IF(INDEX(Personal!$C$78:CL161,MATCH(C38,Personal!$C$78:$C$132,0),15) =0,"",INDEX(Personal!$C$78:CL161,MATCH(C38,Personal!$C$78:$C$132,0),15))                  )</f>
        <v/>
      </c>
      <c r="M38" s="1157"/>
      <c r="N38" s="1158" t="str">
        <f t="shared" si="0"/>
        <v/>
      </c>
      <c r="O38" s="1158"/>
      <c r="P38" s="1158"/>
      <c r="Q38" s="1159" t="str">
        <f t="shared" si="1"/>
        <v/>
      </c>
      <c r="R38" s="1167"/>
    </row>
    <row r="39" spans="2:18" ht="15.9" hidden="1" customHeight="1">
      <c r="B39" s="625" t="e">
        <f t="shared" si="5"/>
        <v>#REF!</v>
      </c>
      <c r="C39" s="626"/>
      <c r="D39" s="627" t="str">
        <f>IF(C39=0,"",INDEX(Personal!$C$78:$CL$183,MATCH(C39,Personal!$C$78:$C$183,0),2))</f>
        <v/>
      </c>
      <c r="E39" s="627" t="str">
        <f>IF(C39=0,"",        IF( INDEX(Personal!$C$78:CL162,MATCH(C39,Personal!$C$78:$C$132,0),3)=0,"",INDEX(Personal!$C$78:CL162,MATCH(C39,Personal!$C$78:$C$132,0),3))                                    )</f>
        <v/>
      </c>
      <c r="F39" s="382"/>
      <c r="G39" s="1155" t="str">
        <f>IF(C39=0,"",           IF(INDEX(Personal!$C$78:CL162,MATCH(C39,Personal!$C$78:$C$132,0),5)=0,"",INDEX(Personal!$C$78:CL162,MATCH(C39,Personal!$C$78:$C$132,0),3))            )</f>
        <v/>
      </c>
      <c r="H39" s="1155"/>
      <c r="I39" s="1155"/>
      <c r="J39" s="1156" t="str">
        <f>IF(C39=0,"",IF(   INDEX(Personal!$C$78:CL162,MATCH(C39,Personal!$C$78:$C$132,0),14)=0,"",INDEX(Personal!$C$78:CL162,MATCH(C39,Personal!$C$78:$C$132,0),14))   )</f>
        <v/>
      </c>
      <c r="K39" s="1156"/>
      <c r="L39" s="1157" t="str">
        <f>IF(C39=0,"",                IF(INDEX(Personal!$C$78:CL162,MATCH(C39,Personal!$C$78:$C$132,0),15) =0,"",INDEX(Personal!$C$78:CL162,MATCH(C39,Personal!$C$78:$C$132,0),15))                  )</f>
        <v/>
      </c>
      <c r="M39" s="1157"/>
      <c r="N39" s="1158" t="str">
        <f t="shared" si="0"/>
        <v/>
      </c>
      <c r="O39" s="1158"/>
      <c r="P39" s="1158"/>
      <c r="Q39" s="1159" t="str">
        <f t="shared" si="1"/>
        <v/>
      </c>
      <c r="R39" s="1167"/>
    </row>
    <row r="40" spans="2:18" ht="15.9" hidden="1" customHeight="1">
      <c r="B40" s="625" t="e">
        <f t="shared" si="5"/>
        <v>#REF!</v>
      </c>
      <c r="C40" s="626"/>
      <c r="D40" s="627" t="str">
        <f>IF(C40=0,"",INDEX(Personal!$C$78:$CL$183,MATCH(C40,Personal!$C$78:$C$183,0),2))</f>
        <v/>
      </c>
      <c r="E40" s="627" t="str">
        <f>IF(C40=0,"",        IF( INDEX(Personal!$C$78:CL163,MATCH(C40,Personal!$C$78:$C$132,0),3)=0,"",INDEX(Personal!$C$78:CL163,MATCH(C40,Personal!$C$78:$C$132,0),3))                                    )</f>
        <v/>
      </c>
      <c r="F40" s="382"/>
      <c r="G40" s="1155" t="str">
        <f>IF(C40=0,"",           IF(INDEX(Personal!$C$78:CL163,MATCH(C40,Personal!$C$78:$C$132,0),5)=0,"",INDEX(Personal!$C$78:CL163,MATCH(C40,Personal!$C$78:$C$132,0),3))            )</f>
        <v/>
      </c>
      <c r="H40" s="1155"/>
      <c r="I40" s="1155"/>
      <c r="J40" s="1156" t="str">
        <f>IF(C40=0,"",IF(   INDEX(Personal!$C$78:CL163,MATCH(C40,Personal!$C$78:$C$132,0),14)=0,"",INDEX(Personal!$C$78:CL163,MATCH(C40,Personal!$C$78:$C$132,0),14))   )</f>
        <v/>
      </c>
      <c r="K40" s="1156"/>
      <c r="L40" s="1157" t="str">
        <f>IF(C40=0,"",                IF(INDEX(Personal!$C$78:CL163,MATCH(C40,Personal!$C$78:$C$132,0),15) =0,"",INDEX(Personal!$C$78:CL163,MATCH(C40,Personal!$C$78:$C$132,0),15))                  )</f>
        <v/>
      </c>
      <c r="M40" s="1157"/>
      <c r="N40" s="1158" t="str">
        <f t="shared" si="0"/>
        <v/>
      </c>
      <c r="O40" s="1158"/>
      <c r="P40" s="1158"/>
      <c r="Q40" s="1159" t="str">
        <f t="shared" si="1"/>
        <v/>
      </c>
      <c r="R40" s="1167"/>
    </row>
    <row r="41" spans="2:18" ht="15.9" hidden="1" customHeight="1">
      <c r="B41" s="625" t="e">
        <f t="shared" si="5"/>
        <v>#REF!</v>
      </c>
      <c r="C41" s="626"/>
      <c r="D41" s="627" t="str">
        <f>IF(C41=0,"",INDEX(Personal!$C$78:$CL$183,MATCH(C41,Personal!$C$78:$C$183,0),2))</f>
        <v/>
      </c>
      <c r="E41" s="627" t="str">
        <f>IF(C41=0,"",        IF( INDEX(Personal!$C$78:CL164,MATCH(C41,Personal!$C$78:$C$132,0),3)=0,"",INDEX(Personal!$C$78:CL164,MATCH(C41,Personal!$C$78:$C$132,0),3))                                    )</f>
        <v/>
      </c>
      <c r="F41" s="382"/>
      <c r="G41" s="1155" t="str">
        <f>IF(C41=0,"",           IF(INDEX(Personal!$C$78:CL164,MATCH(C41,Personal!$C$78:$C$132,0),5)=0,"",INDEX(Personal!$C$78:CL164,MATCH(C41,Personal!$C$78:$C$132,0),3))            )</f>
        <v/>
      </c>
      <c r="H41" s="1155"/>
      <c r="I41" s="1155"/>
      <c r="J41" s="1156" t="str">
        <f>IF(C41=0,"",IF(   INDEX(Personal!$C$78:CL164,MATCH(C41,Personal!$C$78:$C$132,0),14)=0,"",INDEX(Personal!$C$78:CL164,MATCH(C41,Personal!$C$78:$C$132,0),14))   )</f>
        <v/>
      </c>
      <c r="K41" s="1156"/>
      <c r="L41" s="1157" t="str">
        <f>IF(C41=0,"",                IF(INDEX(Personal!$C$78:CL164,MATCH(C41,Personal!$C$78:$C$132,0),15) =0,"",INDEX(Personal!$C$78:CL164,MATCH(C41,Personal!$C$78:$C$132,0),15))                  )</f>
        <v/>
      </c>
      <c r="M41" s="1157"/>
      <c r="N41" s="1158" t="str">
        <f t="shared" si="0"/>
        <v/>
      </c>
      <c r="O41" s="1158"/>
      <c r="P41" s="1158"/>
      <c r="Q41" s="1159" t="str">
        <f t="shared" si="1"/>
        <v/>
      </c>
      <c r="R41" s="1167"/>
    </row>
    <row r="42" spans="2:18" ht="15.9" hidden="1" customHeight="1" thickBot="1">
      <c r="B42" s="642" t="e">
        <f t="shared" si="5"/>
        <v>#REF!</v>
      </c>
      <c r="C42" s="643"/>
      <c r="D42" s="627" t="str">
        <f>IF(C42=0,"",INDEX(Personal!$C$78:$CL$183,MATCH(C42,Personal!$C$78:$C$183,0),2))</f>
        <v/>
      </c>
      <c r="E42" s="644" t="str">
        <f>IF(C42=0,"",        IF( INDEX(Personal!$C$78:CL165,MATCH(C42,Personal!$C$78:$C$132,0),3)=0,"",INDEX(Personal!$C$78:CL165,MATCH(C42,Personal!$C$78:$C$132,0),3))                                    )</f>
        <v/>
      </c>
      <c r="F42" s="645"/>
      <c r="G42" s="1172" t="str">
        <f>IF(C42=0,"",           IF(INDEX(Personal!$C$78:CL165,MATCH(C42,Personal!$C$78:$C$132,0),5)=0,"",INDEX(Personal!$C$78:CL165,MATCH(C42,Personal!$C$78:$C$132,0),3))            )</f>
        <v/>
      </c>
      <c r="H42" s="1172"/>
      <c r="I42" s="1172"/>
      <c r="J42" s="1173" t="str">
        <f>IF(C42=0,"",IF(   INDEX(Personal!$C$78:CL165,MATCH(C42,Personal!$C$78:$C$132,0),14)=0,"",INDEX(Personal!$C$78:CL165,MATCH(C42,Personal!$C$78:$C$132,0),14))   )</f>
        <v/>
      </c>
      <c r="K42" s="1173"/>
      <c r="L42" s="1174" t="str">
        <f>IF(C42=0,"",                IF(INDEX(Personal!$C$78:CL165,MATCH(C42,Personal!$C$78:$C$132,0),15) =0,"",INDEX(Personal!$C$78:CL165,MATCH(C42,Personal!$C$78:$C$132,0),15))                  )</f>
        <v/>
      </c>
      <c r="M42" s="1174"/>
      <c r="N42" s="1175" t="str">
        <f t="shared" si="0"/>
        <v/>
      </c>
      <c r="O42" s="1175"/>
      <c r="P42" s="1175"/>
      <c r="Q42" s="1176" t="str">
        <f t="shared" si="1"/>
        <v/>
      </c>
      <c r="R42" s="1177"/>
    </row>
    <row r="43" spans="2:18">
      <c r="C43" s="12"/>
      <c r="D43" s="622"/>
      <c r="E43" s="11"/>
      <c r="F43" s="532"/>
      <c r="G43" s="532"/>
      <c r="H43" s="532"/>
      <c r="I43" s="11"/>
      <c r="J43" s="628"/>
      <c r="K43" s="628"/>
      <c r="L43" s="628"/>
      <c r="O43" s="532"/>
      <c r="P43" s="532"/>
      <c r="Q43" s="532"/>
      <c r="R43" s="532"/>
    </row>
    <row r="44" spans="2:18">
      <c r="C44" s="629" t="s">
        <v>624</v>
      </c>
      <c r="D44" s="629"/>
      <c r="E44" s="630"/>
      <c r="F44" s="630"/>
      <c r="G44" s="630"/>
      <c r="H44" s="532"/>
      <c r="I44" s="11"/>
      <c r="J44" s="628"/>
      <c r="K44" s="628"/>
      <c r="L44" s="628"/>
      <c r="O44" s="532"/>
      <c r="P44" s="532"/>
      <c r="Q44" s="532"/>
      <c r="R44" s="532"/>
    </row>
    <row r="45" spans="2:18">
      <c r="C45" s="12"/>
      <c r="D45" s="622"/>
      <c r="E45" s="11"/>
      <c r="F45" s="532"/>
      <c r="G45" s="532"/>
      <c r="H45" s="532"/>
      <c r="I45" s="11"/>
      <c r="J45" s="628"/>
      <c r="K45" s="628"/>
      <c r="L45" s="628"/>
      <c r="O45" s="532"/>
      <c r="P45" s="532"/>
      <c r="Q45" s="532"/>
      <c r="R45" s="532"/>
    </row>
    <row r="46" spans="2:18">
      <c r="C46" s="12"/>
      <c r="D46" s="622"/>
      <c r="E46" s="11"/>
      <c r="F46" s="532"/>
      <c r="G46" s="532"/>
      <c r="H46" s="532"/>
      <c r="I46" s="11"/>
      <c r="J46" s="628"/>
      <c r="K46" s="628"/>
      <c r="L46" s="628"/>
      <c r="O46" s="532"/>
      <c r="P46" s="532"/>
      <c r="Q46" s="532"/>
      <c r="R46" s="532"/>
    </row>
    <row r="47" spans="2:18" ht="14.4">
      <c r="C47" s="631"/>
      <c r="D47" s="631"/>
      <c r="E47" s="631"/>
      <c r="K47" s="5"/>
      <c r="L47" s="632"/>
      <c r="M47" s="632"/>
      <c r="N47" s="5"/>
      <c r="O47" s="631"/>
      <c r="P47" s="631"/>
      <c r="Q47" s="631"/>
      <c r="R47" s="631"/>
    </row>
    <row r="48" spans="2:18">
      <c r="C48" s="1169" t="s">
        <v>625</v>
      </c>
      <c r="D48" s="1169"/>
      <c r="E48" s="1169"/>
      <c r="K48" s="621" t="s">
        <v>626</v>
      </c>
      <c r="L48" s="621"/>
      <c r="M48" s="621"/>
      <c r="N48" s="621"/>
    </row>
    <row r="49" spans="3:18" ht="14.4">
      <c r="C49" s="1169" t="s">
        <v>627</v>
      </c>
      <c r="D49" s="1169"/>
      <c r="E49" s="1169"/>
      <c r="K49" s="1170" t="s">
        <v>124</v>
      </c>
      <c r="L49" s="1170"/>
      <c r="M49" s="1170"/>
      <c r="N49" s="1170"/>
      <c r="O49" s="621"/>
      <c r="P49"/>
    </row>
    <row r="50" spans="3:18" ht="14.4">
      <c r="K50" s="633" t="s">
        <v>628</v>
      </c>
      <c r="L50"/>
      <c r="M50" s="281"/>
      <c r="N50"/>
      <c r="O50" s="621"/>
      <c r="P50" s="621"/>
    </row>
    <row r="51" spans="3:18" ht="14.4">
      <c r="M51" s="633"/>
      <c r="N51"/>
      <c r="O51" s="281"/>
      <c r="P51"/>
    </row>
    <row r="52" spans="3:18">
      <c r="D52" s="1171"/>
      <c r="E52" s="1171"/>
      <c r="F52" s="1171"/>
      <c r="G52" s="1171"/>
      <c r="H52" s="1171"/>
      <c r="I52" s="1171"/>
    </row>
    <row r="53" spans="3:18" ht="14.4">
      <c r="E53" s="752" t="s">
        <v>629</v>
      </c>
      <c r="F53" s="752"/>
      <c r="G53"/>
    </row>
    <row r="54" spans="3:18">
      <c r="E54" s="629" t="s">
        <v>630</v>
      </c>
      <c r="F54" s="629"/>
      <c r="G54" s="629"/>
    </row>
    <row r="55" spans="3:18" hidden="1">
      <c r="E55" s="1168"/>
      <c r="F55" s="1168"/>
      <c r="G55" s="1168"/>
      <c r="H55" s="1168"/>
      <c r="I55" s="1168"/>
      <c r="J55" s="1168"/>
      <c r="K55" s="1168"/>
      <c r="L55" s="1168"/>
      <c r="M55" s="1168"/>
      <c r="N55" s="1168"/>
      <c r="O55" s="1168"/>
      <c r="P55" s="10"/>
      <c r="Q55" s="10"/>
    </row>
    <row r="56" spans="3:18" hidden="1">
      <c r="C56" s="11"/>
      <c r="E56" s="1168"/>
      <c r="F56" s="1168"/>
      <c r="G56" s="1168"/>
      <c r="H56" s="1168"/>
      <c r="I56" s="1168"/>
      <c r="J56" s="1168"/>
      <c r="K56" s="1168"/>
      <c r="L56" s="1168"/>
      <c r="M56" s="1168"/>
      <c r="N56" s="1168"/>
      <c r="O56" s="1168"/>
      <c r="P56" s="10"/>
      <c r="Q56" s="10"/>
    </row>
    <row r="57" spans="3:18" hidden="1">
      <c r="C57" s="11"/>
      <c r="R57" s="634"/>
    </row>
    <row r="58" spans="3:18" hidden="1">
      <c r="J58" s="635"/>
      <c r="K58" s="635"/>
      <c r="L58" s="635"/>
    </row>
    <row r="60" spans="3:18" hidden="1">
      <c r="J60" s="635"/>
      <c r="K60" s="635"/>
      <c r="L60" s="635"/>
    </row>
    <row r="61" spans="3:18"/>
    <row r="62" spans="3:18"/>
    <row r="63" spans="3:18"/>
    <row r="64" spans="3:18"/>
  </sheetData>
  <sheetProtection selectLockedCells="1" selectUnlockedCells="1"/>
  <mergeCells count="164">
    <mergeCell ref="Q42:R42"/>
    <mergeCell ref="C48:E48"/>
    <mergeCell ref="G40:I40"/>
    <mergeCell ref="J40:K40"/>
    <mergeCell ref="L40:M40"/>
    <mergeCell ref="N40:P40"/>
    <mergeCell ref="Q40:R40"/>
    <mergeCell ref="G41:I41"/>
    <mergeCell ref="E55:O55"/>
    <mergeCell ref="E56:O56"/>
    <mergeCell ref="L11:M12"/>
    <mergeCell ref="J11:K12"/>
    <mergeCell ref="N11:P12"/>
    <mergeCell ref="C49:E49"/>
    <mergeCell ref="K49:N49"/>
    <mergeCell ref="D52:I52"/>
    <mergeCell ref="G42:I42"/>
    <mergeCell ref="J42:K42"/>
    <mergeCell ref="L42:M42"/>
    <mergeCell ref="N42:P42"/>
    <mergeCell ref="G37:I37"/>
    <mergeCell ref="J37:K37"/>
    <mergeCell ref="L37:M37"/>
    <mergeCell ref="N37:P37"/>
    <mergeCell ref="G35:I35"/>
    <mergeCell ref="J35:K35"/>
    <mergeCell ref="L35:M35"/>
    <mergeCell ref="N35:P35"/>
    <mergeCell ref="G31:I31"/>
    <mergeCell ref="J31:K31"/>
    <mergeCell ref="L31:M31"/>
    <mergeCell ref="N31:P31"/>
    <mergeCell ref="G27:I27"/>
    <mergeCell ref="Q37:R37"/>
    <mergeCell ref="J41:K41"/>
    <mergeCell ref="L41:M41"/>
    <mergeCell ref="N41:P41"/>
    <mergeCell ref="Q41:R41"/>
    <mergeCell ref="G38:I38"/>
    <mergeCell ref="J38:K38"/>
    <mergeCell ref="L38:M38"/>
    <mergeCell ref="N38:P38"/>
    <mergeCell ref="Q38:R38"/>
    <mergeCell ref="G39:I39"/>
    <mergeCell ref="J39:K39"/>
    <mergeCell ref="L39:M39"/>
    <mergeCell ref="N39:P39"/>
    <mergeCell ref="Q39:R39"/>
    <mergeCell ref="Q35:R35"/>
    <mergeCell ref="G36:I36"/>
    <mergeCell ref="J36:K36"/>
    <mergeCell ref="L36:M36"/>
    <mergeCell ref="N36:P36"/>
    <mergeCell ref="Q36:R36"/>
    <mergeCell ref="G33:I33"/>
    <mergeCell ref="J33:K33"/>
    <mergeCell ref="L33:M33"/>
    <mergeCell ref="N33:P33"/>
    <mergeCell ref="Q33:R33"/>
    <mergeCell ref="G34:I34"/>
    <mergeCell ref="J34:K34"/>
    <mergeCell ref="L34:M34"/>
    <mergeCell ref="N34:P34"/>
    <mergeCell ref="Q34:R34"/>
    <mergeCell ref="Q31:R31"/>
    <mergeCell ref="G32:I32"/>
    <mergeCell ref="J32:K32"/>
    <mergeCell ref="L32:M32"/>
    <mergeCell ref="N32:P32"/>
    <mergeCell ref="Q32:R32"/>
    <mergeCell ref="G29:I29"/>
    <mergeCell ref="J29:K29"/>
    <mergeCell ref="L29:M29"/>
    <mergeCell ref="N29:P29"/>
    <mergeCell ref="Q29:R29"/>
    <mergeCell ref="G30:I30"/>
    <mergeCell ref="J30:K30"/>
    <mergeCell ref="L30:M30"/>
    <mergeCell ref="N30:P30"/>
    <mergeCell ref="Q30:R30"/>
    <mergeCell ref="J27:K27"/>
    <mergeCell ref="L27:M27"/>
    <mergeCell ref="N27:P27"/>
    <mergeCell ref="Q27:R27"/>
    <mergeCell ref="G28:I28"/>
    <mergeCell ref="J28:K28"/>
    <mergeCell ref="L28:M28"/>
    <mergeCell ref="N28:P28"/>
    <mergeCell ref="Q28:R28"/>
    <mergeCell ref="G25:I25"/>
    <mergeCell ref="J25:K25"/>
    <mergeCell ref="L25:M25"/>
    <mergeCell ref="N25:P25"/>
    <mergeCell ref="Q25:R25"/>
    <mergeCell ref="G26:I26"/>
    <mergeCell ref="J26:K26"/>
    <mergeCell ref="L26:M26"/>
    <mergeCell ref="N26:P26"/>
    <mergeCell ref="Q26:R26"/>
    <mergeCell ref="G23:I23"/>
    <mergeCell ref="J23:K23"/>
    <mergeCell ref="L23:M23"/>
    <mergeCell ref="N23:P23"/>
    <mergeCell ref="Q23:R23"/>
    <mergeCell ref="G24:I24"/>
    <mergeCell ref="J24:K24"/>
    <mergeCell ref="L24:M24"/>
    <mergeCell ref="N24:P24"/>
    <mergeCell ref="Q24:R24"/>
    <mergeCell ref="G21:I21"/>
    <mergeCell ref="J21:K21"/>
    <mergeCell ref="L21:M21"/>
    <mergeCell ref="N21:P21"/>
    <mergeCell ref="Q21:R21"/>
    <mergeCell ref="G22:I22"/>
    <mergeCell ref="J22:K22"/>
    <mergeCell ref="L22:M22"/>
    <mergeCell ref="N22:P22"/>
    <mergeCell ref="Q22:R22"/>
    <mergeCell ref="G19:I19"/>
    <mergeCell ref="J19:K19"/>
    <mergeCell ref="L19:M19"/>
    <mergeCell ref="N19:P19"/>
    <mergeCell ref="Q19:R19"/>
    <mergeCell ref="G20:I20"/>
    <mergeCell ref="J20:K20"/>
    <mergeCell ref="L20:M20"/>
    <mergeCell ref="N20:P20"/>
    <mergeCell ref="Q20:R20"/>
    <mergeCell ref="G17:I17"/>
    <mergeCell ref="J17:K17"/>
    <mergeCell ref="L17:M17"/>
    <mergeCell ref="N17:P17"/>
    <mergeCell ref="Q17:R17"/>
    <mergeCell ref="G18:I18"/>
    <mergeCell ref="J18:K18"/>
    <mergeCell ref="L18:M18"/>
    <mergeCell ref="N18:P18"/>
    <mergeCell ref="Q18:R18"/>
    <mergeCell ref="G15:I15"/>
    <mergeCell ref="J15:K15"/>
    <mergeCell ref="L15:M15"/>
    <mergeCell ref="N15:P15"/>
    <mergeCell ref="Q15:R15"/>
    <mergeCell ref="G16:I16"/>
    <mergeCell ref="J16:K16"/>
    <mergeCell ref="L16:M16"/>
    <mergeCell ref="N16:P16"/>
    <mergeCell ref="Q16:R16"/>
    <mergeCell ref="G13:I13"/>
    <mergeCell ref="J13:K13"/>
    <mergeCell ref="L13:M13"/>
    <mergeCell ref="N13:P13"/>
    <mergeCell ref="Q13:R13"/>
    <mergeCell ref="C8:E8"/>
    <mergeCell ref="I8:J8"/>
    <mergeCell ref="M8:O8"/>
    <mergeCell ref="G14:I14"/>
    <mergeCell ref="J14:K14"/>
    <mergeCell ref="L14:M14"/>
    <mergeCell ref="N14:P14"/>
    <mergeCell ref="Q14:R14"/>
    <mergeCell ref="Q11:R12"/>
    <mergeCell ref="G11:I12"/>
  </mergeCells>
  <dataValidations count="1">
    <dataValidation type="list" allowBlank="1" showInputMessage="1" showErrorMessage="1" sqref="F13:F42" xr:uid="{00000000-0002-0000-0200-000000000000}">
      <formula1>$W$3:$W$4</formula1>
    </dataValidation>
  </dataValidations>
  <pageMargins left="0.47244094488188981" right="0.43307086614173229" top="0.47244094488188981" bottom="0.47244094488188981" header="0" footer="0"/>
  <pageSetup scale="78"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Personal!$AQ$4:$AQ$9</xm:f>
          </x14:formula1>
          <xm:sqref>E4</xm:sqref>
        </x14:dataValidation>
        <x14:dataValidation type="list" allowBlank="1" showInputMessage="1" showErrorMessage="1" xr:uid="{00000000-0002-0000-0200-000002000000}">
          <x14:formula1>
            <xm:f>Personal!$C$78:$C$132</xm:f>
          </x14:formula1>
          <xm:sqref>C13:C42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0">
    <tabColor theme="5" tint="-0.249977111117893"/>
  </sheetPr>
  <dimension ref="A1:O64"/>
  <sheetViews>
    <sheetView showGridLines="0" topLeftCell="A25" zoomScale="75" zoomScaleNormal="75" workbookViewId="0">
      <selection activeCell="D12" sqref="D12"/>
    </sheetView>
  </sheetViews>
  <sheetFormatPr baseColWidth="10" defaultColWidth="0" defaultRowHeight="15" customHeight="1" zeroHeight="1"/>
  <cols>
    <col min="1" max="1" width="8.88671875" customWidth="1"/>
    <col min="2" max="2" width="4.33203125" customWidth="1"/>
    <col min="3" max="3" width="19.6640625" customWidth="1"/>
    <col min="4" max="4" width="11.109375" customWidth="1"/>
    <col min="5" max="5" width="16.88671875" customWidth="1"/>
    <col min="6" max="6" width="25.5546875" customWidth="1"/>
    <col min="7" max="7" width="10.109375" customWidth="1"/>
    <col min="8" max="8" width="9.88671875" customWidth="1"/>
    <col min="9" max="9" width="11.33203125" customWidth="1"/>
    <col min="10" max="10" width="3" customWidth="1"/>
    <col min="11" max="11" width="11.44140625" customWidth="1"/>
    <col min="12" max="12" width="17.109375" hidden="1" customWidth="1"/>
    <col min="13" max="13" width="14" hidden="1" customWidth="1"/>
    <col min="14" max="16384" width="11.44140625" hidden="1"/>
  </cols>
  <sheetData>
    <row r="1" spans="3:15" ht="14.4"/>
    <row r="2" spans="3:15" ht="14.4">
      <c r="K2" s="652">
        <f ca="1">TODAY()+1</f>
        <v>46257</v>
      </c>
      <c r="N2">
        <v>1</v>
      </c>
      <c r="O2" t="s">
        <v>3</v>
      </c>
    </row>
    <row r="3" spans="3:15" ht="14.4">
      <c r="N3">
        <f>N2+1</f>
        <v>2</v>
      </c>
      <c r="O3" t="s">
        <v>4</v>
      </c>
    </row>
    <row r="4" spans="3:15" ht="14.4">
      <c r="N4">
        <f t="shared" ref="N4:N13" si="0">N3+1</f>
        <v>3</v>
      </c>
      <c r="O4" t="s">
        <v>5</v>
      </c>
    </row>
    <row r="5" spans="3:15" ht="14.4">
      <c r="F5" s="1580" t="str">
        <f ca="1">CONCATENATE("PUNTA DE MATA, ",DAY(K2)," de ",INDEX(N2:O13,MATCH(MONTH(K2),N2:N13,0),2)," del ",YEAR(K2))</f>
        <v>PUNTA DE MATA, 23 de Agosto del 2026</v>
      </c>
      <c r="G5" s="1580"/>
      <c r="H5" s="1580"/>
      <c r="I5" s="1580"/>
      <c r="N5">
        <f t="shared" si="0"/>
        <v>4</v>
      </c>
      <c r="O5" t="s">
        <v>6</v>
      </c>
    </row>
    <row r="6" spans="3:15" ht="14.4">
      <c r="N6">
        <f t="shared" si="0"/>
        <v>5</v>
      </c>
      <c r="O6" t="s">
        <v>7</v>
      </c>
    </row>
    <row r="7" spans="3:15" ht="14.4">
      <c r="N7">
        <f t="shared" si="0"/>
        <v>6</v>
      </c>
      <c r="O7" t="s">
        <v>8</v>
      </c>
    </row>
    <row r="8" spans="3:15" ht="14.4">
      <c r="N8">
        <f t="shared" si="0"/>
        <v>7</v>
      </c>
      <c r="O8" t="s">
        <v>9</v>
      </c>
    </row>
    <row r="9" spans="3:15" ht="12.75" customHeight="1">
      <c r="C9" s="100" t="s">
        <v>453</v>
      </c>
      <c r="N9">
        <f t="shared" si="0"/>
        <v>8</v>
      </c>
      <c r="O9" t="s">
        <v>10</v>
      </c>
    </row>
    <row r="10" spans="3:15" ht="15.6">
      <c r="C10" s="100" t="s">
        <v>450</v>
      </c>
      <c r="N10">
        <f t="shared" si="0"/>
        <v>9</v>
      </c>
      <c r="O10" t="s">
        <v>11</v>
      </c>
    </row>
    <row r="11" spans="3:15" ht="14.4">
      <c r="N11">
        <f t="shared" si="0"/>
        <v>10</v>
      </c>
      <c r="O11" t="s">
        <v>12</v>
      </c>
    </row>
    <row r="12" spans="3:15" ht="14.4">
      <c r="N12">
        <f>N11+1</f>
        <v>11</v>
      </c>
      <c r="O12" t="s">
        <v>13</v>
      </c>
    </row>
    <row r="13" spans="3:15" ht="15.6">
      <c r="C13" s="291" t="str">
        <f>CONCATENATE("Atención:  ",Personal!D11)</f>
        <v>Atención:  CARLOS DOMINGUEZ</v>
      </c>
      <c r="N13">
        <f t="shared" si="0"/>
        <v>12</v>
      </c>
      <c r="O13" t="s">
        <v>14</v>
      </c>
    </row>
    <row r="14" spans="3:15" ht="15.6">
      <c r="C14" s="100" t="s">
        <v>454</v>
      </c>
    </row>
    <row r="15" spans="3:15" ht="14.4"/>
    <row r="16" spans="3:15" ht="15.6">
      <c r="G16" s="343" t="s">
        <v>720</v>
      </c>
      <c r="H16" s="1582" t="s">
        <v>755</v>
      </c>
      <c r="I16" s="1582"/>
    </row>
    <row r="17" spans="3:10" ht="14.4"/>
    <row r="18" spans="3:10" ht="14.1" customHeight="1">
      <c r="C18" s="1581" t="str">
        <f>CONCATENATE("                Mediante la presente reciba un cordial saludos, y sirva la misma para postular  a la empresa SERVICIOS E INSPECCIONES DE SUBSUELOS, C.A. (SISCA)"," sub-contratada por la empresa para la ejecución de la OBRA en los ensayos no destructivos (Ultrasonido): ",Personal!D9,", Contrato Nro. : ",Personal!D10 )</f>
        <v xml:space="preserve">                Mediante la presente reciba un cordial saludos, y sirva la misma para postular  a la empresa SERVICIOS E INSPECCIONES DE SUBSUELOS, C.A. (SISCA) sub-contratada por la empresa para la ejecución de la OBRA en los ensayos no destructivos (Ultrasonido): "SERVICIO DE MANTENIMIENTO DE INSTRUMENTACION, PANELES DE CONTROL, MULTIPLES Y POZOS INYECTORES DE MACOLLAS DE PIGAS I, PERTENECIENTE A LA GERENCIA DE PLANTAS GAS Y AGUA", Contrato Nro. : 4600057801</v>
      </c>
      <c r="D18" s="1581"/>
      <c r="E18" s="1581"/>
      <c r="F18" s="1581"/>
      <c r="G18" s="1581"/>
      <c r="H18" s="1581"/>
      <c r="I18" s="1581"/>
    </row>
    <row r="19" spans="3:10" ht="14.1" customHeight="1">
      <c r="C19" s="1581"/>
      <c r="D19" s="1581"/>
      <c r="E19" s="1581"/>
      <c r="F19" s="1581"/>
      <c r="G19" s="1581"/>
      <c r="H19" s="1581"/>
      <c r="I19" s="1581"/>
    </row>
    <row r="20" spans="3:10" ht="14.1" customHeight="1">
      <c r="C20" s="1581"/>
      <c r="D20" s="1581"/>
      <c r="E20" s="1581"/>
      <c r="F20" s="1581"/>
      <c r="G20" s="1581"/>
      <c r="H20" s="1581"/>
      <c r="I20" s="1581"/>
    </row>
    <row r="21" spans="3:10" ht="14.1" customHeight="1">
      <c r="C21" s="1581"/>
      <c r="D21" s="1581"/>
      <c r="E21" s="1581"/>
      <c r="F21" s="1581"/>
      <c r="G21" s="1581"/>
      <c r="H21" s="1581"/>
      <c r="I21" s="1581"/>
    </row>
    <row r="22" spans="3:10" ht="14.1" customHeight="1">
      <c r="C22" s="1581"/>
      <c r="D22" s="1581"/>
      <c r="E22" s="1581"/>
      <c r="F22" s="1581"/>
      <c r="G22" s="1581"/>
      <c r="H22" s="1581"/>
      <c r="I22" s="1581"/>
    </row>
    <row r="23" spans="3:10" ht="29.25" customHeight="1">
      <c r="C23" s="1581"/>
      <c r="D23" s="1581"/>
      <c r="E23" s="1581"/>
      <c r="F23" s="1581"/>
      <c r="G23" s="1581"/>
      <c r="H23" s="1581"/>
      <c r="I23" s="1581"/>
    </row>
    <row r="24" spans="3:10" ht="14.4"/>
    <row r="25" spans="3:10" ht="18">
      <c r="C25" s="1810" t="s">
        <v>754</v>
      </c>
      <c r="D25" s="1810"/>
      <c r="E25" s="1810"/>
      <c r="F25" s="1810"/>
      <c r="G25" s="1810"/>
      <c r="H25" s="1810"/>
      <c r="I25" s="1810"/>
      <c r="J25" s="1810"/>
    </row>
    <row r="26" spans="3:10" ht="14.4"/>
    <row r="27" spans="3:10" ht="14.4"/>
    <row r="28" spans="3:10" ht="18">
      <c r="C28" s="234" t="s">
        <v>265</v>
      </c>
    </row>
    <row r="29" spans="3:10" ht="14.4"/>
    <row r="30" spans="3:10" ht="14.4"/>
    <row r="31" spans="3:10" ht="14.4"/>
    <row r="32" spans="3:10" ht="14.4"/>
    <row r="33" spans="3:9" ht="14.4">
      <c r="E33" s="1579" t="s">
        <v>452</v>
      </c>
      <c r="F33" s="1579"/>
    </row>
    <row r="34" spans="3:9" ht="14.4"/>
    <row r="35" spans="3:9" ht="14.4"/>
    <row r="36" spans="3:9" ht="14.4"/>
    <row r="37" spans="3:9" ht="14.4">
      <c r="C37" s="1579" t="s">
        <v>266</v>
      </c>
      <c r="D37" s="1579"/>
      <c r="E37" s="1579"/>
      <c r="F37" s="1579"/>
      <c r="G37" s="1579"/>
      <c r="H37" s="1579"/>
      <c r="I37" s="1579"/>
    </row>
    <row r="38" spans="3:9" ht="14.4">
      <c r="D38" s="1579" t="s">
        <v>451</v>
      </c>
      <c r="E38" s="1579"/>
      <c r="F38" s="1579"/>
      <c r="G38" s="1579"/>
    </row>
    <row r="39" spans="3:9" ht="14.4">
      <c r="D39" s="1579" t="s">
        <v>666</v>
      </c>
      <c r="E39" s="1579"/>
      <c r="F39" s="1579"/>
      <c r="G39" s="1579"/>
    </row>
    <row r="40" spans="3:9" ht="14.4">
      <c r="D40" s="290"/>
      <c r="E40" s="290"/>
      <c r="F40" s="290"/>
      <c r="G40" s="290"/>
    </row>
    <row r="41" spans="3:9" ht="14.4">
      <c r="D41" s="290"/>
      <c r="E41" s="290"/>
      <c r="F41" s="290"/>
      <c r="G41" s="290"/>
    </row>
    <row r="42" spans="3:9" ht="14.4">
      <c r="D42" s="290"/>
      <c r="E42" s="290"/>
      <c r="F42" s="290"/>
      <c r="G42" s="290"/>
    </row>
    <row r="43" spans="3:9" ht="14.4">
      <c r="D43" s="290"/>
      <c r="E43" s="290"/>
      <c r="F43" s="290"/>
      <c r="G43" s="290"/>
    </row>
    <row r="44" spans="3:9" ht="14.4">
      <c r="D44" s="290"/>
      <c r="E44" s="290"/>
      <c r="F44" s="290"/>
      <c r="G44" s="290"/>
    </row>
    <row r="45" spans="3:9" ht="14.4">
      <c r="D45" s="290"/>
      <c r="E45" s="290"/>
      <c r="F45" s="290"/>
      <c r="G45" s="290"/>
    </row>
    <row r="46" spans="3:9" ht="14.4">
      <c r="D46" s="290"/>
      <c r="E46" s="290"/>
      <c r="F46" s="290"/>
      <c r="G46" s="290"/>
    </row>
    <row r="47" spans="3:9" ht="14.4">
      <c r="D47" s="290"/>
      <c r="E47" s="290"/>
      <c r="F47" s="290"/>
      <c r="G47" s="290"/>
    </row>
    <row r="48" spans="3:9" ht="14.4">
      <c r="D48" s="290"/>
      <c r="E48" s="290"/>
      <c r="F48" s="290"/>
      <c r="G48" s="290"/>
    </row>
    <row r="49" spans="1:9" ht="14.4"/>
    <row r="50" spans="1:9" ht="15" customHeight="1">
      <c r="B50" s="1574" t="s">
        <v>250</v>
      </c>
      <c r="C50" s="1574"/>
      <c r="D50" s="1574"/>
      <c r="E50" s="1574"/>
      <c r="F50" s="1574"/>
      <c r="G50" s="1574"/>
      <c r="H50" s="1574"/>
      <c r="I50" s="1574"/>
    </row>
    <row r="51" spans="1:9" ht="14.4">
      <c r="A51" s="235"/>
      <c r="B51" s="235"/>
      <c r="C51" s="235"/>
      <c r="D51" s="235"/>
      <c r="E51" s="235"/>
      <c r="F51" s="235"/>
      <c r="G51" s="235"/>
      <c r="H51" s="228"/>
    </row>
    <row r="52" spans="1:9" ht="14.4">
      <c r="A52" s="235"/>
      <c r="B52" s="235"/>
      <c r="C52" s="235"/>
      <c r="D52" s="235"/>
      <c r="E52" s="235"/>
      <c r="F52" s="235"/>
      <c r="G52" s="235"/>
      <c r="H52" s="228"/>
    </row>
    <row r="53" spans="1:9" ht="15" customHeight="1"/>
    <row r="54" spans="1:9" ht="15" customHeight="1"/>
    <row r="55" spans="1:9" ht="15" customHeight="1"/>
    <row r="56" spans="1:9" ht="15" customHeight="1"/>
    <row r="57" spans="1:9" ht="15" customHeight="1"/>
    <row r="58" spans="1:9" ht="15" customHeight="1"/>
    <row r="59" spans="1:9" ht="15" customHeight="1"/>
    <row r="60" spans="1:9" ht="15" customHeight="1"/>
    <row r="61" spans="1:9" ht="15" customHeight="1"/>
    <row r="62" spans="1:9" ht="15" customHeight="1"/>
    <row r="63" spans="1:9" ht="15" customHeight="1"/>
    <row r="64" spans="1:9" ht="15" customHeight="1"/>
  </sheetData>
  <mergeCells count="9">
    <mergeCell ref="B50:I50"/>
    <mergeCell ref="C25:J25"/>
    <mergeCell ref="E33:F33"/>
    <mergeCell ref="C37:I37"/>
    <mergeCell ref="F5:I5"/>
    <mergeCell ref="H16:I16"/>
    <mergeCell ref="C18:I23"/>
    <mergeCell ref="D38:G38"/>
    <mergeCell ref="D39:G39"/>
  </mergeCells>
  <pageMargins left="0.19685039370078741" right="0.23622047244094491" top="0.35433070866141736" bottom="0.27559055118110237" header="0.31496062992125984" footer="0.31496062992125984"/>
  <pageSetup scale="8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249977111117893"/>
  </sheetPr>
  <dimension ref="A1:O64"/>
  <sheetViews>
    <sheetView showGridLines="0" zoomScale="75" zoomScaleNormal="75" workbookViewId="0">
      <selection activeCell="D12" sqref="D12"/>
    </sheetView>
  </sheetViews>
  <sheetFormatPr baseColWidth="10" defaultColWidth="0" defaultRowHeight="15" customHeight="1" zeroHeight="1"/>
  <cols>
    <col min="1" max="1" width="8.88671875" customWidth="1"/>
    <col min="2" max="2" width="4.33203125" customWidth="1"/>
    <col min="3" max="3" width="19.6640625" customWidth="1"/>
    <col min="4" max="4" width="11.109375" customWidth="1"/>
    <col min="5" max="5" width="16.88671875" customWidth="1"/>
    <col min="6" max="6" width="25.5546875" customWidth="1"/>
    <col min="7" max="7" width="10.109375" customWidth="1"/>
    <col min="8" max="8" width="9.88671875" customWidth="1"/>
    <col min="9" max="9" width="11.33203125" customWidth="1"/>
    <col min="10" max="10" width="3" customWidth="1"/>
    <col min="11" max="11" width="11.44140625" customWidth="1"/>
    <col min="12" max="12" width="17.109375" hidden="1" customWidth="1"/>
    <col min="13" max="13" width="14" hidden="1" customWidth="1"/>
    <col min="14" max="16384" width="11.44140625" hidden="1"/>
  </cols>
  <sheetData>
    <row r="1" spans="3:15" ht="14.4"/>
    <row r="2" spans="3:15" ht="14.4">
      <c r="K2" s="652">
        <f ca="1">TODAY()+1</f>
        <v>46257</v>
      </c>
      <c r="N2">
        <v>1</v>
      </c>
      <c r="O2" t="s">
        <v>3</v>
      </c>
    </row>
    <row r="3" spans="3:15" ht="14.4">
      <c r="N3">
        <f>N2+1</f>
        <v>2</v>
      </c>
      <c r="O3" t="s">
        <v>4</v>
      </c>
    </row>
    <row r="4" spans="3:15" ht="14.4">
      <c r="N4">
        <f t="shared" ref="N4:N13" si="0">N3+1</f>
        <v>3</v>
      </c>
      <c r="O4" t="s">
        <v>5</v>
      </c>
    </row>
    <row r="5" spans="3:15" ht="14.4">
      <c r="F5" s="1580" t="str">
        <f ca="1">CONCATENATE("PUNTA DE MATA, ",DAY(K2)," de ",INDEX(N2:O13,MATCH(MONTH(K2),N2:N13,0),2)," del ",YEAR(K2))</f>
        <v>PUNTA DE MATA, 23 de Agosto del 2026</v>
      </c>
      <c r="G5" s="1580"/>
      <c r="H5" s="1580"/>
      <c r="I5" s="1580"/>
      <c r="N5">
        <f t="shared" si="0"/>
        <v>4</v>
      </c>
      <c r="O5" t="s">
        <v>6</v>
      </c>
    </row>
    <row r="6" spans="3:15" ht="14.4">
      <c r="N6">
        <f t="shared" si="0"/>
        <v>5</v>
      </c>
      <c r="O6" t="s">
        <v>7</v>
      </c>
    </row>
    <row r="7" spans="3:15" ht="14.4">
      <c r="N7">
        <f t="shared" si="0"/>
        <v>6</v>
      </c>
      <c r="O7" t="s">
        <v>8</v>
      </c>
    </row>
    <row r="8" spans="3:15" ht="14.4">
      <c r="N8">
        <f t="shared" si="0"/>
        <v>7</v>
      </c>
      <c r="O8" t="s">
        <v>9</v>
      </c>
    </row>
    <row r="9" spans="3:15" ht="12.75" customHeight="1">
      <c r="C9" s="100" t="s">
        <v>453</v>
      </c>
      <c r="N9">
        <f t="shared" si="0"/>
        <v>8</v>
      </c>
      <c r="O9" t="s">
        <v>10</v>
      </c>
    </row>
    <row r="10" spans="3:15" ht="15.6">
      <c r="C10" s="100" t="s">
        <v>450</v>
      </c>
      <c r="N10">
        <f t="shared" si="0"/>
        <v>9</v>
      </c>
      <c r="O10" t="s">
        <v>11</v>
      </c>
    </row>
    <row r="11" spans="3:15" ht="14.4">
      <c r="N11">
        <f t="shared" si="0"/>
        <v>10</v>
      </c>
      <c r="O11" t="s">
        <v>12</v>
      </c>
    </row>
    <row r="12" spans="3:15" ht="14.4">
      <c r="N12">
        <f>N11+1</f>
        <v>11</v>
      </c>
      <c r="O12" t="s">
        <v>13</v>
      </c>
    </row>
    <row r="13" spans="3:15" ht="15.6">
      <c r="C13" s="291" t="str">
        <f>CONCATENATE("Atención:  ",Personal!D11)</f>
        <v>Atención:  CARLOS DOMINGUEZ</v>
      </c>
      <c r="N13">
        <f t="shared" si="0"/>
        <v>12</v>
      </c>
      <c r="O13" t="s">
        <v>14</v>
      </c>
    </row>
    <row r="14" spans="3:15" ht="15.6">
      <c r="C14" s="100" t="s">
        <v>454</v>
      </c>
    </row>
    <row r="15" spans="3:15" ht="14.4"/>
    <row r="16" spans="3:15" ht="15.6">
      <c r="G16" s="343" t="s">
        <v>720</v>
      </c>
      <c r="H16" s="1582" t="s">
        <v>756</v>
      </c>
      <c r="I16" s="1582"/>
    </row>
    <row r="17" spans="3:10" ht="14.4"/>
    <row r="18" spans="3:10" ht="14.1" customHeight="1">
      <c r="C18" s="1581" t="str">
        <f>CONCATENATE("                Mediante la presente reciba un cordial saludos, y sirva la misma para postular  a la empresa CORPORACIÓN SYSTEM PROJECTS, C.A."," sub-contratada por la empresa para la ejecución de la OBRA en los ensayos no destructivos (Ultrasonido): ",Personal!D9,", Contrato Nro. : ",Personal!D10 )</f>
        <v xml:space="preserve">                Mediante la presente reciba un cordial saludos, y sirva la misma para postular  a la empresa CORPORACIÓN SYSTEM PROJECTS, C.A. sub-contratada por la empresa para la ejecución de la OBRA en los ensayos no destructivos (Ultrasonido): "SERVICIO DE MANTENIMIENTO DE INSTRUMENTACION, PANELES DE CONTROL, MULTIPLES Y POZOS INYECTORES DE MACOLLAS DE PIGAS I, PERTENECIENTE A LA GERENCIA DE PLANTAS GAS Y AGUA", Contrato Nro. : 4600057801</v>
      </c>
      <c r="D18" s="1581"/>
      <c r="E18" s="1581"/>
      <c r="F18" s="1581"/>
      <c r="G18" s="1581"/>
      <c r="H18" s="1581"/>
      <c r="I18" s="1581"/>
    </row>
    <row r="19" spans="3:10" ht="14.1" customHeight="1">
      <c r="C19" s="1581"/>
      <c r="D19" s="1581"/>
      <c r="E19" s="1581"/>
      <c r="F19" s="1581"/>
      <c r="G19" s="1581"/>
      <c r="H19" s="1581"/>
      <c r="I19" s="1581"/>
    </row>
    <row r="20" spans="3:10" ht="14.1" customHeight="1">
      <c r="C20" s="1581"/>
      <c r="D20" s="1581"/>
      <c r="E20" s="1581"/>
      <c r="F20" s="1581"/>
      <c r="G20" s="1581"/>
      <c r="H20" s="1581"/>
      <c r="I20" s="1581"/>
    </row>
    <row r="21" spans="3:10" ht="14.1" customHeight="1">
      <c r="C21" s="1581"/>
      <c r="D21" s="1581"/>
      <c r="E21" s="1581"/>
      <c r="F21" s="1581"/>
      <c r="G21" s="1581"/>
      <c r="H21" s="1581"/>
      <c r="I21" s="1581"/>
    </row>
    <row r="22" spans="3:10" ht="14.1" customHeight="1">
      <c r="C22" s="1581"/>
      <c r="D22" s="1581"/>
      <c r="E22" s="1581"/>
      <c r="F22" s="1581"/>
      <c r="G22" s="1581"/>
      <c r="H22" s="1581"/>
      <c r="I22" s="1581"/>
    </row>
    <row r="23" spans="3:10" ht="29.25" customHeight="1">
      <c r="C23" s="1581"/>
      <c r="D23" s="1581"/>
      <c r="E23" s="1581"/>
      <c r="F23" s="1581"/>
      <c r="G23" s="1581"/>
      <c r="H23" s="1581"/>
      <c r="I23" s="1581"/>
    </row>
    <row r="24" spans="3:10" ht="14.4"/>
    <row r="25" spans="3:10" ht="18">
      <c r="C25" s="1810" t="s">
        <v>754</v>
      </c>
      <c r="D25" s="1810"/>
      <c r="E25" s="1810"/>
      <c r="F25" s="1810"/>
      <c r="G25" s="1810"/>
      <c r="H25" s="1810"/>
      <c r="I25" s="1810"/>
      <c r="J25" s="1810"/>
    </row>
    <row r="26" spans="3:10" ht="14.4"/>
    <row r="27" spans="3:10" ht="14.4"/>
    <row r="28" spans="3:10" ht="18">
      <c r="C28" s="234" t="s">
        <v>265</v>
      </c>
    </row>
    <row r="29" spans="3:10" ht="14.4"/>
    <row r="30" spans="3:10" ht="14.4"/>
    <row r="31" spans="3:10" ht="14.4"/>
    <row r="32" spans="3:10" ht="14.4"/>
    <row r="33" spans="3:9" ht="14.4">
      <c r="E33" s="1579" t="s">
        <v>452</v>
      </c>
      <c r="F33" s="1579"/>
    </row>
    <row r="34" spans="3:9" ht="14.4"/>
    <row r="35" spans="3:9" ht="14.4"/>
    <row r="36" spans="3:9" ht="14.4"/>
    <row r="37" spans="3:9" ht="14.4">
      <c r="C37" s="1579" t="s">
        <v>266</v>
      </c>
      <c r="D37" s="1579"/>
      <c r="E37" s="1579"/>
      <c r="F37" s="1579"/>
      <c r="G37" s="1579"/>
      <c r="H37" s="1579"/>
      <c r="I37" s="1579"/>
    </row>
    <row r="38" spans="3:9" ht="14.4">
      <c r="D38" s="1579" t="s">
        <v>451</v>
      </c>
      <c r="E38" s="1579"/>
      <c r="F38" s="1579"/>
      <c r="G38" s="1579"/>
    </row>
    <row r="39" spans="3:9" ht="14.4">
      <c r="D39" s="1579" t="s">
        <v>666</v>
      </c>
      <c r="E39" s="1579"/>
      <c r="F39" s="1579"/>
      <c r="G39" s="1579"/>
    </row>
    <row r="40" spans="3:9" ht="14.4">
      <c r="D40" s="290"/>
      <c r="E40" s="290"/>
      <c r="F40" s="290"/>
      <c r="G40" s="290"/>
    </row>
    <row r="41" spans="3:9" ht="14.4">
      <c r="D41" s="290"/>
      <c r="E41" s="290"/>
      <c r="F41" s="290"/>
      <c r="G41" s="290"/>
    </row>
    <row r="42" spans="3:9" ht="14.4">
      <c r="D42" s="290"/>
      <c r="E42" s="290"/>
      <c r="F42" s="290"/>
      <c r="G42" s="290"/>
    </row>
    <row r="43" spans="3:9" ht="14.4">
      <c r="D43" s="290"/>
      <c r="E43" s="290"/>
      <c r="F43" s="290"/>
      <c r="G43" s="290"/>
    </row>
    <row r="44" spans="3:9" ht="14.4">
      <c r="D44" s="290"/>
      <c r="E44" s="290"/>
      <c r="F44" s="290"/>
      <c r="G44" s="290"/>
    </row>
    <row r="45" spans="3:9" ht="14.4">
      <c r="D45" s="290"/>
      <c r="E45" s="290"/>
      <c r="F45" s="290"/>
      <c r="G45" s="290"/>
    </row>
    <row r="46" spans="3:9" ht="14.4">
      <c r="D46" s="290"/>
      <c r="E46" s="290"/>
      <c r="F46" s="290"/>
      <c r="G46" s="290"/>
    </row>
    <row r="47" spans="3:9" ht="14.4">
      <c r="D47" s="290"/>
      <c r="E47" s="290"/>
      <c r="F47" s="290"/>
      <c r="G47" s="290"/>
    </row>
    <row r="48" spans="3:9" ht="14.4">
      <c r="D48" s="290"/>
      <c r="E48" s="290"/>
      <c r="F48" s="290"/>
      <c r="G48" s="290"/>
    </row>
    <row r="49" spans="1:9" ht="14.4"/>
    <row r="50" spans="1:9" ht="15" customHeight="1">
      <c r="B50" s="1574" t="s">
        <v>250</v>
      </c>
      <c r="C50" s="1574"/>
      <c r="D50" s="1574"/>
      <c r="E50" s="1574"/>
      <c r="F50" s="1574"/>
      <c r="G50" s="1574"/>
      <c r="H50" s="1574"/>
      <c r="I50" s="1574"/>
    </row>
    <row r="51" spans="1:9" ht="14.4">
      <c r="A51" s="235"/>
      <c r="B51" s="235"/>
      <c r="C51" s="235"/>
      <c r="D51" s="235"/>
      <c r="E51" s="235"/>
      <c r="F51" s="235"/>
      <c r="G51" s="235"/>
      <c r="H51" s="228"/>
    </row>
    <row r="52" spans="1:9" ht="14.4">
      <c r="A52" s="235"/>
      <c r="B52" s="235"/>
      <c r="C52" s="235"/>
      <c r="D52" s="235"/>
      <c r="E52" s="235"/>
      <c r="F52" s="235"/>
      <c r="G52" s="235"/>
      <c r="H52" s="228"/>
    </row>
    <row r="53" spans="1:9" ht="15" customHeight="1"/>
    <row r="54" spans="1:9" ht="15" customHeight="1"/>
    <row r="55" spans="1:9" ht="15" customHeight="1"/>
    <row r="56" spans="1:9" ht="15" customHeight="1"/>
    <row r="57" spans="1:9" ht="15" customHeight="1"/>
    <row r="58" spans="1:9" ht="15" customHeight="1"/>
    <row r="59" spans="1:9" ht="15" customHeight="1"/>
    <row r="60" spans="1:9" ht="15" customHeight="1"/>
    <row r="61" spans="1:9" ht="15" customHeight="1"/>
    <row r="62" spans="1:9" ht="15" customHeight="1"/>
    <row r="63" spans="1:9" ht="15" customHeight="1"/>
    <row r="64" spans="1:9" ht="15" customHeight="1"/>
  </sheetData>
  <mergeCells count="9">
    <mergeCell ref="D38:G38"/>
    <mergeCell ref="D39:G39"/>
    <mergeCell ref="B50:I50"/>
    <mergeCell ref="F5:I5"/>
    <mergeCell ref="H16:I16"/>
    <mergeCell ref="C18:I23"/>
    <mergeCell ref="C25:J25"/>
    <mergeCell ref="E33:F33"/>
    <mergeCell ref="C37:I37"/>
  </mergeCells>
  <pageMargins left="0.19685039370078741" right="0.23622047244094491" top="0.35433070866141736" bottom="0.27559055118110237" header="0.31496062992125984" footer="0.31496062992125984"/>
  <pageSetup scale="8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Y1024"/>
  <sheetViews>
    <sheetView showGridLines="0" workbookViewId="0">
      <selection activeCell="E8" sqref="E8"/>
    </sheetView>
  </sheetViews>
  <sheetFormatPr baseColWidth="10" defaultColWidth="11.44140625" defaultRowHeight="12.75" customHeight="1"/>
  <cols>
    <col min="1" max="1" width="3.44140625" style="131" customWidth="1"/>
    <col min="2" max="2" width="10" style="131" customWidth="1"/>
    <col min="3" max="3" width="11.33203125" style="131" customWidth="1"/>
    <col min="4" max="4" width="9.44140625" style="131" customWidth="1"/>
    <col min="5" max="5" width="5.88671875" style="131" customWidth="1"/>
    <col min="6" max="6" width="4.44140625" style="131" customWidth="1"/>
    <col min="7" max="7" width="7.109375" style="131" customWidth="1"/>
    <col min="8" max="8" width="5.44140625" style="131" customWidth="1"/>
    <col min="9" max="9" width="8.44140625" style="131" customWidth="1"/>
    <col min="10" max="10" width="4.109375" style="131" customWidth="1"/>
    <col min="11" max="11" width="7.88671875" style="131" customWidth="1"/>
    <col min="12" max="12" width="11.109375" style="131" customWidth="1"/>
    <col min="13" max="13" width="3.109375" style="131" customWidth="1"/>
    <col min="14" max="14" width="3.6640625" style="131" customWidth="1"/>
    <col min="15" max="15" width="5" style="192" customWidth="1"/>
    <col min="16" max="16" width="12" style="193" hidden="1" customWidth="1"/>
    <col min="17" max="17" width="13.6640625" style="193" customWidth="1"/>
    <col min="18" max="18" width="1.6640625" style="193" customWidth="1"/>
    <col min="19" max="19" width="11.33203125" style="193" customWidth="1"/>
    <col min="20" max="20" width="8.44140625" style="193" customWidth="1"/>
    <col min="21" max="39" width="4.33203125" style="193" customWidth="1"/>
    <col min="40" max="40" width="10.5546875" style="133" customWidth="1"/>
    <col min="41" max="41" width="5.5546875" style="133" customWidth="1"/>
    <col min="42" max="42" width="10.5546875" style="133" customWidth="1"/>
    <col min="43" max="43" width="9.33203125" style="133" customWidth="1"/>
    <col min="44" max="47" width="6.109375" style="133" customWidth="1"/>
    <col min="48" max="48" width="14.88671875" style="133" customWidth="1"/>
    <col min="49" max="274" width="11.44140625" style="133" customWidth="1"/>
    <col min="275" max="275" width="6.6640625" style="133" customWidth="1"/>
    <col min="276" max="276" width="10" style="133" customWidth="1"/>
    <col min="277" max="277" width="11.33203125" style="133" customWidth="1"/>
    <col min="278" max="278" width="9.44140625" style="133" customWidth="1"/>
    <col min="279" max="279" width="9.5546875" style="133" customWidth="1"/>
    <col min="280" max="280" width="7.6640625" style="133" customWidth="1"/>
    <col min="281" max="281" width="11.33203125" style="133" customWidth="1"/>
    <col min="282" max="282" width="5.44140625" style="133" customWidth="1"/>
    <col min="283" max="283" width="8.44140625" style="133" customWidth="1"/>
    <col min="284" max="284" width="4.109375" style="133" customWidth="1"/>
    <col min="285" max="285" width="7.88671875" style="133" customWidth="1"/>
    <col min="286" max="286" width="11.109375" style="133" customWidth="1"/>
    <col min="287" max="287" width="3.109375" style="133" customWidth="1"/>
    <col min="288" max="288" width="3.6640625" style="133" customWidth="1"/>
    <col min="289" max="289" width="10.44140625" style="133" customWidth="1"/>
    <col min="290" max="290" width="12" style="133" customWidth="1"/>
    <col min="291" max="291" width="3.88671875" style="133" customWidth="1"/>
    <col min="292" max="292" width="4.33203125" style="133" customWidth="1"/>
    <col min="293" max="293" width="4.109375" style="133" customWidth="1"/>
    <col min="294" max="294" width="26.44140625" style="133" customWidth="1"/>
    <col min="295" max="297" width="14.88671875" style="133" customWidth="1"/>
    <col min="298" max="298" width="10.5546875" style="133" customWidth="1"/>
    <col min="299" max="299" width="14.88671875" style="133" customWidth="1"/>
    <col min="300" max="303" width="6.109375" style="133" customWidth="1"/>
    <col min="304" max="304" width="14.88671875" style="133" customWidth="1"/>
    <col min="305" max="530" width="11.44140625" style="133"/>
    <col min="531" max="531" width="6.6640625" style="133" customWidth="1"/>
    <col min="532" max="532" width="10" style="133" customWidth="1"/>
    <col min="533" max="533" width="11.33203125" style="133" customWidth="1"/>
    <col min="534" max="534" width="9.44140625" style="133" customWidth="1"/>
    <col min="535" max="535" width="5.88671875" style="133" customWidth="1"/>
    <col min="536" max="536" width="4.44140625" style="133" customWidth="1"/>
    <col min="537" max="537" width="7.109375" style="133" customWidth="1"/>
    <col min="538" max="538" width="5.44140625" style="133" customWidth="1"/>
    <col min="539" max="539" width="8.44140625" style="133" customWidth="1"/>
    <col min="540" max="540" width="4.109375" style="133" customWidth="1"/>
    <col min="541" max="541" width="7.88671875" style="133" customWidth="1"/>
    <col min="542" max="542" width="11.109375" style="133" customWidth="1"/>
    <col min="543" max="543" width="3.109375" style="133" customWidth="1"/>
    <col min="544" max="544" width="3.6640625" style="133" customWidth="1"/>
    <col min="545" max="545" width="10.44140625" style="133" customWidth="1"/>
    <col min="546" max="546" width="12" style="133" customWidth="1"/>
    <col min="547" max="547" width="3.88671875" style="133" customWidth="1"/>
    <col min="548" max="548" width="4.33203125" style="133" customWidth="1"/>
    <col min="549" max="549" width="4.109375" style="133" customWidth="1"/>
    <col min="550" max="550" width="26.44140625" style="133" customWidth="1"/>
    <col min="551" max="553" width="14.88671875" style="133" customWidth="1"/>
    <col min="554" max="554" width="10.5546875" style="133" customWidth="1"/>
    <col min="555" max="555" width="14.88671875" style="133" customWidth="1"/>
    <col min="556" max="559" width="6.109375" style="133" customWidth="1"/>
    <col min="560" max="560" width="14.88671875" style="133" customWidth="1"/>
    <col min="561" max="786" width="11.44140625" style="133"/>
    <col min="787" max="787" width="6.6640625" style="133" customWidth="1"/>
    <col min="788" max="788" width="10" style="133" customWidth="1"/>
    <col min="789" max="789" width="11.33203125" style="133" customWidth="1"/>
    <col min="790" max="790" width="9.44140625" style="133" customWidth="1"/>
    <col min="791" max="791" width="5.88671875" style="133" customWidth="1"/>
    <col min="792" max="792" width="4.44140625" style="133" customWidth="1"/>
    <col min="793" max="793" width="7.109375" style="133" customWidth="1"/>
    <col min="794" max="794" width="5.44140625" style="133" customWidth="1"/>
    <col min="795" max="795" width="8.44140625" style="133" customWidth="1"/>
    <col min="796" max="796" width="4.109375" style="133" customWidth="1"/>
    <col min="797" max="797" width="7.88671875" style="133" customWidth="1"/>
    <col min="798" max="798" width="11.109375" style="133" customWidth="1"/>
    <col min="799" max="799" width="3.109375" style="133" customWidth="1"/>
    <col min="800" max="800" width="3.6640625" style="133" customWidth="1"/>
    <col min="801" max="801" width="10.44140625" style="133" customWidth="1"/>
    <col min="802" max="802" width="12" style="133" customWidth="1"/>
    <col min="803" max="803" width="3.88671875" style="133" customWidth="1"/>
    <col min="804" max="804" width="4.33203125" style="133" customWidth="1"/>
    <col min="805" max="805" width="4.109375" style="133" customWidth="1"/>
    <col min="806" max="806" width="26.44140625" style="133" customWidth="1"/>
    <col min="807" max="809" width="14.88671875" style="133" customWidth="1"/>
    <col min="810" max="810" width="10.5546875" style="133" customWidth="1"/>
    <col min="811" max="811" width="14.88671875" style="133" customWidth="1"/>
    <col min="812" max="815" width="6.109375" style="133" customWidth="1"/>
    <col min="816" max="816" width="14.88671875" style="133" customWidth="1"/>
    <col min="817" max="1042" width="11.44140625" style="133"/>
    <col min="1043" max="1043" width="6.6640625" style="133" customWidth="1"/>
    <col min="1044" max="1044" width="10" style="133" customWidth="1"/>
    <col min="1045" max="1045" width="11.33203125" style="133" customWidth="1"/>
    <col min="1046" max="1046" width="9.44140625" style="133" customWidth="1"/>
    <col min="1047" max="1047" width="5.88671875" style="133" customWidth="1"/>
    <col min="1048" max="1048" width="4.44140625" style="133" customWidth="1"/>
    <col min="1049" max="1049" width="7.109375" style="133" customWidth="1"/>
    <col min="1050" max="1050" width="5.44140625" style="133" customWidth="1"/>
    <col min="1051" max="1051" width="8.44140625" style="133" customWidth="1"/>
    <col min="1052" max="1052" width="4.109375" style="133" customWidth="1"/>
    <col min="1053" max="1053" width="7.88671875" style="133" customWidth="1"/>
    <col min="1054" max="1054" width="11.109375" style="133" customWidth="1"/>
    <col min="1055" max="1055" width="3.109375" style="133" customWidth="1"/>
    <col min="1056" max="1056" width="3.6640625" style="133" customWidth="1"/>
    <col min="1057" max="1057" width="10.44140625" style="133" customWidth="1"/>
    <col min="1058" max="1058" width="12" style="133" customWidth="1"/>
    <col min="1059" max="1059" width="3.88671875" style="133" customWidth="1"/>
    <col min="1060" max="1060" width="4.33203125" style="133" customWidth="1"/>
    <col min="1061" max="1061" width="4.109375" style="133" customWidth="1"/>
    <col min="1062" max="1062" width="26.44140625" style="133" customWidth="1"/>
    <col min="1063" max="1065" width="14.88671875" style="133" customWidth="1"/>
    <col min="1066" max="1066" width="10.5546875" style="133" customWidth="1"/>
    <col min="1067" max="1067" width="14.88671875" style="133" customWidth="1"/>
    <col min="1068" max="1071" width="6.109375" style="133" customWidth="1"/>
    <col min="1072" max="1072" width="14.88671875" style="133" customWidth="1"/>
    <col min="1073" max="1298" width="11.44140625" style="133"/>
    <col min="1299" max="1299" width="6.6640625" style="133" customWidth="1"/>
    <col min="1300" max="1300" width="10" style="133" customWidth="1"/>
    <col min="1301" max="1301" width="11.33203125" style="133" customWidth="1"/>
    <col min="1302" max="1302" width="9.44140625" style="133" customWidth="1"/>
    <col min="1303" max="1303" width="5.88671875" style="133" customWidth="1"/>
    <col min="1304" max="1304" width="4.44140625" style="133" customWidth="1"/>
    <col min="1305" max="1305" width="7.109375" style="133" customWidth="1"/>
    <col min="1306" max="1306" width="5.44140625" style="133" customWidth="1"/>
    <col min="1307" max="1307" width="8.44140625" style="133" customWidth="1"/>
    <col min="1308" max="1308" width="4.109375" style="133" customWidth="1"/>
    <col min="1309" max="1309" width="7.88671875" style="133" customWidth="1"/>
    <col min="1310" max="1310" width="11.109375" style="133" customWidth="1"/>
    <col min="1311" max="1311" width="3.109375" style="133" customWidth="1"/>
    <col min="1312" max="1312" width="3.6640625" style="133" customWidth="1"/>
    <col min="1313" max="1313" width="10.44140625" style="133" customWidth="1"/>
    <col min="1314" max="1314" width="12" style="133" customWidth="1"/>
    <col min="1315" max="1315" width="3.88671875" style="133" customWidth="1"/>
    <col min="1316" max="1316" width="4.33203125" style="133" customWidth="1"/>
    <col min="1317" max="1317" width="4.109375" style="133" customWidth="1"/>
    <col min="1318" max="1318" width="26.44140625" style="133" customWidth="1"/>
    <col min="1319" max="1321" width="14.88671875" style="133" customWidth="1"/>
    <col min="1322" max="1322" width="10.5546875" style="133" customWidth="1"/>
    <col min="1323" max="1323" width="14.88671875" style="133" customWidth="1"/>
    <col min="1324" max="1327" width="6.109375" style="133" customWidth="1"/>
    <col min="1328" max="1328" width="14.88671875" style="133" customWidth="1"/>
    <col min="1329" max="1554" width="11.44140625" style="133"/>
    <col min="1555" max="1555" width="6.6640625" style="133" customWidth="1"/>
    <col min="1556" max="1556" width="10" style="133" customWidth="1"/>
    <col min="1557" max="1557" width="11.33203125" style="133" customWidth="1"/>
    <col min="1558" max="1558" width="9.44140625" style="133" customWidth="1"/>
    <col min="1559" max="1559" width="5.88671875" style="133" customWidth="1"/>
    <col min="1560" max="1560" width="4.44140625" style="133" customWidth="1"/>
    <col min="1561" max="1561" width="7.109375" style="133" customWidth="1"/>
    <col min="1562" max="1562" width="5.44140625" style="133" customWidth="1"/>
    <col min="1563" max="1563" width="8.44140625" style="133" customWidth="1"/>
    <col min="1564" max="1564" width="4.109375" style="133" customWidth="1"/>
    <col min="1565" max="1565" width="7.88671875" style="133" customWidth="1"/>
    <col min="1566" max="1566" width="11.109375" style="133" customWidth="1"/>
    <col min="1567" max="1567" width="3.109375" style="133" customWidth="1"/>
    <col min="1568" max="1568" width="3.6640625" style="133" customWidth="1"/>
    <col min="1569" max="1569" width="10.44140625" style="133" customWidth="1"/>
    <col min="1570" max="1570" width="12" style="133" customWidth="1"/>
    <col min="1571" max="1571" width="3.88671875" style="133" customWidth="1"/>
    <col min="1572" max="1572" width="4.33203125" style="133" customWidth="1"/>
    <col min="1573" max="1573" width="4.109375" style="133" customWidth="1"/>
    <col min="1574" max="1574" width="26.44140625" style="133" customWidth="1"/>
    <col min="1575" max="1577" width="14.88671875" style="133" customWidth="1"/>
    <col min="1578" max="1578" width="10.5546875" style="133" customWidth="1"/>
    <col min="1579" max="1579" width="14.88671875" style="133" customWidth="1"/>
    <col min="1580" max="1583" width="6.109375" style="133" customWidth="1"/>
    <col min="1584" max="1584" width="14.88671875" style="133" customWidth="1"/>
    <col min="1585" max="1810" width="11.44140625" style="133"/>
    <col min="1811" max="1811" width="6.6640625" style="133" customWidth="1"/>
    <col min="1812" max="1812" width="10" style="133" customWidth="1"/>
    <col min="1813" max="1813" width="11.33203125" style="133" customWidth="1"/>
    <col min="1814" max="1814" width="9.44140625" style="133" customWidth="1"/>
    <col min="1815" max="1815" width="5.88671875" style="133" customWidth="1"/>
    <col min="1816" max="1816" width="4.44140625" style="133" customWidth="1"/>
    <col min="1817" max="1817" width="7.109375" style="133" customWidth="1"/>
    <col min="1818" max="1818" width="5.44140625" style="133" customWidth="1"/>
    <col min="1819" max="1819" width="8.44140625" style="133" customWidth="1"/>
    <col min="1820" max="1820" width="4.109375" style="133" customWidth="1"/>
    <col min="1821" max="1821" width="7.88671875" style="133" customWidth="1"/>
    <col min="1822" max="1822" width="11.109375" style="133" customWidth="1"/>
    <col min="1823" max="1823" width="3.109375" style="133" customWidth="1"/>
    <col min="1824" max="1824" width="3.6640625" style="133" customWidth="1"/>
    <col min="1825" max="1825" width="10.44140625" style="133" customWidth="1"/>
    <col min="1826" max="1826" width="12" style="133" customWidth="1"/>
    <col min="1827" max="1827" width="3.88671875" style="133" customWidth="1"/>
    <col min="1828" max="1828" width="4.33203125" style="133" customWidth="1"/>
    <col min="1829" max="1829" width="4.109375" style="133" customWidth="1"/>
    <col min="1830" max="1830" width="26.44140625" style="133" customWidth="1"/>
    <col min="1831" max="1833" width="14.88671875" style="133" customWidth="1"/>
    <col min="1834" max="1834" width="10.5546875" style="133" customWidth="1"/>
    <col min="1835" max="1835" width="14.88671875" style="133" customWidth="1"/>
    <col min="1836" max="1839" width="6.109375" style="133" customWidth="1"/>
    <col min="1840" max="1840" width="14.88671875" style="133" customWidth="1"/>
    <col min="1841" max="2066" width="11.44140625" style="133"/>
    <col min="2067" max="2067" width="6.6640625" style="133" customWidth="1"/>
    <col min="2068" max="2068" width="10" style="133" customWidth="1"/>
    <col min="2069" max="2069" width="11.33203125" style="133" customWidth="1"/>
    <col min="2070" max="2070" width="9.44140625" style="133" customWidth="1"/>
    <col min="2071" max="2071" width="5.88671875" style="133" customWidth="1"/>
    <col min="2072" max="2072" width="4.44140625" style="133" customWidth="1"/>
    <col min="2073" max="2073" width="7.109375" style="133" customWidth="1"/>
    <col min="2074" max="2074" width="5.44140625" style="133" customWidth="1"/>
    <col min="2075" max="2075" width="8.44140625" style="133" customWidth="1"/>
    <col min="2076" max="2076" width="4.109375" style="133" customWidth="1"/>
    <col min="2077" max="2077" width="7.88671875" style="133" customWidth="1"/>
    <col min="2078" max="2078" width="11.109375" style="133" customWidth="1"/>
    <col min="2079" max="2079" width="3.109375" style="133" customWidth="1"/>
    <col min="2080" max="2080" width="3.6640625" style="133" customWidth="1"/>
    <col min="2081" max="2081" width="10.44140625" style="133" customWidth="1"/>
    <col min="2082" max="2082" width="12" style="133" customWidth="1"/>
    <col min="2083" max="2083" width="3.88671875" style="133" customWidth="1"/>
    <col min="2084" max="2084" width="4.33203125" style="133" customWidth="1"/>
    <col min="2085" max="2085" width="4.109375" style="133" customWidth="1"/>
    <col min="2086" max="2086" width="26.44140625" style="133" customWidth="1"/>
    <col min="2087" max="2089" width="14.88671875" style="133" customWidth="1"/>
    <col min="2090" max="2090" width="10.5546875" style="133" customWidth="1"/>
    <col min="2091" max="2091" width="14.88671875" style="133" customWidth="1"/>
    <col min="2092" max="2095" width="6.109375" style="133" customWidth="1"/>
    <col min="2096" max="2096" width="14.88671875" style="133" customWidth="1"/>
    <col min="2097" max="2322" width="11.44140625" style="133"/>
    <col min="2323" max="2323" width="6.6640625" style="133" customWidth="1"/>
    <col min="2324" max="2324" width="10" style="133" customWidth="1"/>
    <col min="2325" max="2325" width="11.33203125" style="133" customWidth="1"/>
    <col min="2326" max="2326" width="9.44140625" style="133" customWidth="1"/>
    <col min="2327" max="2327" width="5.88671875" style="133" customWidth="1"/>
    <col min="2328" max="2328" width="4.44140625" style="133" customWidth="1"/>
    <col min="2329" max="2329" width="7.109375" style="133" customWidth="1"/>
    <col min="2330" max="2330" width="5.44140625" style="133" customWidth="1"/>
    <col min="2331" max="2331" width="8.44140625" style="133" customWidth="1"/>
    <col min="2332" max="2332" width="4.109375" style="133" customWidth="1"/>
    <col min="2333" max="2333" width="7.88671875" style="133" customWidth="1"/>
    <col min="2334" max="2334" width="11.109375" style="133" customWidth="1"/>
    <col min="2335" max="2335" width="3.109375" style="133" customWidth="1"/>
    <col min="2336" max="2336" width="3.6640625" style="133" customWidth="1"/>
    <col min="2337" max="2337" width="10.44140625" style="133" customWidth="1"/>
    <col min="2338" max="2338" width="12" style="133" customWidth="1"/>
    <col min="2339" max="2339" width="3.88671875" style="133" customWidth="1"/>
    <col min="2340" max="2340" width="4.33203125" style="133" customWidth="1"/>
    <col min="2341" max="2341" width="4.109375" style="133" customWidth="1"/>
    <col min="2342" max="2342" width="26.44140625" style="133" customWidth="1"/>
    <col min="2343" max="2345" width="14.88671875" style="133" customWidth="1"/>
    <col min="2346" max="2346" width="10.5546875" style="133" customWidth="1"/>
    <col min="2347" max="2347" width="14.88671875" style="133" customWidth="1"/>
    <col min="2348" max="2351" width="6.109375" style="133" customWidth="1"/>
    <col min="2352" max="2352" width="14.88671875" style="133" customWidth="1"/>
    <col min="2353" max="2578" width="11.44140625" style="133"/>
    <col min="2579" max="2579" width="6.6640625" style="133" customWidth="1"/>
    <col min="2580" max="2580" width="10" style="133" customWidth="1"/>
    <col min="2581" max="2581" width="11.33203125" style="133" customWidth="1"/>
    <col min="2582" max="2582" width="9.44140625" style="133" customWidth="1"/>
    <col min="2583" max="2583" width="5.88671875" style="133" customWidth="1"/>
    <col min="2584" max="2584" width="4.44140625" style="133" customWidth="1"/>
    <col min="2585" max="2585" width="7.109375" style="133" customWidth="1"/>
    <col min="2586" max="2586" width="5.44140625" style="133" customWidth="1"/>
    <col min="2587" max="2587" width="8.44140625" style="133" customWidth="1"/>
    <col min="2588" max="2588" width="4.109375" style="133" customWidth="1"/>
    <col min="2589" max="2589" width="7.88671875" style="133" customWidth="1"/>
    <col min="2590" max="2590" width="11.109375" style="133" customWidth="1"/>
    <col min="2591" max="2591" width="3.109375" style="133" customWidth="1"/>
    <col min="2592" max="2592" width="3.6640625" style="133" customWidth="1"/>
    <col min="2593" max="2593" width="10.44140625" style="133" customWidth="1"/>
    <col min="2594" max="2594" width="12" style="133" customWidth="1"/>
    <col min="2595" max="2595" width="3.88671875" style="133" customWidth="1"/>
    <col min="2596" max="2596" width="4.33203125" style="133" customWidth="1"/>
    <col min="2597" max="2597" width="4.109375" style="133" customWidth="1"/>
    <col min="2598" max="2598" width="26.44140625" style="133" customWidth="1"/>
    <col min="2599" max="2601" width="14.88671875" style="133" customWidth="1"/>
    <col min="2602" max="2602" width="10.5546875" style="133" customWidth="1"/>
    <col min="2603" max="2603" width="14.88671875" style="133" customWidth="1"/>
    <col min="2604" max="2607" width="6.109375" style="133" customWidth="1"/>
    <col min="2608" max="2608" width="14.88671875" style="133" customWidth="1"/>
    <col min="2609" max="2834" width="11.44140625" style="133"/>
    <col min="2835" max="2835" width="6.6640625" style="133" customWidth="1"/>
    <col min="2836" max="2836" width="10" style="133" customWidth="1"/>
    <col min="2837" max="2837" width="11.33203125" style="133" customWidth="1"/>
    <col min="2838" max="2838" width="9.44140625" style="133" customWidth="1"/>
    <col min="2839" max="2839" width="5.88671875" style="133" customWidth="1"/>
    <col min="2840" max="2840" width="4.44140625" style="133" customWidth="1"/>
    <col min="2841" max="2841" width="7.109375" style="133" customWidth="1"/>
    <col min="2842" max="2842" width="5.44140625" style="133" customWidth="1"/>
    <col min="2843" max="2843" width="8.44140625" style="133" customWidth="1"/>
    <col min="2844" max="2844" width="4.109375" style="133" customWidth="1"/>
    <col min="2845" max="2845" width="7.88671875" style="133" customWidth="1"/>
    <col min="2846" max="2846" width="11.109375" style="133" customWidth="1"/>
    <col min="2847" max="2847" width="3.109375" style="133" customWidth="1"/>
    <col min="2848" max="2848" width="3.6640625" style="133" customWidth="1"/>
    <col min="2849" max="2849" width="10.44140625" style="133" customWidth="1"/>
    <col min="2850" max="2850" width="12" style="133" customWidth="1"/>
    <col min="2851" max="2851" width="3.88671875" style="133" customWidth="1"/>
    <col min="2852" max="2852" width="4.33203125" style="133" customWidth="1"/>
    <col min="2853" max="2853" width="4.109375" style="133" customWidth="1"/>
    <col min="2854" max="2854" width="26.44140625" style="133" customWidth="1"/>
    <col min="2855" max="2857" width="14.88671875" style="133" customWidth="1"/>
    <col min="2858" max="2858" width="10.5546875" style="133" customWidth="1"/>
    <col min="2859" max="2859" width="14.88671875" style="133" customWidth="1"/>
    <col min="2860" max="2863" width="6.109375" style="133" customWidth="1"/>
    <col min="2864" max="2864" width="14.88671875" style="133" customWidth="1"/>
    <col min="2865" max="3090" width="11.44140625" style="133"/>
    <col min="3091" max="3091" width="6.6640625" style="133" customWidth="1"/>
    <col min="3092" max="3092" width="10" style="133" customWidth="1"/>
    <col min="3093" max="3093" width="11.33203125" style="133" customWidth="1"/>
    <col min="3094" max="3094" width="9.44140625" style="133" customWidth="1"/>
    <col min="3095" max="3095" width="5.88671875" style="133" customWidth="1"/>
    <col min="3096" max="3096" width="4.44140625" style="133" customWidth="1"/>
    <col min="3097" max="3097" width="7.109375" style="133" customWidth="1"/>
    <col min="3098" max="3098" width="5.44140625" style="133" customWidth="1"/>
    <col min="3099" max="3099" width="8.44140625" style="133" customWidth="1"/>
    <col min="3100" max="3100" width="4.109375" style="133" customWidth="1"/>
    <col min="3101" max="3101" width="7.88671875" style="133" customWidth="1"/>
    <col min="3102" max="3102" width="11.109375" style="133" customWidth="1"/>
    <col min="3103" max="3103" width="3.109375" style="133" customWidth="1"/>
    <col min="3104" max="3104" width="3.6640625" style="133" customWidth="1"/>
    <col min="3105" max="3105" width="10.44140625" style="133" customWidth="1"/>
    <col min="3106" max="3106" width="12" style="133" customWidth="1"/>
    <col min="3107" max="3107" width="3.88671875" style="133" customWidth="1"/>
    <col min="3108" max="3108" width="4.33203125" style="133" customWidth="1"/>
    <col min="3109" max="3109" width="4.109375" style="133" customWidth="1"/>
    <col min="3110" max="3110" width="26.44140625" style="133" customWidth="1"/>
    <col min="3111" max="3113" width="14.88671875" style="133" customWidth="1"/>
    <col min="3114" max="3114" width="10.5546875" style="133" customWidth="1"/>
    <col min="3115" max="3115" width="14.88671875" style="133" customWidth="1"/>
    <col min="3116" max="3119" width="6.109375" style="133" customWidth="1"/>
    <col min="3120" max="3120" width="14.88671875" style="133" customWidth="1"/>
    <col min="3121" max="3346" width="11.44140625" style="133"/>
    <col min="3347" max="3347" width="6.6640625" style="133" customWidth="1"/>
    <col min="3348" max="3348" width="10" style="133" customWidth="1"/>
    <col min="3349" max="3349" width="11.33203125" style="133" customWidth="1"/>
    <col min="3350" max="3350" width="9.44140625" style="133" customWidth="1"/>
    <col min="3351" max="3351" width="5.88671875" style="133" customWidth="1"/>
    <col min="3352" max="3352" width="4.44140625" style="133" customWidth="1"/>
    <col min="3353" max="3353" width="7.109375" style="133" customWidth="1"/>
    <col min="3354" max="3354" width="5.44140625" style="133" customWidth="1"/>
    <col min="3355" max="3355" width="8.44140625" style="133" customWidth="1"/>
    <col min="3356" max="3356" width="4.109375" style="133" customWidth="1"/>
    <col min="3357" max="3357" width="7.88671875" style="133" customWidth="1"/>
    <col min="3358" max="3358" width="11.109375" style="133" customWidth="1"/>
    <col min="3359" max="3359" width="3.109375" style="133" customWidth="1"/>
    <col min="3360" max="3360" width="3.6640625" style="133" customWidth="1"/>
    <col min="3361" max="3361" width="10.44140625" style="133" customWidth="1"/>
    <col min="3362" max="3362" width="12" style="133" customWidth="1"/>
    <col min="3363" max="3363" width="3.88671875" style="133" customWidth="1"/>
    <col min="3364" max="3364" width="4.33203125" style="133" customWidth="1"/>
    <col min="3365" max="3365" width="4.109375" style="133" customWidth="1"/>
    <col min="3366" max="3366" width="26.44140625" style="133" customWidth="1"/>
    <col min="3367" max="3369" width="14.88671875" style="133" customWidth="1"/>
    <col min="3370" max="3370" width="10.5546875" style="133" customWidth="1"/>
    <col min="3371" max="3371" width="14.88671875" style="133" customWidth="1"/>
    <col min="3372" max="3375" width="6.109375" style="133" customWidth="1"/>
    <col min="3376" max="3376" width="14.88671875" style="133" customWidth="1"/>
    <col min="3377" max="3602" width="11.44140625" style="133"/>
    <col min="3603" max="3603" width="6.6640625" style="133" customWidth="1"/>
    <col min="3604" max="3604" width="10" style="133" customWidth="1"/>
    <col min="3605" max="3605" width="11.33203125" style="133" customWidth="1"/>
    <col min="3606" max="3606" width="9.44140625" style="133" customWidth="1"/>
    <col min="3607" max="3607" width="5.88671875" style="133" customWidth="1"/>
    <col min="3608" max="3608" width="4.44140625" style="133" customWidth="1"/>
    <col min="3609" max="3609" width="7.109375" style="133" customWidth="1"/>
    <col min="3610" max="3610" width="5.44140625" style="133" customWidth="1"/>
    <col min="3611" max="3611" width="8.44140625" style="133" customWidth="1"/>
    <col min="3612" max="3612" width="4.109375" style="133" customWidth="1"/>
    <col min="3613" max="3613" width="7.88671875" style="133" customWidth="1"/>
    <col min="3614" max="3614" width="11.109375" style="133" customWidth="1"/>
    <col min="3615" max="3615" width="3.109375" style="133" customWidth="1"/>
    <col min="3616" max="3616" width="3.6640625" style="133" customWidth="1"/>
    <col min="3617" max="3617" width="10.44140625" style="133" customWidth="1"/>
    <col min="3618" max="3618" width="12" style="133" customWidth="1"/>
    <col min="3619" max="3619" width="3.88671875" style="133" customWidth="1"/>
    <col min="3620" max="3620" width="4.33203125" style="133" customWidth="1"/>
    <col min="3621" max="3621" width="4.109375" style="133" customWidth="1"/>
    <col min="3622" max="3622" width="26.44140625" style="133" customWidth="1"/>
    <col min="3623" max="3625" width="14.88671875" style="133" customWidth="1"/>
    <col min="3626" max="3626" width="10.5546875" style="133" customWidth="1"/>
    <col min="3627" max="3627" width="14.88671875" style="133" customWidth="1"/>
    <col min="3628" max="3631" width="6.109375" style="133" customWidth="1"/>
    <col min="3632" max="3632" width="14.88671875" style="133" customWidth="1"/>
    <col min="3633" max="3858" width="11.44140625" style="133"/>
    <col min="3859" max="3859" width="6.6640625" style="133" customWidth="1"/>
    <col min="3860" max="3860" width="10" style="133" customWidth="1"/>
    <col min="3861" max="3861" width="11.33203125" style="133" customWidth="1"/>
    <col min="3862" max="3862" width="9.44140625" style="133" customWidth="1"/>
    <col min="3863" max="3863" width="5.88671875" style="133" customWidth="1"/>
    <col min="3864" max="3864" width="4.44140625" style="133" customWidth="1"/>
    <col min="3865" max="3865" width="7.109375" style="133" customWidth="1"/>
    <col min="3866" max="3866" width="5.44140625" style="133" customWidth="1"/>
    <col min="3867" max="3867" width="8.44140625" style="133" customWidth="1"/>
    <col min="3868" max="3868" width="4.109375" style="133" customWidth="1"/>
    <col min="3869" max="3869" width="7.88671875" style="133" customWidth="1"/>
    <col min="3870" max="3870" width="11.109375" style="133" customWidth="1"/>
    <col min="3871" max="3871" width="3.109375" style="133" customWidth="1"/>
    <col min="3872" max="3872" width="3.6640625" style="133" customWidth="1"/>
    <col min="3873" max="3873" width="10.44140625" style="133" customWidth="1"/>
    <col min="3874" max="3874" width="12" style="133" customWidth="1"/>
    <col min="3875" max="3875" width="3.88671875" style="133" customWidth="1"/>
    <col min="3876" max="3876" width="4.33203125" style="133" customWidth="1"/>
    <col min="3877" max="3877" width="4.109375" style="133" customWidth="1"/>
    <col min="3878" max="3878" width="26.44140625" style="133" customWidth="1"/>
    <col min="3879" max="3881" width="14.88671875" style="133" customWidth="1"/>
    <col min="3882" max="3882" width="10.5546875" style="133" customWidth="1"/>
    <col min="3883" max="3883" width="14.88671875" style="133" customWidth="1"/>
    <col min="3884" max="3887" width="6.109375" style="133" customWidth="1"/>
    <col min="3888" max="3888" width="14.88671875" style="133" customWidth="1"/>
    <col min="3889" max="4114" width="11.44140625" style="133"/>
    <col min="4115" max="4115" width="6.6640625" style="133" customWidth="1"/>
    <col min="4116" max="4116" width="10" style="133" customWidth="1"/>
    <col min="4117" max="4117" width="11.33203125" style="133" customWidth="1"/>
    <col min="4118" max="4118" width="9.44140625" style="133" customWidth="1"/>
    <col min="4119" max="4119" width="5.88671875" style="133" customWidth="1"/>
    <col min="4120" max="4120" width="4.44140625" style="133" customWidth="1"/>
    <col min="4121" max="4121" width="7.109375" style="133" customWidth="1"/>
    <col min="4122" max="4122" width="5.44140625" style="133" customWidth="1"/>
    <col min="4123" max="4123" width="8.44140625" style="133" customWidth="1"/>
    <col min="4124" max="4124" width="4.109375" style="133" customWidth="1"/>
    <col min="4125" max="4125" width="7.88671875" style="133" customWidth="1"/>
    <col min="4126" max="4126" width="11.109375" style="133" customWidth="1"/>
    <col min="4127" max="4127" width="3.109375" style="133" customWidth="1"/>
    <col min="4128" max="4128" width="3.6640625" style="133" customWidth="1"/>
    <col min="4129" max="4129" width="10.44140625" style="133" customWidth="1"/>
    <col min="4130" max="4130" width="12" style="133" customWidth="1"/>
    <col min="4131" max="4131" width="3.88671875" style="133" customWidth="1"/>
    <col min="4132" max="4132" width="4.33203125" style="133" customWidth="1"/>
    <col min="4133" max="4133" width="4.109375" style="133" customWidth="1"/>
    <col min="4134" max="4134" width="26.44140625" style="133" customWidth="1"/>
    <col min="4135" max="4137" width="14.88671875" style="133" customWidth="1"/>
    <col min="4138" max="4138" width="10.5546875" style="133" customWidth="1"/>
    <col min="4139" max="4139" width="14.88671875" style="133" customWidth="1"/>
    <col min="4140" max="4143" width="6.109375" style="133" customWidth="1"/>
    <col min="4144" max="4144" width="14.88671875" style="133" customWidth="1"/>
    <col min="4145" max="4370" width="11.44140625" style="133"/>
    <col min="4371" max="4371" width="6.6640625" style="133" customWidth="1"/>
    <col min="4372" max="4372" width="10" style="133" customWidth="1"/>
    <col min="4373" max="4373" width="11.33203125" style="133" customWidth="1"/>
    <col min="4374" max="4374" width="9.44140625" style="133" customWidth="1"/>
    <col min="4375" max="4375" width="5.88671875" style="133" customWidth="1"/>
    <col min="4376" max="4376" width="4.44140625" style="133" customWidth="1"/>
    <col min="4377" max="4377" width="7.109375" style="133" customWidth="1"/>
    <col min="4378" max="4378" width="5.44140625" style="133" customWidth="1"/>
    <col min="4379" max="4379" width="8.44140625" style="133" customWidth="1"/>
    <col min="4380" max="4380" width="4.109375" style="133" customWidth="1"/>
    <col min="4381" max="4381" width="7.88671875" style="133" customWidth="1"/>
    <col min="4382" max="4382" width="11.109375" style="133" customWidth="1"/>
    <col min="4383" max="4383" width="3.109375" style="133" customWidth="1"/>
    <col min="4384" max="4384" width="3.6640625" style="133" customWidth="1"/>
    <col min="4385" max="4385" width="10.44140625" style="133" customWidth="1"/>
    <col min="4386" max="4386" width="12" style="133" customWidth="1"/>
    <col min="4387" max="4387" width="3.88671875" style="133" customWidth="1"/>
    <col min="4388" max="4388" width="4.33203125" style="133" customWidth="1"/>
    <col min="4389" max="4389" width="4.109375" style="133" customWidth="1"/>
    <col min="4390" max="4390" width="26.44140625" style="133" customWidth="1"/>
    <col min="4391" max="4393" width="14.88671875" style="133" customWidth="1"/>
    <col min="4394" max="4394" width="10.5546875" style="133" customWidth="1"/>
    <col min="4395" max="4395" width="14.88671875" style="133" customWidth="1"/>
    <col min="4396" max="4399" width="6.109375" style="133" customWidth="1"/>
    <col min="4400" max="4400" width="14.88671875" style="133" customWidth="1"/>
    <col min="4401" max="4626" width="11.44140625" style="133"/>
    <col min="4627" max="4627" width="6.6640625" style="133" customWidth="1"/>
    <col min="4628" max="4628" width="10" style="133" customWidth="1"/>
    <col min="4629" max="4629" width="11.33203125" style="133" customWidth="1"/>
    <col min="4630" max="4630" width="9.44140625" style="133" customWidth="1"/>
    <col min="4631" max="4631" width="5.88671875" style="133" customWidth="1"/>
    <col min="4632" max="4632" width="4.44140625" style="133" customWidth="1"/>
    <col min="4633" max="4633" width="7.109375" style="133" customWidth="1"/>
    <col min="4634" max="4634" width="5.44140625" style="133" customWidth="1"/>
    <col min="4635" max="4635" width="8.44140625" style="133" customWidth="1"/>
    <col min="4636" max="4636" width="4.109375" style="133" customWidth="1"/>
    <col min="4637" max="4637" width="7.88671875" style="133" customWidth="1"/>
    <col min="4638" max="4638" width="11.109375" style="133" customWidth="1"/>
    <col min="4639" max="4639" width="3.109375" style="133" customWidth="1"/>
    <col min="4640" max="4640" width="3.6640625" style="133" customWidth="1"/>
    <col min="4641" max="4641" width="10.44140625" style="133" customWidth="1"/>
    <col min="4642" max="4642" width="12" style="133" customWidth="1"/>
    <col min="4643" max="4643" width="3.88671875" style="133" customWidth="1"/>
    <col min="4644" max="4644" width="4.33203125" style="133" customWidth="1"/>
    <col min="4645" max="4645" width="4.109375" style="133" customWidth="1"/>
    <col min="4646" max="4646" width="26.44140625" style="133" customWidth="1"/>
    <col min="4647" max="4649" width="14.88671875" style="133" customWidth="1"/>
    <col min="4650" max="4650" width="10.5546875" style="133" customWidth="1"/>
    <col min="4651" max="4651" width="14.88671875" style="133" customWidth="1"/>
    <col min="4652" max="4655" width="6.109375" style="133" customWidth="1"/>
    <col min="4656" max="4656" width="14.88671875" style="133" customWidth="1"/>
    <col min="4657" max="4882" width="11.44140625" style="133"/>
    <col min="4883" max="4883" width="6.6640625" style="133" customWidth="1"/>
    <col min="4884" max="4884" width="10" style="133" customWidth="1"/>
    <col min="4885" max="4885" width="11.33203125" style="133" customWidth="1"/>
    <col min="4886" max="4886" width="9.44140625" style="133" customWidth="1"/>
    <col min="4887" max="4887" width="5.88671875" style="133" customWidth="1"/>
    <col min="4888" max="4888" width="4.44140625" style="133" customWidth="1"/>
    <col min="4889" max="4889" width="7.109375" style="133" customWidth="1"/>
    <col min="4890" max="4890" width="5.44140625" style="133" customWidth="1"/>
    <col min="4891" max="4891" width="8.44140625" style="133" customWidth="1"/>
    <col min="4892" max="4892" width="4.109375" style="133" customWidth="1"/>
    <col min="4893" max="4893" width="7.88671875" style="133" customWidth="1"/>
    <col min="4894" max="4894" width="11.109375" style="133" customWidth="1"/>
    <col min="4895" max="4895" width="3.109375" style="133" customWidth="1"/>
    <col min="4896" max="4896" width="3.6640625" style="133" customWidth="1"/>
    <col min="4897" max="4897" width="10.44140625" style="133" customWidth="1"/>
    <col min="4898" max="4898" width="12" style="133" customWidth="1"/>
    <col min="4899" max="4899" width="3.88671875" style="133" customWidth="1"/>
    <col min="4900" max="4900" width="4.33203125" style="133" customWidth="1"/>
    <col min="4901" max="4901" width="4.109375" style="133" customWidth="1"/>
    <col min="4902" max="4902" width="26.44140625" style="133" customWidth="1"/>
    <col min="4903" max="4905" width="14.88671875" style="133" customWidth="1"/>
    <col min="4906" max="4906" width="10.5546875" style="133" customWidth="1"/>
    <col min="4907" max="4907" width="14.88671875" style="133" customWidth="1"/>
    <col min="4908" max="4911" width="6.109375" style="133" customWidth="1"/>
    <col min="4912" max="4912" width="14.88671875" style="133" customWidth="1"/>
    <col min="4913" max="5138" width="11.44140625" style="133"/>
    <col min="5139" max="5139" width="6.6640625" style="133" customWidth="1"/>
    <col min="5140" max="5140" width="10" style="133" customWidth="1"/>
    <col min="5141" max="5141" width="11.33203125" style="133" customWidth="1"/>
    <col min="5142" max="5142" width="9.44140625" style="133" customWidth="1"/>
    <col min="5143" max="5143" width="5.88671875" style="133" customWidth="1"/>
    <col min="5144" max="5144" width="4.44140625" style="133" customWidth="1"/>
    <col min="5145" max="5145" width="7.109375" style="133" customWidth="1"/>
    <col min="5146" max="5146" width="5.44140625" style="133" customWidth="1"/>
    <col min="5147" max="5147" width="8.44140625" style="133" customWidth="1"/>
    <col min="5148" max="5148" width="4.109375" style="133" customWidth="1"/>
    <col min="5149" max="5149" width="7.88671875" style="133" customWidth="1"/>
    <col min="5150" max="5150" width="11.109375" style="133" customWidth="1"/>
    <col min="5151" max="5151" width="3.109375" style="133" customWidth="1"/>
    <col min="5152" max="5152" width="3.6640625" style="133" customWidth="1"/>
    <col min="5153" max="5153" width="10.44140625" style="133" customWidth="1"/>
    <col min="5154" max="5154" width="12" style="133" customWidth="1"/>
    <col min="5155" max="5155" width="3.88671875" style="133" customWidth="1"/>
    <col min="5156" max="5156" width="4.33203125" style="133" customWidth="1"/>
    <col min="5157" max="5157" width="4.109375" style="133" customWidth="1"/>
    <col min="5158" max="5158" width="26.44140625" style="133" customWidth="1"/>
    <col min="5159" max="5161" width="14.88671875" style="133" customWidth="1"/>
    <col min="5162" max="5162" width="10.5546875" style="133" customWidth="1"/>
    <col min="5163" max="5163" width="14.88671875" style="133" customWidth="1"/>
    <col min="5164" max="5167" width="6.109375" style="133" customWidth="1"/>
    <col min="5168" max="5168" width="14.88671875" style="133" customWidth="1"/>
    <col min="5169" max="5394" width="11.44140625" style="133"/>
    <col min="5395" max="5395" width="6.6640625" style="133" customWidth="1"/>
    <col min="5396" max="5396" width="10" style="133" customWidth="1"/>
    <col min="5397" max="5397" width="11.33203125" style="133" customWidth="1"/>
    <col min="5398" max="5398" width="9.44140625" style="133" customWidth="1"/>
    <col min="5399" max="5399" width="5.88671875" style="133" customWidth="1"/>
    <col min="5400" max="5400" width="4.44140625" style="133" customWidth="1"/>
    <col min="5401" max="5401" width="7.109375" style="133" customWidth="1"/>
    <col min="5402" max="5402" width="5.44140625" style="133" customWidth="1"/>
    <col min="5403" max="5403" width="8.44140625" style="133" customWidth="1"/>
    <col min="5404" max="5404" width="4.109375" style="133" customWidth="1"/>
    <col min="5405" max="5405" width="7.88671875" style="133" customWidth="1"/>
    <col min="5406" max="5406" width="11.109375" style="133" customWidth="1"/>
    <col min="5407" max="5407" width="3.109375" style="133" customWidth="1"/>
    <col min="5408" max="5408" width="3.6640625" style="133" customWidth="1"/>
    <col min="5409" max="5409" width="10.44140625" style="133" customWidth="1"/>
    <col min="5410" max="5410" width="12" style="133" customWidth="1"/>
    <col min="5411" max="5411" width="3.88671875" style="133" customWidth="1"/>
    <col min="5412" max="5412" width="4.33203125" style="133" customWidth="1"/>
    <col min="5413" max="5413" width="4.109375" style="133" customWidth="1"/>
    <col min="5414" max="5414" width="26.44140625" style="133" customWidth="1"/>
    <col min="5415" max="5417" width="14.88671875" style="133" customWidth="1"/>
    <col min="5418" max="5418" width="10.5546875" style="133" customWidth="1"/>
    <col min="5419" max="5419" width="14.88671875" style="133" customWidth="1"/>
    <col min="5420" max="5423" width="6.109375" style="133" customWidth="1"/>
    <col min="5424" max="5424" width="14.88671875" style="133" customWidth="1"/>
    <col min="5425" max="5650" width="11.44140625" style="133"/>
    <col min="5651" max="5651" width="6.6640625" style="133" customWidth="1"/>
    <col min="5652" max="5652" width="10" style="133" customWidth="1"/>
    <col min="5653" max="5653" width="11.33203125" style="133" customWidth="1"/>
    <col min="5654" max="5654" width="9.44140625" style="133" customWidth="1"/>
    <col min="5655" max="5655" width="5.88671875" style="133" customWidth="1"/>
    <col min="5656" max="5656" width="4.44140625" style="133" customWidth="1"/>
    <col min="5657" max="5657" width="7.109375" style="133" customWidth="1"/>
    <col min="5658" max="5658" width="5.44140625" style="133" customWidth="1"/>
    <col min="5659" max="5659" width="8.44140625" style="133" customWidth="1"/>
    <col min="5660" max="5660" width="4.109375" style="133" customWidth="1"/>
    <col min="5661" max="5661" width="7.88671875" style="133" customWidth="1"/>
    <col min="5662" max="5662" width="11.109375" style="133" customWidth="1"/>
    <col min="5663" max="5663" width="3.109375" style="133" customWidth="1"/>
    <col min="5664" max="5664" width="3.6640625" style="133" customWidth="1"/>
    <col min="5665" max="5665" width="10.44140625" style="133" customWidth="1"/>
    <col min="5666" max="5666" width="12" style="133" customWidth="1"/>
    <col min="5667" max="5667" width="3.88671875" style="133" customWidth="1"/>
    <col min="5668" max="5668" width="4.33203125" style="133" customWidth="1"/>
    <col min="5669" max="5669" width="4.109375" style="133" customWidth="1"/>
    <col min="5670" max="5670" width="26.44140625" style="133" customWidth="1"/>
    <col min="5671" max="5673" width="14.88671875" style="133" customWidth="1"/>
    <col min="5674" max="5674" width="10.5546875" style="133" customWidth="1"/>
    <col min="5675" max="5675" width="14.88671875" style="133" customWidth="1"/>
    <col min="5676" max="5679" width="6.109375" style="133" customWidth="1"/>
    <col min="5680" max="5680" width="14.88671875" style="133" customWidth="1"/>
    <col min="5681" max="5906" width="11.44140625" style="133"/>
    <col min="5907" max="5907" width="6.6640625" style="133" customWidth="1"/>
    <col min="5908" max="5908" width="10" style="133" customWidth="1"/>
    <col min="5909" max="5909" width="11.33203125" style="133" customWidth="1"/>
    <col min="5910" max="5910" width="9.44140625" style="133" customWidth="1"/>
    <col min="5911" max="5911" width="5.88671875" style="133" customWidth="1"/>
    <col min="5912" max="5912" width="4.44140625" style="133" customWidth="1"/>
    <col min="5913" max="5913" width="7.109375" style="133" customWidth="1"/>
    <col min="5914" max="5914" width="5.44140625" style="133" customWidth="1"/>
    <col min="5915" max="5915" width="8.44140625" style="133" customWidth="1"/>
    <col min="5916" max="5916" width="4.109375" style="133" customWidth="1"/>
    <col min="5917" max="5917" width="7.88671875" style="133" customWidth="1"/>
    <col min="5918" max="5918" width="11.109375" style="133" customWidth="1"/>
    <col min="5919" max="5919" width="3.109375" style="133" customWidth="1"/>
    <col min="5920" max="5920" width="3.6640625" style="133" customWidth="1"/>
    <col min="5921" max="5921" width="10.44140625" style="133" customWidth="1"/>
    <col min="5922" max="5922" width="12" style="133" customWidth="1"/>
    <col min="5923" max="5923" width="3.88671875" style="133" customWidth="1"/>
    <col min="5924" max="5924" width="4.33203125" style="133" customWidth="1"/>
    <col min="5925" max="5925" width="4.109375" style="133" customWidth="1"/>
    <col min="5926" max="5926" width="26.44140625" style="133" customWidth="1"/>
    <col min="5927" max="5929" width="14.88671875" style="133" customWidth="1"/>
    <col min="5930" max="5930" width="10.5546875" style="133" customWidth="1"/>
    <col min="5931" max="5931" width="14.88671875" style="133" customWidth="1"/>
    <col min="5932" max="5935" width="6.109375" style="133" customWidth="1"/>
    <col min="5936" max="5936" width="14.88671875" style="133" customWidth="1"/>
    <col min="5937" max="6162" width="11.44140625" style="133"/>
    <col min="6163" max="6163" width="6.6640625" style="133" customWidth="1"/>
    <col min="6164" max="6164" width="10" style="133" customWidth="1"/>
    <col min="6165" max="6165" width="11.33203125" style="133" customWidth="1"/>
    <col min="6166" max="6166" width="9.44140625" style="133" customWidth="1"/>
    <col min="6167" max="6167" width="5.88671875" style="133" customWidth="1"/>
    <col min="6168" max="6168" width="4.44140625" style="133" customWidth="1"/>
    <col min="6169" max="6169" width="7.109375" style="133" customWidth="1"/>
    <col min="6170" max="6170" width="5.44140625" style="133" customWidth="1"/>
    <col min="6171" max="6171" width="8.44140625" style="133" customWidth="1"/>
    <col min="6172" max="6172" width="4.109375" style="133" customWidth="1"/>
    <col min="6173" max="6173" width="7.88671875" style="133" customWidth="1"/>
    <col min="6174" max="6174" width="11.109375" style="133" customWidth="1"/>
    <col min="6175" max="6175" width="3.109375" style="133" customWidth="1"/>
    <col min="6176" max="6176" width="3.6640625" style="133" customWidth="1"/>
    <col min="6177" max="6177" width="10.44140625" style="133" customWidth="1"/>
    <col min="6178" max="6178" width="12" style="133" customWidth="1"/>
    <col min="6179" max="6179" width="3.88671875" style="133" customWidth="1"/>
    <col min="6180" max="6180" width="4.33203125" style="133" customWidth="1"/>
    <col min="6181" max="6181" width="4.109375" style="133" customWidth="1"/>
    <col min="6182" max="6182" width="26.44140625" style="133" customWidth="1"/>
    <col min="6183" max="6185" width="14.88671875" style="133" customWidth="1"/>
    <col min="6186" max="6186" width="10.5546875" style="133" customWidth="1"/>
    <col min="6187" max="6187" width="14.88671875" style="133" customWidth="1"/>
    <col min="6188" max="6191" width="6.109375" style="133" customWidth="1"/>
    <col min="6192" max="6192" width="14.88671875" style="133" customWidth="1"/>
    <col min="6193" max="6418" width="11.44140625" style="133"/>
    <col min="6419" max="6419" width="6.6640625" style="133" customWidth="1"/>
    <col min="6420" max="6420" width="10" style="133" customWidth="1"/>
    <col min="6421" max="6421" width="11.33203125" style="133" customWidth="1"/>
    <col min="6422" max="6422" width="9.44140625" style="133" customWidth="1"/>
    <col min="6423" max="6423" width="5.88671875" style="133" customWidth="1"/>
    <col min="6424" max="6424" width="4.44140625" style="133" customWidth="1"/>
    <col min="6425" max="6425" width="7.109375" style="133" customWidth="1"/>
    <col min="6426" max="6426" width="5.44140625" style="133" customWidth="1"/>
    <col min="6427" max="6427" width="8.44140625" style="133" customWidth="1"/>
    <col min="6428" max="6428" width="4.109375" style="133" customWidth="1"/>
    <col min="6429" max="6429" width="7.88671875" style="133" customWidth="1"/>
    <col min="6430" max="6430" width="11.109375" style="133" customWidth="1"/>
    <col min="6431" max="6431" width="3.109375" style="133" customWidth="1"/>
    <col min="6432" max="6432" width="3.6640625" style="133" customWidth="1"/>
    <col min="6433" max="6433" width="10.44140625" style="133" customWidth="1"/>
    <col min="6434" max="6434" width="12" style="133" customWidth="1"/>
    <col min="6435" max="6435" width="3.88671875" style="133" customWidth="1"/>
    <col min="6436" max="6436" width="4.33203125" style="133" customWidth="1"/>
    <col min="6437" max="6437" width="4.109375" style="133" customWidth="1"/>
    <col min="6438" max="6438" width="26.44140625" style="133" customWidth="1"/>
    <col min="6439" max="6441" width="14.88671875" style="133" customWidth="1"/>
    <col min="6442" max="6442" width="10.5546875" style="133" customWidth="1"/>
    <col min="6443" max="6443" width="14.88671875" style="133" customWidth="1"/>
    <col min="6444" max="6447" width="6.109375" style="133" customWidth="1"/>
    <col min="6448" max="6448" width="14.88671875" style="133" customWidth="1"/>
    <col min="6449" max="6674" width="11.44140625" style="133"/>
    <col min="6675" max="6675" width="6.6640625" style="133" customWidth="1"/>
    <col min="6676" max="6676" width="10" style="133" customWidth="1"/>
    <col min="6677" max="6677" width="11.33203125" style="133" customWidth="1"/>
    <col min="6678" max="6678" width="9.44140625" style="133" customWidth="1"/>
    <col min="6679" max="6679" width="5.88671875" style="133" customWidth="1"/>
    <col min="6680" max="6680" width="4.44140625" style="133" customWidth="1"/>
    <col min="6681" max="6681" width="7.109375" style="133" customWidth="1"/>
    <col min="6682" max="6682" width="5.44140625" style="133" customWidth="1"/>
    <col min="6683" max="6683" width="8.44140625" style="133" customWidth="1"/>
    <col min="6684" max="6684" width="4.109375" style="133" customWidth="1"/>
    <col min="6685" max="6685" width="7.88671875" style="133" customWidth="1"/>
    <col min="6686" max="6686" width="11.109375" style="133" customWidth="1"/>
    <col min="6687" max="6687" width="3.109375" style="133" customWidth="1"/>
    <col min="6688" max="6688" width="3.6640625" style="133" customWidth="1"/>
    <col min="6689" max="6689" width="10.44140625" style="133" customWidth="1"/>
    <col min="6690" max="6690" width="12" style="133" customWidth="1"/>
    <col min="6691" max="6691" width="3.88671875" style="133" customWidth="1"/>
    <col min="6692" max="6692" width="4.33203125" style="133" customWidth="1"/>
    <col min="6693" max="6693" width="4.109375" style="133" customWidth="1"/>
    <col min="6694" max="6694" width="26.44140625" style="133" customWidth="1"/>
    <col min="6695" max="6697" width="14.88671875" style="133" customWidth="1"/>
    <col min="6698" max="6698" width="10.5546875" style="133" customWidth="1"/>
    <col min="6699" max="6699" width="14.88671875" style="133" customWidth="1"/>
    <col min="6700" max="6703" width="6.109375" style="133" customWidth="1"/>
    <col min="6704" max="6704" width="14.88671875" style="133" customWidth="1"/>
    <col min="6705" max="6930" width="11.44140625" style="133"/>
    <col min="6931" max="6931" width="6.6640625" style="133" customWidth="1"/>
    <col min="6932" max="6932" width="10" style="133" customWidth="1"/>
    <col min="6933" max="6933" width="11.33203125" style="133" customWidth="1"/>
    <col min="6934" max="6934" width="9.44140625" style="133" customWidth="1"/>
    <col min="6935" max="6935" width="5.88671875" style="133" customWidth="1"/>
    <col min="6936" max="6936" width="4.44140625" style="133" customWidth="1"/>
    <col min="6937" max="6937" width="7.109375" style="133" customWidth="1"/>
    <col min="6938" max="6938" width="5.44140625" style="133" customWidth="1"/>
    <col min="6939" max="6939" width="8.44140625" style="133" customWidth="1"/>
    <col min="6940" max="6940" width="4.109375" style="133" customWidth="1"/>
    <col min="6941" max="6941" width="7.88671875" style="133" customWidth="1"/>
    <col min="6942" max="6942" width="11.109375" style="133" customWidth="1"/>
    <col min="6943" max="6943" width="3.109375" style="133" customWidth="1"/>
    <col min="6944" max="6944" width="3.6640625" style="133" customWidth="1"/>
    <col min="6945" max="6945" width="10.44140625" style="133" customWidth="1"/>
    <col min="6946" max="6946" width="12" style="133" customWidth="1"/>
    <col min="6947" max="6947" width="3.88671875" style="133" customWidth="1"/>
    <col min="6948" max="6948" width="4.33203125" style="133" customWidth="1"/>
    <col min="6949" max="6949" width="4.109375" style="133" customWidth="1"/>
    <col min="6950" max="6950" width="26.44140625" style="133" customWidth="1"/>
    <col min="6951" max="6953" width="14.88671875" style="133" customWidth="1"/>
    <col min="6954" max="6954" width="10.5546875" style="133" customWidth="1"/>
    <col min="6955" max="6955" width="14.88671875" style="133" customWidth="1"/>
    <col min="6956" max="6959" width="6.109375" style="133" customWidth="1"/>
    <col min="6960" max="6960" width="14.88671875" style="133" customWidth="1"/>
    <col min="6961" max="7186" width="11.44140625" style="133"/>
    <col min="7187" max="7187" width="6.6640625" style="133" customWidth="1"/>
    <col min="7188" max="7188" width="10" style="133" customWidth="1"/>
    <col min="7189" max="7189" width="11.33203125" style="133" customWidth="1"/>
    <col min="7190" max="7190" width="9.44140625" style="133" customWidth="1"/>
    <col min="7191" max="7191" width="5.88671875" style="133" customWidth="1"/>
    <col min="7192" max="7192" width="4.44140625" style="133" customWidth="1"/>
    <col min="7193" max="7193" width="7.109375" style="133" customWidth="1"/>
    <col min="7194" max="7194" width="5.44140625" style="133" customWidth="1"/>
    <col min="7195" max="7195" width="8.44140625" style="133" customWidth="1"/>
    <col min="7196" max="7196" width="4.109375" style="133" customWidth="1"/>
    <col min="7197" max="7197" width="7.88671875" style="133" customWidth="1"/>
    <col min="7198" max="7198" width="11.109375" style="133" customWidth="1"/>
    <col min="7199" max="7199" width="3.109375" style="133" customWidth="1"/>
    <col min="7200" max="7200" width="3.6640625" style="133" customWidth="1"/>
    <col min="7201" max="7201" width="10.44140625" style="133" customWidth="1"/>
    <col min="7202" max="7202" width="12" style="133" customWidth="1"/>
    <col min="7203" max="7203" width="3.88671875" style="133" customWidth="1"/>
    <col min="7204" max="7204" width="4.33203125" style="133" customWidth="1"/>
    <col min="7205" max="7205" width="4.109375" style="133" customWidth="1"/>
    <col min="7206" max="7206" width="26.44140625" style="133" customWidth="1"/>
    <col min="7207" max="7209" width="14.88671875" style="133" customWidth="1"/>
    <col min="7210" max="7210" width="10.5546875" style="133" customWidth="1"/>
    <col min="7211" max="7211" width="14.88671875" style="133" customWidth="1"/>
    <col min="7212" max="7215" width="6.109375" style="133" customWidth="1"/>
    <col min="7216" max="7216" width="14.88671875" style="133" customWidth="1"/>
    <col min="7217" max="7442" width="11.44140625" style="133"/>
    <col min="7443" max="7443" width="6.6640625" style="133" customWidth="1"/>
    <col min="7444" max="7444" width="10" style="133" customWidth="1"/>
    <col min="7445" max="7445" width="11.33203125" style="133" customWidth="1"/>
    <col min="7446" max="7446" width="9.44140625" style="133" customWidth="1"/>
    <col min="7447" max="7447" width="5.88671875" style="133" customWidth="1"/>
    <col min="7448" max="7448" width="4.44140625" style="133" customWidth="1"/>
    <col min="7449" max="7449" width="7.109375" style="133" customWidth="1"/>
    <col min="7450" max="7450" width="5.44140625" style="133" customWidth="1"/>
    <col min="7451" max="7451" width="8.44140625" style="133" customWidth="1"/>
    <col min="7452" max="7452" width="4.109375" style="133" customWidth="1"/>
    <col min="7453" max="7453" width="7.88671875" style="133" customWidth="1"/>
    <col min="7454" max="7454" width="11.109375" style="133" customWidth="1"/>
    <col min="7455" max="7455" width="3.109375" style="133" customWidth="1"/>
    <col min="7456" max="7456" width="3.6640625" style="133" customWidth="1"/>
    <col min="7457" max="7457" width="10.44140625" style="133" customWidth="1"/>
    <col min="7458" max="7458" width="12" style="133" customWidth="1"/>
    <col min="7459" max="7459" width="3.88671875" style="133" customWidth="1"/>
    <col min="7460" max="7460" width="4.33203125" style="133" customWidth="1"/>
    <col min="7461" max="7461" width="4.109375" style="133" customWidth="1"/>
    <col min="7462" max="7462" width="26.44140625" style="133" customWidth="1"/>
    <col min="7463" max="7465" width="14.88671875" style="133" customWidth="1"/>
    <col min="7466" max="7466" width="10.5546875" style="133" customWidth="1"/>
    <col min="7467" max="7467" width="14.88671875" style="133" customWidth="1"/>
    <col min="7468" max="7471" width="6.109375" style="133" customWidth="1"/>
    <col min="7472" max="7472" width="14.88671875" style="133" customWidth="1"/>
    <col min="7473" max="7698" width="11.44140625" style="133"/>
    <col min="7699" max="7699" width="6.6640625" style="133" customWidth="1"/>
    <col min="7700" max="7700" width="10" style="133" customWidth="1"/>
    <col min="7701" max="7701" width="11.33203125" style="133" customWidth="1"/>
    <col min="7702" max="7702" width="9.44140625" style="133" customWidth="1"/>
    <col min="7703" max="7703" width="5.88671875" style="133" customWidth="1"/>
    <col min="7704" max="7704" width="4.44140625" style="133" customWidth="1"/>
    <col min="7705" max="7705" width="7.109375" style="133" customWidth="1"/>
    <col min="7706" max="7706" width="5.44140625" style="133" customWidth="1"/>
    <col min="7707" max="7707" width="8.44140625" style="133" customWidth="1"/>
    <col min="7708" max="7708" width="4.109375" style="133" customWidth="1"/>
    <col min="7709" max="7709" width="7.88671875" style="133" customWidth="1"/>
    <col min="7710" max="7710" width="11.109375" style="133" customWidth="1"/>
    <col min="7711" max="7711" width="3.109375" style="133" customWidth="1"/>
    <col min="7712" max="7712" width="3.6640625" style="133" customWidth="1"/>
    <col min="7713" max="7713" width="10.44140625" style="133" customWidth="1"/>
    <col min="7714" max="7714" width="12" style="133" customWidth="1"/>
    <col min="7715" max="7715" width="3.88671875" style="133" customWidth="1"/>
    <col min="7716" max="7716" width="4.33203125" style="133" customWidth="1"/>
    <col min="7717" max="7717" width="4.109375" style="133" customWidth="1"/>
    <col min="7718" max="7718" width="26.44140625" style="133" customWidth="1"/>
    <col min="7719" max="7721" width="14.88671875" style="133" customWidth="1"/>
    <col min="7722" max="7722" width="10.5546875" style="133" customWidth="1"/>
    <col min="7723" max="7723" width="14.88671875" style="133" customWidth="1"/>
    <col min="7724" max="7727" width="6.109375" style="133" customWidth="1"/>
    <col min="7728" max="7728" width="14.88671875" style="133" customWidth="1"/>
    <col min="7729" max="7954" width="11.44140625" style="133"/>
    <col min="7955" max="7955" width="6.6640625" style="133" customWidth="1"/>
    <col min="7956" max="7956" width="10" style="133" customWidth="1"/>
    <col min="7957" max="7957" width="11.33203125" style="133" customWidth="1"/>
    <col min="7958" max="7958" width="9.44140625" style="133" customWidth="1"/>
    <col min="7959" max="7959" width="5.88671875" style="133" customWidth="1"/>
    <col min="7960" max="7960" width="4.44140625" style="133" customWidth="1"/>
    <col min="7961" max="7961" width="7.109375" style="133" customWidth="1"/>
    <col min="7962" max="7962" width="5.44140625" style="133" customWidth="1"/>
    <col min="7963" max="7963" width="8.44140625" style="133" customWidth="1"/>
    <col min="7964" max="7964" width="4.109375" style="133" customWidth="1"/>
    <col min="7965" max="7965" width="7.88671875" style="133" customWidth="1"/>
    <col min="7966" max="7966" width="11.109375" style="133" customWidth="1"/>
    <col min="7967" max="7967" width="3.109375" style="133" customWidth="1"/>
    <col min="7968" max="7968" width="3.6640625" style="133" customWidth="1"/>
    <col min="7969" max="7969" width="10.44140625" style="133" customWidth="1"/>
    <col min="7970" max="7970" width="12" style="133" customWidth="1"/>
    <col min="7971" max="7971" width="3.88671875" style="133" customWidth="1"/>
    <col min="7972" max="7972" width="4.33203125" style="133" customWidth="1"/>
    <col min="7973" max="7973" width="4.109375" style="133" customWidth="1"/>
    <col min="7974" max="7974" width="26.44140625" style="133" customWidth="1"/>
    <col min="7975" max="7977" width="14.88671875" style="133" customWidth="1"/>
    <col min="7978" max="7978" width="10.5546875" style="133" customWidth="1"/>
    <col min="7979" max="7979" width="14.88671875" style="133" customWidth="1"/>
    <col min="7980" max="7983" width="6.109375" style="133" customWidth="1"/>
    <col min="7984" max="7984" width="14.88671875" style="133" customWidth="1"/>
    <col min="7985" max="8210" width="11.44140625" style="133"/>
    <col min="8211" max="8211" width="6.6640625" style="133" customWidth="1"/>
    <col min="8212" max="8212" width="10" style="133" customWidth="1"/>
    <col min="8213" max="8213" width="11.33203125" style="133" customWidth="1"/>
    <col min="8214" max="8214" width="9.44140625" style="133" customWidth="1"/>
    <col min="8215" max="8215" width="5.88671875" style="133" customWidth="1"/>
    <col min="8216" max="8216" width="4.44140625" style="133" customWidth="1"/>
    <col min="8217" max="8217" width="7.109375" style="133" customWidth="1"/>
    <col min="8218" max="8218" width="5.44140625" style="133" customWidth="1"/>
    <col min="8219" max="8219" width="8.44140625" style="133" customWidth="1"/>
    <col min="8220" max="8220" width="4.109375" style="133" customWidth="1"/>
    <col min="8221" max="8221" width="7.88671875" style="133" customWidth="1"/>
    <col min="8222" max="8222" width="11.109375" style="133" customWidth="1"/>
    <col min="8223" max="8223" width="3.109375" style="133" customWidth="1"/>
    <col min="8224" max="8224" width="3.6640625" style="133" customWidth="1"/>
    <col min="8225" max="8225" width="10.44140625" style="133" customWidth="1"/>
    <col min="8226" max="8226" width="12" style="133" customWidth="1"/>
    <col min="8227" max="8227" width="3.88671875" style="133" customWidth="1"/>
    <col min="8228" max="8228" width="4.33203125" style="133" customWidth="1"/>
    <col min="8229" max="8229" width="4.109375" style="133" customWidth="1"/>
    <col min="8230" max="8230" width="26.44140625" style="133" customWidth="1"/>
    <col min="8231" max="8233" width="14.88671875" style="133" customWidth="1"/>
    <col min="8234" max="8234" width="10.5546875" style="133" customWidth="1"/>
    <col min="8235" max="8235" width="14.88671875" style="133" customWidth="1"/>
    <col min="8236" max="8239" width="6.109375" style="133" customWidth="1"/>
    <col min="8240" max="8240" width="14.88671875" style="133" customWidth="1"/>
    <col min="8241" max="8466" width="11.44140625" style="133"/>
    <col min="8467" max="8467" width="6.6640625" style="133" customWidth="1"/>
    <col min="8468" max="8468" width="10" style="133" customWidth="1"/>
    <col min="8469" max="8469" width="11.33203125" style="133" customWidth="1"/>
    <col min="8470" max="8470" width="9.44140625" style="133" customWidth="1"/>
    <col min="8471" max="8471" width="5.88671875" style="133" customWidth="1"/>
    <col min="8472" max="8472" width="4.44140625" style="133" customWidth="1"/>
    <col min="8473" max="8473" width="7.109375" style="133" customWidth="1"/>
    <col min="8474" max="8474" width="5.44140625" style="133" customWidth="1"/>
    <col min="8475" max="8475" width="8.44140625" style="133" customWidth="1"/>
    <col min="8476" max="8476" width="4.109375" style="133" customWidth="1"/>
    <col min="8477" max="8477" width="7.88671875" style="133" customWidth="1"/>
    <col min="8478" max="8478" width="11.109375" style="133" customWidth="1"/>
    <col min="8479" max="8479" width="3.109375" style="133" customWidth="1"/>
    <col min="8480" max="8480" width="3.6640625" style="133" customWidth="1"/>
    <col min="8481" max="8481" width="10.44140625" style="133" customWidth="1"/>
    <col min="8482" max="8482" width="12" style="133" customWidth="1"/>
    <col min="8483" max="8483" width="3.88671875" style="133" customWidth="1"/>
    <col min="8484" max="8484" width="4.33203125" style="133" customWidth="1"/>
    <col min="8485" max="8485" width="4.109375" style="133" customWidth="1"/>
    <col min="8486" max="8486" width="26.44140625" style="133" customWidth="1"/>
    <col min="8487" max="8489" width="14.88671875" style="133" customWidth="1"/>
    <col min="8490" max="8490" width="10.5546875" style="133" customWidth="1"/>
    <col min="8491" max="8491" width="14.88671875" style="133" customWidth="1"/>
    <col min="8492" max="8495" width="6.109375" style="133" customWidth="1"/>
    <col min="8496" max="8496" width="14.88671875" style="133" customWidth="1"/>
    <col min="8497" max="8722" width="11.44140625" style="133"/>
    <col min="8723" max="8723" width="6.6640625" style="133" customWidth="1"/>
    <col min="8724" max="8724" width="10" style="133" customWidth="1"/>
    <col min="8725" max="8725" width="11.33203125" style="133" customWidth="1"/>
    <col min="8726" max="8726" width="9.44140625" style="133" customWidth="1"/>
    <col min="8727" max="8727" width="5.88671875" style="133" customWidth="1"/>
    <col min="8728" max="8728" width="4.44140625" style="133" customWidth="1"/>
    <col min="8729" max="8729" width="7.109375" style="133" customWidth="1"/>
    <col min="8730" max="8730" width="5.44140625" style="133" customWidth="1"/>
    <col min="8731" max="8731" width="8.44140625" style="133" customWidth="1"/>
    <col min="8732" max="8732" width="4.109375" style="133" customWidth="1"/>
    <col min="8733" max="8733" width="7.88671875" style="133" customWidth="1"/>
    <col min="8734" max="8734" width="11.109375" style="133" customWidth="1"/>
    <col min="8735" max="8735" width="3.109375" style="133" customWidth="1"/>
    <col min="8736" max="8736" width="3.6640625" style="133" customWidth="1"/>
    <col min="8737" max="8737" width="10.44140625" style="133" customWidth="1"/>
    <col min="8738" max="8738" width="12" style="133" customWidth="1"/>
    <col min="8739" max="8739" width="3.88671875" style="133" customWidth="1"/>
    <col min="8740" max="8740" width="4.33203125" style="133" customWidth="1"/>
    <col min="8741" max="8741" width="4.109375" style="133" customWidth="1"/>
    <col min="8742" max="8742" width="26.44140625" style="133" customWidth="1"/>
    <col min="8743" max="8745" width="14.88671875" style="133" customWidth="1"/>
    <col min="8746" max="8746" width="10.5546875" style="133" customWidth="1"/>
    <col min="8747" max="8747" width="14.88671875" style="133" customWidth="1"/>
    <col min="8748" max="8751" width="6.109375" style="133" customWidth="1"/>
    <col min="8752" max="8752" width="14.88671875" style="133" customWidth="1"/>
    <col min="8753" max="8978" width="11.44140625" style="133"/>
    <col min="8979" max="8979" width="6.6640625" style="133" customWidth="1"/>
    <col min="8980" max="8980" width="10" style="133" customWidth="1"/>
    <col min="8981" max="8981" width="11.33203125" style="133" customWidth="1"/>
    <col min="8982" max="8982" width="9.44140625" style="133" customWidth="1"/>
    <col min="8983" max="8983" width="5.88671875" style="133" customWidth="1"/>
    <col min="8984" max="8984" width="4.44140625" style="133" customWidth="1"/>
    <col min="8985" max="8985" width="7.109375" style="133" customWidth="1"/>
    <col min="8986" max="8986" width="5.44140625" style="133" customWidth="1"/>
    <col min="8987" max="8987" width="8.44140625" style="133" customWidth="1"/>
    <col min="8988" max="8988" width="4.109375" style="133" customWidth="1"/>
    <col min="8989" max="8989" width="7.88671875" style="133" customWidth="1"/>
    <col min="8990" max="8990" width="11.109375" style="133" customWidth="1"/>
    <col min="8991" max="8991" width="3.109375" style="133" customWidth="1"/>
    <col min="8992" max="8992" width="3.6640625" style="133" customWidth="1"/>
    <col min="8993" max="8993" width="10.44140625" style="133" customWidth="1"/>
    <col min="8994" max="8994" width="12" style="133" customWidth="1"/>
    <col min="8995" max="8995" width="3.88671875" style="133" customWidth="1"/>
    <col min="8996" max="8996" width="4.33203125" style="133" customWidth="1"/>
    <col min="8997" max="8997" width="4.109375" style="133" customWidth="1"/>
    <col min="8998" max="8998" width="26.44140625" style="133" customWidth="1"/>
    <col min="8999" max="9001" width="14.88671875" style="133" customWidth="1"/>
    <col min="9002" max="9002" width="10.5546875" style="133" customWidth="1"/>
    <col min="9003" max="9003" width="14.88671875" style="133" customWidth="1"/>
    <col min="9004" max="9007" width="6.109375" style="133" customWidth="1"/>
    <col min="9008" max="9008" width="14.88671875" style="133" customWidth="1"/>
    <col min="9009" max="9234" width="11.44140625" style="133"/>
    <col min="9235" max="9235" width="6.6640625" style="133" customWidth="1"/>
    <col min="9236" max="9236" width="10" style="133" customWidth="1"/>
    <col min="9237" max="9237" width="11.33203125" style="133" customWidth="1"/>
    <col min="9238" max="9238" width="9.44140625" style="133" customWidth="1"/>
    <col min="9239" max="9239" width="5.88671875" style="133" customWidth="1"/>
    <col min="9240" max="9240" width="4.44140625" style="133" customWidth="1"/>
    <col min="9241" max="9241" width="7.109375" style="133" customWidth="1"/>
    <col min="9242" max="9242" width="5.44140625" style="133" customWidth="1"/>
    <col min="9243" max="9243" width="8.44140625" style="133" customWidth="1"/>
    <col min="9244" max="9244" width="4.109375" style="133" customWidth="1"/>
    <col min="9245" max="9245" width="7.88671875" style="133" customWidth="1"/>
    <col min="9246" max="9246" width="11.109375" style="133" customWidth="1"/>
    <col min="9247" max="9247" width="3.109375" style="133" customWidth="1"/>
    <col min="9248" max="9248" width="3.6640625" style="133" customWidth="1"/>
    <col min="9249" max="9249" width="10.44140625" style="133" customWidth="1"/>
    <col min="9250" max="9250" width="12" style="133" customWidth="1"/>
    <col min="9251" max="9251" width="3.88671875" style="133" customWidth="1"/>
    <col min="9252" max="9252" width="4.33203125" style="133" customWidth="1"/>
    <col min="9253" max="9253" width="4.109375" style="133" customWidth="1"/>
    <col min="9254" max="9254" width="26.44140625" style="133" customWidth="1"/>
    <col min="9255" max="9257" width="14.88671875" style="133" customWidth="1"/>
    <col min="9258" max="9258" width="10.5546875" style="133" customWidth="1"/>
    <col min="9259" max="9259" width="14.88671875" style="133" customWidth="1"/>
    <col min="9260" max="9263" width="6.109375" style="133" customWidth="1"/>
    <col min="9264" max="9264" width="14.88671875" style="133" customWidth="1"/>
    <col min="9265" max="9490" width="11.44140625" style="133"/>
    <col min="9491" max="9491" width="6.6640625" style="133" customWidth="1"/>
    <col min="9492" max="9492" width="10" style="133" customWidth="1"/>
    <col min="9493" max="9493" width="11.33203125" style="133" customWidth="1"/>
    <col min="9494" max="9494" width="9.44140625" style="133" customWidth="1"/>
    <col min="9495" max="9495" width="5.88671875" style="133" customWidth="1"/>
    <col min="9496" max="9496" width="4.44140625" style="133" customWidth="1"/>
    <col min="9497" max="9497" width="7.109375" style="133" customWidth="1"/>
    <col min="9498" max="9498" width="5.44140625" style="133" customWidth="1"/>
    <col min="9499" max="9499" width="8.44140625" style="133" customWidth="1"/>
    <col min="9500" max="9500" width="4.109375" style="133" customWidth="1"/>
    <col min="9501" max="9501" width="7.88671875" style="133" customWidth="1"/>
    <col min="9502" max="9502" width="11.109375" style="133" customWidth="1"/>
    <col min="9503" max="9503" width="3.109375" style="133" customWidth="1"/>
    <col min="9504" max="9504" width="3.6640625" style="133" customWidth="1"/>
    <col min="9505" max="9505" width="10.44140625" style="133" customWidth="1"/>
    <col min="9506" max="9506" width="12" style="133" customWidth="1"/>
    <col min="9507" max="9507" width="3.88671875" style="133" customWidth="1"/>
    <col min="9508" max="9508" width="4.33203125" style="133" customWidth="1"/>
    <col min="9509" max="9509" width="4.109375" style="133" customWidth="1"/>
    <col min="9510" max="9510" width="26.44140625" style="133" customWidth="1"/>
    <col min="9511" max="9513" width="14.88671875" style="133" customWidth="1"/>
    <col min="9514" max="9514" width="10.5546875" style="133" customWidth="1"/>
    <col min="9515" max="9515" width="14.88671875" style="133" customWidth="1"/>
    <col min="9516" max="9519" width="6.109375" style="133" customWidth="1"/>
    <col min="9520" max="9520" width="14.88671875" style="133" customWidth="1"/>
    <col min="9521" max="9746" width="11.44140625" style="133"/>
    <col min="9747" max="9747" width="6.6640625" style="133" customWidth="1"/>
    <col min="9748" max="9748" width="10" style="133" customWidth="1"/>
    <col min="9749" max="9749" width="11.33203125" style="133" customWidth="1"/>
    <col min="9750" max="9750" width="9.44140625" style="133" customWidth="1"/>
    <col min="9751" max="9751" width="5.88671875" style="133" customWidth="1"/>
    <col min="9752" max="9752" width="4.44140625" style="133" customWidth="1"/>
    <col min="9753" max="9753" width="7.109375" style="133" customWidth="1"/>
    <col min="9754" max="9754" width="5.44140625" style="133" customWidth="1"/>
    <col min="9755" max="9755" width="8.44140625" style="133" customWidth="1"/>
    <col min="9756" max="9756" width="4.109375" style="133" customWidth="1"/>
    <col min="9757" max="9757" width="7.88671875" style="133" customWidth="1"/>
    <col min="9758" max="9758" width="11.109375" style="133" customWidth="1"/>
    <col min="9759" max="9759" width="3.109375" style="133" customWidth="1"/>
    <col min="9760" max="9760" width="3.6640625" style="133" customWidth="1"/>
    <col min="9761" max="9761" width="10.44140625" style="133" customWidth="1"/>
    <col min="9762" max="9762" width="12" style="133" customWidth="1"/>
    <col min="9763" max="9763" width="3.88671875" style="133" customWidth="1"/>
    <col min="9764" max="9764" width="4.33203125" style="133" customWidth="1"/>
    <col min="9765" max="9765" width="4.109375" style="133" customWidth="1"/>
    <col min="9766" max="9766" width="26.44140625" style="133" customWidth="1"/>
    <col min="9767" max="9769" width="14.88671875" style="133" customWidth="1"/>
    <col min="9770" max="9770" width="10.5546875" style="133" customWidth="1"/>
    <col min="9771" max="9771" width="14.88671875" style="133" customWidth="1"/>
    <col min="9772" max="9775" width="6.109375" style="133" customWidth="1"/>
    <col min="9776" max="9776" width="14.88671875" style="133" customWidth="1"/>
    <col min="9777" max="10002" width="11.44140625" style="133"/>
    <col min="10003" max="10003" width="6.6640625" style="133" customWidth="1"/>
    <col min="10004" max="10004" width="10" style="133" customWidth="1"/>
    <col min="10005" max="10005" width="11.33203125" style="133" customWidth="1"/>
    <col min="10006" max="10006" width="9.44140625" style="133" customWidth="1"/>
    <col min="10007" max="10007" width="5.88671875" style="133" customWidth="1"/>
    <col min="10008" max="10008" width="4.44140625" style="133" customWidth="1"/>
    <col min="10009" max="10009" width="7.109375" style="133" customWidth="1"/>
    <col min="10010" max="10010" width="5.44140625" style="133" customWidth="1"/>
    <col min="10011" max="10011" width="8.44140625" style="133" customWidth="1"/>
    <col min="10012" max="10012" width="4.109375" style="133" customWidth="1"/>
    <col min="10013" max="10013" width="7.88671875" style="133" customWidth="1"/>
    <col min="10014" max="10014" width="11.109375" style="133" customWidth="1"/>
    <col min="10015" max="10015" width="3.109375" style="133" customWidth="1"/>
    <col min="10016" max="10016" width="3.6640625" style="133" customWidth="1"/>
    <col min="10017" max="10017" width="10.44140625" style="133" customWidth="1"/>
    <col min="10018" max="10018" width="12" style="133" customWidth="1"/>
    <col min="10019" max="10019" width="3.88671875" style="133" customWidth="1"/>
    <col min="10020" max="10020" width="4.33203125" style="133" customWidth="1"/>
    <col min="10021" max="10021" width="4.109375" style="133" customWidth="1"/>
    <col min="10022" max="10022" width="26.44140625" style="133" customWidth="1"/>
    <col min="10023" max="10025" width="14.88671875" style="133" customWidth="1"/>
    <col min="10026" max="10026" width="10.5546875" style="133" customWidth="1"/>
    <col min="10027" max="10027" width="14.88671875" style="133" customWidth="1"/>
    <col min="10028" max="10031" width="6.109375" style="133" customWidth="1"/>
    <col min="10032" max="10032" width="14.88671875" style="133" customWidth="1"/>
    <col min="10033" max="10258" width="11.44140625" style="133"/>
    <col min="10259" max="10259" width="6.6640625" style="133" customWidth="1"/>
    <col min="10260" max="10260" width="10" style="133" customWidth="1"/>
    <col min="10261" max="10261" width="11.33203125" style="133" customWidth="1"/>
    <col min="10262" max="10262" width="9.44140625" style="133" customWidth="1"/>
    <col min="10263" max="10263" width="5.88671875" style="133" customWidth="1"/>
    <col min="10264" max="10264" width="4.44140625" style="133" customWidth="1"/>
    <col min="10265" max="10265" width="7.109375" style="133" customWidth="1"/>
    <col min="10266" max="10266" width="5.44140625" style="133" customWidth="1"/>
    <col min="10267" max="10267" width="8.44140625" style="133" customWidth="1"/>
    <col min="10268" max="10268" width="4.109375" style="133" customWidth="1"/>
    <col min="10269" max="10269" width="7.88671875" style="133" customWidth="1"/>
    <col min="10270" max="10270" width="11.109375" style="133" customWidth="1"/>
    <col min="10271" max="10271" width="3.109375" style="133" customWidth="1"/>
    <col min="10272" max="10272" width="3.6640625" style="133" customWidth="1"/>
    <col min="10273" max="10273" width="10.44140625" style="133" customWidth="1"/>
    <col min="10274" max="10274" width="12" style="133" customWidth="1"/>
    <col min="10275" max="10275" width="3.88671875" style="133" customWidth="1"/>
    <col min="10276" max="10276" width="4.33203125" style="133" customWidth="1"/>
    <col min="10277" max="10277" width="4.109375" style="133" customWidth="1"/>
    <col min="10278" max="10278" width="26.44140625" style="133" customWidth="1"/>
    <col min="10279" max="10281" width="14.88671875" style="133" customWidth="1"/>
    <col min="10282" max="10282" width="10.5546875" style="133" customWidth="1"/>
    <col min="10283" max="10283" width="14.88671875" style="133" customWidth="1"/>
    <col min="10284" max="10287" width="6.109375" style="133" customWidth="1"/>
    <col min="10288" max="10288" width="14.88671875" style="133" customWidth="1"/>
    <col min="10289" max="10514" width="11.44140625" style="133"/>
    <col min="10515" max="10515" width="6.6640625" style="133" customWidth="1"/>
    <col min="10516" max="10516" width="10" style="133" customWidth="1"/>
    <col min="10517" max="10517" width="11.33203125" style="133" customWidth="1"/>
    <col min="10518" max="10518" width="9.44140625" style="133" customWidth="1"/>
    <col min="10519" max="10519" width="5.88671875" style="133" customWidth="1"/>
    <col min="10520" max="10520" width="4.44140625" style="133" customWidth="1"/>
    <col min="10521" max="10521" width="7.109375" style="133" customWidth="1"/>
    <col min="10522" max="10522" width="5.44140625" style="133" customWidth="1"/>
    <col min="10523" max="10523" width="8.44140625" style="133" customWidth="1"/>
    <col min="10524" max="10524" width="4.109375" style="133" customWidth="1"/>
    <col min="10525" max="10525" width="7.88671875" style="133" customWidth="1"/>
    <col min="10526" max="10526" width="11.109375" style="133" customWidth="1"/>
    <col min="10527" max="10527" width="3.109375" style="133" customWidth="1"/>
    <col min="10528" max="10528" width="3.6640625" style="133" customWidth="1"/>
    <col min="10529" max="10529" width="10.44140625" style="133" customWidth="1"/>
    <col min="10530" max="10530" width="12" style="133" customWidth="1"/>
    <col min="10531" max="10531" width="3.88671875" style="133" customWidth="1"/>
    <col min="10532" max="10532" width="4.33203125" style="133" customWidth="1"/>
    <col min="10533" max="10533" width="4.109375" style="133" customWidth="1"/>
    <col min="10534" max="10534" width="26.44140625" style="133" customWidth="1"/>
    <col min="10535" max="10537" width="14.88671875" style="133" customWidth="1"/>
    <col min="10538" max="10538" width="10.5546875" style="133" customWidth="1"/>
    <col min="10539" max="10539" width="14.88671875" style="133" customWidth="1"/>
    <col min="10540" max="10543" width="6.109375" style="133" customWidth="1"/>
    <col min="10544" max="10544" width="14.88671875" style="133" customWidth="1"/>
    <col min="10545" max="10770" width="11.44140625" style="133"/>
    <col min="10771" max="10771" width="6.6640625" style="133" customWidth="1"/>
    <col min="10772" max="10772" width="10" style="133" customWidth="1"/>
    <col min="10773" max="10773" width="11.33203125" style="133" customWidth="1"/>
    <col min="10774" max="10774" width="9.44140625" style="133" customWidth="1"/>
    <col min="10775" max="10775" width="5.88671875" style="133" customWidth="1"/>
    <col min="10776" max="10776" width="4.44140625" style="133" customWidth="1"/>
    <col min="10777" max="10777" width="7.109375" style="133" customWidth="1"/>
    <col min="10778" max="10778" width="5.44140625" style="133" customWidth="1"/>
    <col min="10779" max="10779" width="8.44140625" style="133" customWidth="1"/>
    <col min="10780" max="10780" width="4.109375" style="133" customWidth="1"/>
    <col min="10781" max="10781" width="7.88671875" style="133" customWidth="1"/>
    <col min="10782" max="10782" width="11.109375" style="133" customWidth="1"/>
    <col min="10783" max="10783" width="3.109375" style="133" customWidth="1"/>
    <col min="10784" max="10784" width="3.6640625" style="133" customWidth="1"/>
    <col min="10785" max="10785" width="10.44140625" style="133" customWidth="1"/>
    <col min="10786" max="10786" width="12" style="133" customWidth="1"/>
    <col min="10787" max="10787" width="3.88671875" style="133" customWidth="1"/>
    <col min="10788" max="10788" width="4.33203125" style="133" customWidth="1"/>
    <col min="10789" max="10789" width="4.109375" style="133" customWidth="1"/>
    <col min="10790" max="10790" width="26.44140625" style="133" customWidth="1"/>
    <col min="10791" max="10793" width="14.88671875" style="133" customWidth="1"/>
    <col min="10794" max="10794" width="10.5546875" style="133" customWidth="1"/>
    <col min="10795" max="10795" width="14.88671875" style="133" customWidth="1"/>
    <col min="10796" max="10799" width="6.109375" style="133" customWidth="1"/>
    <col min="10800" max="10800" width="14.88671875" style="133" customWidth="1"/>
    <col min="10801" max="11026" width="11.44140625" style="133"/>
    <col min="11027" max="11027" width="6.6640625" style="133" customWidth="1"/>
    <col min="11028" max="11028" width="10" style="133" customWidth="1"/>
    <col min="11029" max="11029" width="11.33203125" style="133" customWidth="1"/>
    <col min="11030" max="11030" width="9.44140625" style="133" customWidth="1"/>
    <col min="11031" max="11031" width="5.88671875" style="133" customWidth="1"/>
    <col min="11032" max="11032" width="4.44140625" style="133" customWidth="1"/>
    <col min="11033" max="11033" width="7.109375" style="133" customWidth="1"/>
    <col min="11034" max="11034" width="5.44140625" style="133" customWidth="1"/>
    <col min="11035" max="11035" width="8.44140625" style="133" customWidth="1"/>
    <col min="11036" max="11036" width="4.109375" style="133" customWidth="1"/>
    <col min="11037" max="11037" width="7.88671875" style="133" customWidth="1"/>
    <col min="11038" max="11038" width="11.109375" style="133" customWidth="1"/>
    <col min="11039" max="11039" width="3.109375" style="133" customWidth="1"/>
    <col min="11040" max="11040" width="3.6640625" style="133" customWidth="1"/>
    <col min="11041" max="11041" width="10.44140625" style="133" customWidth="1"/>
    <col min="11042" max="11042" width="12" style="133" customWidth="1"/>
    <col min="11043" max="11043" width="3.88671875" style="133" customWidth="1"/>
    <col min="11044" max="11044" width="4.33203125" style="133" customWidth="1"/>
    <col min="11045" max="11045" width="4.109375" style="133" customWidth="1"/>
    <col min="11046" max="11046" width="26.44140625" style="133" customWidth="1"/>
    <col min="11047" max="11049" width="14.88671875" style="133" customWidth="1"/>
    <col min="11050" max="11050" width="10.5546875" style="133" customWidth="1"/>
    <col min="11051" max="11051" width="14.88671875" style="133" customWidth="1"/>
    <col min="11052" max="11055" width="6.109375" style="133" customWidth="1"/>
    <col min="11056" max="11056" width="14.88671875" style="133" customWidth="1"/>
    <col min="11057" max="11282" width="11.44140625" style="133"/>
    <col min="11283" max="11283" width="6.6640625" style="133" customWidth="1"/>
    <col min="11284" max="11284" width="10" style="133" customWidth="1"/>
    <col min="11285" max="11285" width="11.33203125" style="133" customWidth="1"/>
    <col min="11286" max="11286" width="9.44140625" style="133" customWidth="1"/>
    <col min="11287" max="11287" width="5.88671875" style="133" customWidth="1"/>
    <col min="11288" max="11288" width="4.44140625" style="133" customWidth="1"/>
    <col min="11289" max="11289" width="7.109375" style="133" customWidth="1"/>
    <col min="11290" max="11290" width="5.44140625" style="133" customWidth="1"/>
    <col min="11291" max="11291" width="8.44140625" style="133" customWidth="1"/>
    <col min="11292" max="11292" width="4.109375" style="133" customWidth="1"/>
    <col min="11293" max="11293" width="7.88671875" style="133" customWidth="1"/>
    <col min="11294" max="11294" width="11.109375" style="133" customWidth="1"/>
    <col min="11295" max="11295" width="3.109375" style="133" customWidth="1"/>
    <col min="11296" max="11296" width="3.6640625" style="133" customWidth="1"/>
    <col min="11297" max="11297" width="10.44140625" style="133" customWidth="1"/>
    <col min="11298" max="11298" width="12" style="133" customWidth="1"/>
    <col min="11299" max="11299" width="3.88671875" style="133" customWidth="1"/>
    <col min="11300" max="11300" width="4.33203125" style="133" customWidth="1"/>
    <col min="11301" max="11301" width="4.109375" style="133" customWidth="1"/>
    <col min="11302" max="11302" width="26.44140625" style="133" customWidth="1"/>
    <col min="11303" max="11305" width="14.88671875" style="133" customWidth="1"/>
    <col min="11306" max="11306" width="10.5546875" style="133" customWidth="1"/>
    <col min="11307" max="11307" width="14.88671875" style="133" customWidth="1"/>
    <col min="11308" max="11311" width="6.109375" style="133" customWidth="1"/>
    <col min="11312" max="11312" width="14.88671875" style="133" customWidth="1"/>
    <col min="11313" max="11538" width="11.44140625" style="133"/>
    <col min="11539" max="11539" width="6.6640625" style="133" customWidth="1"/>
    <col min="11540" max="11540" width="10" style="133" customWidth="1"/>
    <col min="11541" max="11541" width="11.33203125" style="133" customWidth="1"/>
    <col min="11542" max="11542" width="9.44140625" style="133" customWidth="1"/>
    <col min="11543" max="11543" width="5.88671875" style="133" customWidth="1"/>
    <col min="11544" max="11544" width="4.44140625" style="133" customWidth="1"/>
    <col min="11545" max="11545" width="7.109375" style="133" customWidth="1"/>
    <col min="11546" max="11546" width="5.44140625" style="133" customWidth="1"/>
    <col min="11547" max="11547" width="8.44140625" style="133" customWidth="1"/>
    <col min="11548" max="11548" width="4.109375" style="133" customWidth="1"/>
    <col min="11549" max="11549" width="7.88671875" style="133" customWidth="1"/>
    <col min="11550" max="11550" width="11.109375" style="133" customWidth="1"/>
    <col min="11551" max="11551" width="3.109375" style="133" customWidth="1"/>
    <col min="11552" max="11552" width="3.6640625" style="133" customWidth="1"/>
    <col min="11553" max="11553" width="10.44140625" style="133" customWidth="1"/>
    <col min="11554" max="11554" width="12" style="133" customWidth="1"/>
    <col min="11555" max="11555" width="3.88671875" style="133" customWidth="1"/>
    <col min="11556" max="11556" width="4.33203125" style="133" customWidth="1"/>
    <col min="11557" max="11557" width="4.109375" style="133" customWidth="1"/>
    <col min="11558" max="11558" width="26.44140625" style="133" customWidth="1"/>
    <col min="11559" max="11561" width="14.88671875" style="133" customWidth="1"/>
    <col min="11562" max="11562" width="10.5546875" style="133" customWidth="1"/>
    <col min="11563" max="11563" width="14.88671875" style="133" customWidth="1"/>
    <col min="11564" max="11567" width="6.109375" style="133" customWidth="1"/>
    <col min="11568" max="11568" width="14.88671875" style="133" customWidth="1"/>
    <col min="11569" max="11794" width="11.44140625" style="133"/>
    <col min="11795" max="11795" width="6.6640625" style="133" customWidth="1"/>
    <col min="11796" max="11796" width="10" style="133" customWidth="1"/>
    <col min="11797" max="11797" width="11.33203125" style="133" customWidth="1"/>
    <col min="11798" max="11798" width="9.44140625" style="133" customWidth="1"/>
    <col min="11799" max="11799" width="5.88671875" style="133" customWidth="1"/>
    <col min="11800" max="11800" width="4.44140625" style="133" customWidth="1"/>
    <col min="11801" max="11801" width="7.109375" style="133" customWidth="1"/>
    <col min="11802" max="11802" width="5.44140625" style="133" customWidth="1"/>
    <col min="11803" max="11803" width="8.44140625" style="133" customWidth="1"/>
    <col min="11804" max="11804" width="4.109375" style="133" customWidth="1"/>
    <col min="11805" max="11805" width="7.88671875" style="133" customWidth="1"/>
    <col min="11806" max="11806" width="11.109375" style="133" customWidth="1"/>
    <col min="11807" max="11807" width="3.109375" style="133" customWidth="1"/>
    <col min="11808" max="11808" width="3.6640625" style="133" customWidth="1"/>
    <col min="11809" max="11809" width="10.44140625" style="133" customWidth="1"/>
    <col min="11810" max="11810" width="12" style="133" customWidth="1"/>
    <col min="11811" max="11811" width="3.88671875" style="133" customWidth="1"/>
    <col min="11812" max="11812" width="4.33203125" style="133" customWidth="1"/>
    <col min="11813" max="11813" width="4.109375" style="133" customWidth="1"/>
    <col min="11814" max="11814" width="26.44140625" style="133" customWidth="1"/>
    <col min="11815" max="11817" width="14.88671875" style="133" customWidth="1"/>
    <col min="11818" max="11818" width="10.5546875" style="133" customWidth="1"/>
    <col min="11819" max="11819" width="14.88671875" style="133" customWidth="1"/>
    <col min="11820" max="11823" width="6.109375" style="133" customWidth="1"/>
    <col min="11824" max="11824" width="14.88671875" style="133" customWidth="1"/>
    <col min="11825" max="12050" width="11.44140625" style="133"/>
    <col min="12051" max="12051" width="6.6640625" style="133" customWidth="1"/>
    <col min="12052" max="12052" width="10" style="133" customWidth="1"/>
    <col min="12053" max="12053" width="11.33203125" style="133" customWidth="1"/>
    <col min="12054" max="12054" width="9.44140625" style="133" customWidth="1"/>
    <col min="12055" max="12055" width="5.88671875" style="133" customWidth="1"/>
    <col min="12056" max="12056" width="4.44140625" style="133" customWidth="1"/>
    <col min="12057" max="12057" width="7.109375" style="133" customWidth="1"/>
    <col min="12058" max="12058" width="5.44140625" style="133" customWidth="1"/>
    <col min="12059" max="12059" width="8.44140625" style="133" customWidth="1"/>
    <col min="12060" max="12060" width="4.109375" style="133" customWidth="1"/>
    <col min="12061" max="12061" width="7.88671875" style="133" customWidth="1"/>
    <col min="12062" max="12062" width="11.109375" style="133" customWidth="1"/>
    <col min="12063" max="12063" width="3.109375" style="133" customWidth="1"/>
    <col min="12064" max="12064" width="3.6640625" style="133" customWidth="1"/>
    <col min="12065" max="12065" width="10.44140625" style="133" customWidth="1"/>
    <col min="12066" max="12066" width="12" style="133" customWidth="1"/>
    <col min="12067" max="12067" width="3.88671875" style="133" customWidth="1"/>
    <col min="12068" max="12068" width="4.33203125" style="133" customWidth="1"/>
    <col min="12069" max="12069" width="4.109375" style="133" customWidth="1"/>
    <col min="12070" max="12070" width="26.44140625" style="133" customWidth="1"/>
    <col min="12071" max="12073" width="14.88671875" style="133" customWidth="1"/>
    <col min="12074" max="12074" width="10.5546875" style="133" customWidth="1"/>
    <col min="12075" max="12075" width="14.88671875" style="133" customWidth="1"/>
    <col min="12076" max="12079" width="6.109375" style="133" customWidth="1"/>
    <col min="12080" max="12080" width="14.88671875" style="133" customWidth="1"/>
    <col min="12081" max="12306" width="11.44140625" style="133"/>
    <col min="12307" max="12307" width="6.6640625" style="133" customWidth="1"/>
    <col min="12308" max="12308" width="10" style="133" customWidth="1"/>
    <col min="12309" max="12309" width="11.33203125" style="133" customWidth="1"/>
    <col min="12310" max="12310" width="9.44140625" style="133" customWidth="1"/>
    <col min="12311" max="12311" width="5.88671875" style="133" customWidth="1"/>
    <col min="12312" max="12312" width="4.44140625" style="133" customWidth="1"/>
    <col min="12313" max="12313" width="7.109375" style="133" customWidth="1"/>
    <col min="12314" max="12314" width="5.44140625" style="133" customWidth="1"/>
    <col min="12315" max="12315" width="8.44140625" style="133" customWidth="1"/>
    <col min="12316" max="12316" width="4.109375" style="133" customWidth="1"/>
    <col min="12317" max="12317" width="7.88671875" style="133" customWidth="1"/>
    <col min="12318" max="12318" width="11.109375" style="133" customWidth="1"/>
    <col min="12319" max="12319" width="3.109375" style="133" customWidth="1"/>
    <col min="12320" max="12320" width="3.6640625" style="133" customWidth="1"/>
    <col min="12321" max="12321" width="10.44140625" style="133" customWidth="1"/>
    <col min="12322" max="12322" width="12" style="133" customWidth="1"/>
    <col min="12323" max="12323" width="3.88671875" style="133" customWidth="1"/>
    <col min="12324" max="12324" width="4.33203125" style="133" customWidth="1"/>
    <col min="12325" max="12325" width="4.109375" style="133" customWidth="1"/>
    <col min="12326" max="12326" width="26.44140625" style="133" customWidth="1"/>
    <col min="12327" max="12329" width="14.88671875" style="133" customWidth="1"/>
    <col min="12330" max="12330" width="10.5546875" style="133" customWidth="1"/>
    <col min="12331" max="12331" width="14.88671875" style="133" customWidth="1"/>
    <col min="12332" max="12335" width="6.109375" style="133" customWidth="1"/>
    <col min="12336" max="12336" width="14.88671875" style="133" customWidth="1"/>
    <col min="12337" max="12562" width="11.44140625" style="133"/>
    <col min="12563" max="12563" width="6.6640625" style="133" customWidth="1"/>
    <col min="12564" max="12564" width="10" style="133" customWidth="1"/>
    <col min="12565" max="12565" width="11.33203125" style="133" customWidth="1"/>
    <col min="12566" max="12566" width="9.44140625" style="133" customWidth="1"/>
    <col min="12567" max="12567" width="5.88671875" style="133" customWidth="1"/>
    <col min="12568" max="12568" width="4.44140625" style="133" customWidth="1"/>
    <col min="12569" max="12569" width="7.109375" style="133" customWidth="1"/>
    <col min="12570" max="12570" width="5.44140625" style="133" customWidth="1"/>
    <col min="12571" max="12571" width="8.44140625" style="133" customWidth="1"/>
    <col min="12572" max="12572" width="4.109375" style="133" customWidth="1"/>
    <col min="12573" max="12573" width="7.88671875" style="133" customWidth="1"/>
    <col min="12574" max="12574" width="11.109375" style="133" customWidth="1"/>
    <col min="12575" max="12575" width="3.109375" style="133" customWidth="1"/>
    <col min="12576" max="12576" width="3.6640625" style="133" customWidth="1"/>
    <col min="12577" max="12577" width="10.44140625" style="133" customWidth="1"/>
    <col min="12578" max="12578" width="12" style="133" customWidth="1"/>
    <col min="12579" max="12579" width="3.88671875" style="133" customWidth="1"/>
    <col min="12580" max="12580" width="4.33203125" style="133" customWidth="1"/>
    <col min="12581" max="12581" width="4.109375" style="133" customWidth="1"/>
    <col min="12582" max="12582" width="26.44140625" style="133" customWidth="1"/>
    <col min="12583" max="12585" width="14.88671875" style="133" customWidth="1"/>
    <col min="12586" max="12586" width="10.5546875" style="133" customWidth="1"/>
    <col min="12587" max="12587" width="14.88671875" style="133" customWidth="1"/>
    <col min="12588" max="12591" width="6.109375" style="133" customWidth="1"/>
    <col min="12592" max="12592" width="14.88671875" style="133" customWidth="1"/>
    <col min="12593" max="12818" width="11.44140625" style="133"/>
    <col min="12819" max="12819" width="6.6640625" style="133" customWidth="1"/>
    <col min="12820" max="12820" width="10" style="133" customWidth="1"/>
    <col min="12821" max="12821" width="11.33203125" style="133" customWidth="1"/>
    <col min="12822" max="12822" width="9.44140625" style="133" customWidth="1"/>
    <col min="12823" max="12823" width="5.88671875" style="133" customWidth="1"/>
    <col min="12824" max="12824" width="4.44140625" style="133" customWidth="1"/>
    <col min="12825" max="12825" width="7.109375" style="133" customWidth="1"/>
    <col min="12826" max="12826" width="5.44140625" style="133" customWidth="1"/>
    <col min="12827" max="12827" width="8.44140625" style="133" customWidth="1"/>
    <col min="12828" max="12828" width="4.109375" style="133" customWidth="1"/>
    <col min="12829" max="12829" width="7.88671875" style="133" customWidth="1"/>
    <col min="12830" max="12830" width="11.109375" style="133" customWidth="1"/>
    <col min="12831" max="12831" width="3.109375" style="133" customWidth="1"/>
    <col min="12832" max="12832" width="3.6640625" style="133" customWidth="1"/>
    <col min="12833" max="12833" width="10.44140625" style="133" customWidth="1"/>
    <col min="12834" max="12834" width="12" style="133" customWidth="1"/>
    <col min="12835" max="12835" width="3.88671875" style="133" customWidth="1"/>
    <col min="12836" max="12836" width="4.33203125" style="133" customWidth="1"/>
    <col min="12837" max="12837" width="4.109375" style="133" customWidth="1"/>
    <col min="12838" max="12838" width="26.44140625" style="133" customWidth="1"/>
    <col min="12839" max="12841" width="14.88671875" style="133" customWidth="1"/>
    <col min="12842" max="12842" width="10.5546875" style="133" customWidth="1"/>
    <col min="12843" max="12843" width="14.88671875" style="133" customWidth="1"/>
    <col min="12844" max="12847" width="6.109375" style="133" customWidth="1"/>
    <col min="12848" max="12848" width="14.88671875" style="133" customWidth="1"/>
    <col min="12849" max="13074" width="11.44140625" style="133"/>
    <col min="13075" max="13075" width="6.6640625" style="133" customWidth="1"/>
    <col min="13076" max="13076" width="10" style="133" customWidth="1"/>
    <col min="13077" max="13077" width="11.33203125" style="133" customWidth="1"/>
    <col min="13078" max="13078" width="9.44140625" style="133" customWidth="1"/>
    <col min="13079" max="13079" width="5.88671875" style="133" customWidth="1"/>
    <col min="13080" max="13080" width="4.44140625" style="133" customWidth="1"/>
    <col min="13081" max="13081" width="7.109375" style="133" customWidth="1"/>
    <col min="13082" max="13082" width="5.44140625" style="133" customWidth="1"/>
    <col min="13083" max="13083" width="8.44140625" style="133" customWidth="1"/>
    <col min="13084" max="13084" width="4.109375" style="133" customWidth="1"/>
    <col min="13085" max="13085" width="7.88671875" style="133" customWidth="1"/>
    <col min="13086" max="13086" width="11.109375" style="133" customWidth="1"/>
    <col min="13087" max="13087" width="3.109375" style="133" customWidth="1"/>
    <col min="13088" max="13088" width="3.6640625" style="133" customWidth="1"/>
    <col min="13089" max="13089" width="10.44140625" style="133" customWidth="1"/>
    <col min="13090" max="13090" width="12" style="133" customWidth="1"/>
    <col min="13091" max="13091" width="3.88671875" style="133" customWidth="1"/>
    <col min="13092" max="13092" width="4.33203125" style="133" customWidth="1"/>
    <col min="13093" max="13093" width="4.109375" style="133" customWidth="1"/>
    <col min="13094" max="13094" width="26.44140625" style="133" customWidth="1"/>
    <col min="13095" max="13097" width="14.88671875" style="133" customWidth="1"/>
    <col min="13098" max="13098" width="10.5546875" style="133" customWidth="1"/>
    <col min="13099" max="13099" width="14.88671875" style="133" customWidth="1"/>
    <col min="13100" max="13103" width="6.109375" style="133" customWidth="1"/>
    <col min="13104" max="13104" width="14.88671875" style="133" customWidth="1"/>
    <col min="13105" max="13330" width="11.44140625" style="133"/>
    <col min="13331" max="13331" width="6.6640625" style="133" customWidth="1"/>
    <col min="13332" max="13332" width="10" style="133" customWidth="1"/>
    <col min="13333" max="13333" width="11.33203125" style="133" customWidth="1"/>
    <col min="13334" max="13334" width="9.44140625" style="133" customWidth="1"/>
    <col min="13335" max="13335" width="5.88671875" style="133" customWidth="1"/>
    <col min="13336" max="13336" width="4.44140625" style="133" customWidth="1"/>
    <col min="13337" max="13337" width="7.109375" style="133" customWidth="1"/>
    <col min="13338" max="13338" width="5.44140625" style="133" customWidth="1"/>
    <col min="13339" max="13339" width="8.44140625" style="133" customWidth="1"/>
    <col min="13340" max="13340" width="4.109375" style="133" customWidth="1"/>
    <col min="13341" max="13341" width="7.88671875" style="133" customWidth="1"/>
    <col min="13342" max="13342" width="11.109375" style="133" customWidth="1"/>
    <col min="13343" max="13343" width="3.109375" style="133" customWidth="1"/>
    <col min="13344" max="13344" width="3.6640625" style="133" customWidth="1"/>
    <col min="13345" max="13345" width="10.44140625" style="133" customWidth="1"/>
    <col min="13346" max="13346" width="12" style="133" customWidth="1"/>
    <col min="13347" max="13347" width="3.88671875" style="133" customWidth="1"/>
    <col min="13348" max="13348" width="4.33203125" style="133" customWidth="1"/>
    <col min="13349" max="13349" width="4.109375" style="133" customWidth="1"/>
    <col min="13350" max="13350" width="26.44140625" style="133" customWidth="1"/>
    <col min="13351" max="13353" width="14.88671875" style="133" customWidth="1"/>
    <col min="13354" max="13354" width="10.5546875" style="133" customWidth="1"/>
    <col min="13355" max="13355" width="14.88671875" style="133" customWidth="1"/>
    <col min="13356" max="13359" width="6.109375" style="133" customWidth="1"/>
    <col min="13360" max="13360" width="14.88671875" style="133" customWidth="1"/>
    <col min="13361" max="13586" width="11.44140625" style="133"/>
    <col min="13587" max="13587" width="6.6640625" style="133" customWidth="1"/>
    <col min="13588" max="13588" width="10" style="133" customWidth="1"/>
    <col min="13589" max="13589" width="11.33203125" style="133" customWidth="1"/>
    <col min="13590" max="13590" width="9.44140625" style="133" customWidth="1"/>
    <col min="13591" max="13591" width="5.88671875" style="133" customWidth="1"/>
    <col min="13592" max="13592" width="4.44140625" style="133" customWidth="1"/>
    <col min="13593" max="13593" width="7.109375" style="133" customWidth="1"/>
    <col min="13594" max="13594" width="5.44140625" style="133" customWidth="1"/>
    <col min="13595" max="13595" width="8.44140625" style="133" customWidth="1"/>
    <col min="13596" max="13596" width="4.109375" style="133" customWidth="1"/>
    <col min="13597" max="13597" width="7.88671875" style="133" customWidth="1"/>
    <col min="13598" max="13598" width="11.109375" style="133" customWidth="1"/>
    <col min="13599" max="13599" width="3.109375" style="133" customWidth="1"/>
    <col min="13600" max="13600" width="3.6640625" style="133" customWidth="1"/>
    <col min="13601" max="13601" width="10.44140625" style="133" customWidth="1"/>
    <col min="13602" max="13602" width="12" style="133" customWidth="1"/>
    <col min="13603" max="13603" width="3.88671875" style="133" customWidth="1"/>
    <col min="13604" max="13604" width="4.33203125" style="133" customWidth="1"/>
    <col min="13605" max="13605" width="4.109375" style="133" customWidth="1"/>
    <col min="13606" max="13606" width="26.44140625" style="133" customWidth="1"/>
    <col min="13607" max="13609" width="14.88671875" style="133" customWidth="1"/>
    <col min="13610" max="13610" width="10.5546875" style="133" customWidth="1"/>
    <col min="13611" max="13611" width="14.88671875" style="133" customWidth="1"/>
    <col min="13612" max="13615" width="6.109375" style="133" customWidth="1"/>
    <col min="13616" max="13616" width="14.88671875" style="133" customWidth="1"/>
    <col min="13617" max="13842" width="11.44140625" style="133"/>
    <col min="13843" max="13843" width="6.6640625" style="133" customWidth="1"/>
    <col min="13844" max="13844" width="10" style="133" customWidth="1"/>
    <col min="13845" max="13845" width="11.33203125" style="133" customWidth="1"/>
    <col min="13846" max="13846" width="9.44140625" style="133" customWidth="1"/>
    <col min="13847" max="13847" width="5.88671875" style="133" customWidth="1"/>
    <col min="13848" max="13848" width="4.44140625" style="133" customWidth="1"/>
    <col min="13849" max="13849" width="7.109375" style="133" customWidth="1"/>
    <col min="13850" max="13850" width="5.44140625" style="133" customWidth="1"/>
    <col min="13851" max="13851" width="8.44140625" style="133" customWidth="1"/>
    <col min="13852" max="13852" width="4.109375" style="133" customWidth="1"/>
    <col min="13853" max="13853" width="7.88671875" style="133" customWidth="1"/>
    <col min="13854" max="13854" width="11.109375" style="133" customWidth="1"/>
    <col min="13855" max="13855" width="3.109375" style="133" customWidth="1"/>
    <col min="13856" max="13856" width="3.6640625" style="133" customWidth="1"/>
    <col min="13857" max="13857" width="10.44140625" style="133" customWidth="1"/>
    <col min="13858" max="13858" width="12" style="133" customWidth="1"/>
    <col min="13859" max="13859" width="3.88671875" style="133" customWidth="1"/>
    <col min="13860" max="13860" width="4.33203125" style="133" customWidth="1"/>
    <col min="13861" max="13861" width="4.109375" style="133" customWidth="1"/>
    <col min="13862" max="13862" width="26.44140625" style="133" customWidth="1"/>
    <col min="13863" max="13865" width="14.88671875" style="133" customWidth="1"/>
    <col min="13866" max="13866" width="10.5546875" style="133" customWidth="1"/>
    <col min="13867" max="13867" width="14.88671875" style="133" customWidth="1"/>
    <col min="13868" max="13871" width="6.109375" style="133" customWidth="1"/>
    <col min="13872" max="13872" width="14.88671875" style="133" customWidth="1"/>
    <col min="13873" max="14098" width="11.44140625" style="133"/>
    <col min="14099" max="14099" width="6.6640625" style="133" customWidth="1"/>
    <col min="14100" max="14100" width="10" style="133" customWidth="1"/>
    <col min="14101" max="14101" width="11.33203125" style="133" customWidth="1"/>
    <col min="14102" max="14102" width="9.44140625" style="133" customWidth="1"/>
    <col min="14103" max="14103" width="5.88671875" style="133" customWidth="1"/>
    <col min="14104" max="14104" width="4.44140625" style="133" customWidth="1"/>
    <col min="14105" max="14105" width="7.109375" style="133" customWidth="1"/>
    <col min="14106" max="14106" width="5.44140625" style="133" customWidth="1"/>
    <col min="14107" max="14107" width="8.44140625" style="133" customWidth="1"/>
    <col min="14108" max="14108" width="4.109375" style="133" customWidth="1"/>
    <col min="14109" max="14109" width="7.88671875" style="133" customWidth="1"/>
    <col min="14110" max="14110" width="11.109375" style="133" customWidth="1"/>
    <col min="14111" max="14111" width="3.109375" style="133" customWidth="1"/>
    <col min="14112" max="14112" width="3.6640625" style="133" customWidth="1"/>
    <col min="14113" max="14113" width="10.44140625" style="133" customWidth="1"/>
    <col min="14114" max="14114" width="12" style="133" customWidth="1"/>
    <col min="14115" max="14115" width="3.88671875" style="133" customWidth="1"/>
    <col min="14116" max="14116" width="4.33203125" style="133" customWidth="1"/>
    <col min="14117" max="14117" width="4.109375" style="133" customWidth="1"/>
    <col min="14118" max="14118" width="26.44140625" style="133" customWidth="1"/>
    <col min="14119" max="14121" width="14.88671875" style="133" customWidth="1"/>
    <col min="14122" max="14122" width="10.5546875" style="133" customWidth="1"/>
    <col min="14123" max="14123" width="14.88671875" style="133" customWidth="1"/>
    <col min="14124" max="14127" width="6.109375" style="133" customWidth="1"/>
    <col min="14128" max="14128" width="14.88671875" style="133" customWidth="1"/>
    <col min="14129" max="14354" width="11.44140625" style="133"/>
    <col min="14355" max="14355" width="6.6640625" style="133" customWidth="1"/>
    <col min="14356" max="14356" width="10" style="133" customWidth="1"/>
    <col min="14357" max="14357" width="11.33203125" style="133" customWidth="1"/>
    <col min="14358" max="14358" width="9.44140625" style="133" customWidth="1"/>
    <col min="14359" max="14359" width="5.88671875" style="133" customWidth="1"/>
    <col min="14360" max="14360" width="4.44140625" style="133" customWidth="1"/>
    <col min="14361" max="14361" width="7.109375" style="133" customWidth="1"/>
    <col min="14362" max="14362" width="5.44140625" style="133" customWidth="1"/>
    <col min="14363" max="14363" width="8.44140625" style="133" customWidth="1"/>
    <col min="14364" max="14364" width="4.109375" style="133" customWidth="1"/>
    <col min="14365" max="14365" width="7.88671875" style="133" customWidth="1"/>
    <col min="14366" max="14366" width="11.109375" style="133" customWidth="1"/>
    <col min="14367" max="14367" width="3.109375" style="133" customWidth="1"/>
    <col min="14368" max="14368" width="3.6640625" style="133" customWidth="1"/>
    <col min="14369" max="14369" width="10.44140625" style="133" customWidth="1"/>
    <col min="14370" max="14370" width="12" style="133" customWidth="1"/>
    <col min="14371" max="14371" width="3.88671875" style="133" customWidth="1"/>
    <col min="14372" max="14372" width="4.33203125" style="133" customWidth="1"/>
    <col min="14373" max="14373" width="4.109375" style="133" customWidth="1"/>
    <col min="14374" max="14374" width="26.44140625" style="133" customWidth="1"/>
    <col min="14375" max="14377" width="14.88671875" style="133" customWidth="1"/>
    <col min="14378" max="14378" width="10.5546875" style="133" customWidth="1"/>
    <col min="14379" max="14379" width="14.88671875" style="133" customWidth="1"/>
    <col min="14380" max="14383" width="6.109375" style="133" customWidth="1"/>
    <col min="14384" max="14384" width="14.88671875" style="133" customWidth="1"/>
    <col min="14385" max="14610" width="11.44140625" style="133"/>
    <col min="14611" max="14611" width="6.6640625" style="133" customWidth="1"/>
    <col min="14612" max="14612" width="10" style="133" customWidth="1"/>
    <col min="14613" max="14613" width="11.33203125" style="133" customWidth="1"/>
    <col min="14614" max="14614" width="9.44140625" style="133" customWidth="1"/>
    <col min="14615" max="14615" width="5.88671875" style="133" customWidth="1"/>
    <col min="14616" max="14616" width="4.44140625" style="133" customWidth="1"/>
    <col min="14617" max="14617" width="7.109375" style="133" customWidth="1"/>
    <col min="14618" max="14618" width="5.44140625" style="133" customWidth="1"/>
    <col min="14619" max="14619" width="8.44140625" style="133" customWidth="1"/>
    <col min="14620" max="14620" width="4.109375" style="133" customWidth="1"/>
    <col min="14621" max="14621" width="7.88671875" style="133" customWidth="1"/>
    <col min="14622" max="14622" width="11.109375" style="133" customWidth="1"/>
    <col min="14623" max="14623" width="3.109375" style="133" customWidth="1"/>
    <col min="14624" max="14624" width="3.6640625" style="133" customWidth="1"/>
    <col min="14625" max="14625" width="10.44140625" style="133" customWidth="1"/>
    <col min="14626" max="14626" width="12" style="133" customWidth="1"/>
    <col min="14627" max="14627" width="3.88671875" style="133" customWidth="1"/>
    <col min="14628" max="14628" width="4.33203125" style="133" customWidth="1"/>
    <col min="14629" max="14629" width="4.109375" style="133" customWidth="1"/>
    <col min="14630" max="14630" width="26.44140625" style="133" customWidth="1"/>
    <col min="14631" max="14633" width="14.88671875" style="133" customWidth="1"/>
    <col min="14634" max="14634" width="10.5546875" style="133" customWidth="1"/>
    <col min="14635" max="14635" width="14.88671875" style="133" customWidth="1"/>
    <col min="14636" max="14639" width="6.109375" style="133" customWidth="1"/>
    <col min="14640" max="14640" width="14.88671875" style="133" customWidth="1"/>
    <col min="14641" max="14866" width="11.44140625" style="133"/>
    <col min="14867" max="14867" width="6.6640625" style="133" customWidth="1"/>
    <col min="14868" max="14868" width="10" style="133" customWidth="1"/>
    <col min="14869" max="14869" width="11.33203125" style="133" customWidth="1"/>
    <col min="14870" max="14870" width="9.44140625" style="133" customWidth="1"/>
    <col min="14871" max="14871" width="5.88671875" style="133" customWidth="1"/>
    <col min="14872" max="14872" width="4.44140625" style="133" customWidth="1"/>
    <col min="14873" max="14873" width="7.109375" style="133" customWidth="1"/>
    <col min="14874" max="14874" width="5.44140625" style="133" customWidth="1"/>
    <col min="14875" max="14875" width="8.44140625" style="133" customWidth="1"/>
    <col min="14876" max="14876" width="4.109375" style="133" customWidth="1"/>
    <col min="14877" max="14877" width="7.88671875" style="133" customWidth="1"/>
    <col min="14878" max="14878" width="11.109375" style="133" customWidth="1"/>
    <col min="14879" max="14879" width="3.109375" style="133" customWidth="1"/>
    <col min="14880" max="14880" width="3.6640625" style="133" customWidth="1"/>
    <col min="14881" max="14881" width="10.44140625" style="133" customWidth="1"/>
    <col min="14882" max="14882" width="12" style="133" customWidth="1"/>
    <col min="14883" max="14883" width="3.88671875" style="133" customWidth="1"/>
    <col min="14884" max="14884" width="4.33203125" style="133" customWidth="1"/>
    <col min="14885" max="14885" width="4.109375" style="133" customWidth="1"/>
    <col min="14886" max="14886" width="26.44140625" style="133" customWidth="1"/>
    <col min="14887" max="14889" width="14.88671875" style="133" customWidth="1"/>
    <col min="14890" max="14890" width="10.5546875" style="133" customWidth="1"/>
    <col min="14891" max="14891" width="14.88671875" style="133" customWidth="1"/>
    <col min="14892" max="14895" width="6.109375" style="133" customWidth="1"/>
    <col min="14896" max="14896" width="14.88671875" style="133" customWidth="1"/>
    <col min="14897" max="15122" width="11.44140625" style="133"/>
    <col min="15123" max="15123" width="6.6640625" style="133" customWidth="1"/>
    <col min="15124" max="15124" width="10" style="133" customWidth="1"/>
    <col min="15125" max="15125" width="11.33203125" style="133" customWidth="1"/>
    <col min="15126" max="15126" width="9.44140625" style="133" customWidth="1"/>
    <col min="15127" max="15127" width="5.88671875" style="133" customWidth="1"/>
    <col min="15128" max="15128" width="4.44140625" style="133" customWidth="1"/>
    <col min="15129" max="15129" width="7.109375" style="133" customWidth="1"/>
    <col min="15130" max="15130" width="5.44140625" style="133" customWidth="1"/>
    <col min="15131" max="15131" width="8.44140625" style="133" customWidth="1"/>
    <col min="15132" max="15132" width="4.109375" style="133" customWidth="1"/>
    <col min="15133" max="15133" width="7.88671875" style="133" customWidth="1"/>
    <col min="15134" max="15134" width="11.109375" style="133" customWidth="1"/>
    <col min="15135" max="15135" width="3.109375" style="133" customWidth="1"/>
    <col min="15136" max="15136" width="3.6640625" style="133" customWidth="1"/>
    <col min="15137" max="15137" width="10.44140625" style="133" customWidth="1"/>
    <col min="15138" max="15138" width="12" style="133" customWidth="1"/>
    <col min="15139" max="15139" width="3.88671875" style="133" customWidth="1"/>
    <col min="15140" max="15140" width="4.33203125" style="133" customWidth="1"/>
    <col min="15141" max="15141" width="4.109375" style="133" customWidth="1"/>
    <col min="15142" max="15142" width="26.44140625" style="133" customWidth="1"/>
    <col min="15143" max="15145" width="14.88671875" style="133" customWidth="1"/>
    <col min="15146" max="15146" width="10.5546875" style="133" customWidth="1"/>
    <col min="15147" max="15147" width="14.88671875" style="133" customWidth="1"/>
    <col min="15148" max="15151" width="6.109375" style="133" customWidth="1"/>
    <col min="15152" max="15152" width="14.88671875" style="133" customWidth="1"/>
    <col min="15153" max="15378" width="11.44140625" style="133"/>
    <col min="15379" max="15379" width="6.6640625" style="133" customWidth="1"/>
    <col min="15380" max="15380" width="10" style="133" customWidth="1"/>
    <col min="15381" max="15381" width="11.33203125" style="133" customWidth="1"/>
    <col min="15382" max="15382" width="9.44140625" style="133" customWidth="1"/>
    <col min="15383" max="15383" width="5.88671875" style="133" customWidth="1"/>
    <col min="15384" max="15384" width="4.44140625" style="133" customWidth="1"/>
    <col min="15385" max="15385" width="7.109375" style="133" customWidth="1"/>
    <col min="15386" max="15386" width="5.44140625" style="133" customWidth="1"/>
    <col min="15387" max="15387" width="8.44140625" style="133" customWidth="1"/>
    <col min="15388" max="15388" width="4.109375" style="133" customWidth="1"/>
    <col min="15389" max="15389" width="7.88671875" style="133" customWidth="1"/>
    <col min="15390" max="15390" width="11.109375" style="133" customWidth="1"/>
    <col min="15391" max="15391" width="3.109375" style="133" customWidth="1"/>
    <col min="15392" max="15392" width="3.6640625" style="133" customWidth="1"/>
    <col min="15393" max="15393" width="10.44140625" style="133" customWidth="1"/>
    <col min="15394" max="15394" width="12" style="133" customWidth="1"/>
    <col min="15395" max="15395" width="3.88671875" style="133" customWidth="1"/>
    <col min="15396" max="15396" width="4.33203125" style="133" customWidth="1"/>
    <col min="15397" max="15397" width="4.109375" style="133" customWidth="1"/>
    <col min="15398" max="15398" width="26.44140625" style="133" customWidth="1"/>
    <col min="15399" max="15401" width="14.88671875" style="133" customWidth="1"/>
    <col min="15402" max="15402" width="10.5546875" style="133" customWidth="1"/>
    <col min="15403" max="15403" width="14.88671875" style="133" customWidth="1"/>
    <col min="15404" max="15407" width="6.109375" style="133" customWidth="1"/>
    <col min="15408" max="15408" width="14.88671875" style="133" customWidth="1"/>
    <col min="15409" max="15634" width="11.44140625" style="133"/>
    <col min="15635" max="15635" width="6.6640625" style="133" customWidth="1"/>
    <col min="15636" max="15636" width="10" style="133" customWidth="1"/>
    <col min="15637" max="15637" width="11.33203125" style="133" customWidth="1"/>
    <col min="15638" max="15638" width="9.44140625" style="133" customWidth="1"/>
    <col min="15639" max="15639" width="5.88671875" style="133" customWidth="1"/>
    <col min="15640" max="15640" width="4.44140625" style="133" customWidth="1"/>
    <col min="15641" max="15641" width="7.109375" style="133" customWidth="1"/>
    <col min="15642" max="15642" width="5.44140625" style="133" customWidth="1"/>
    <col min="15643" max="15643" width="8.44140625" style="133" customWidth="1"/>
    <col min="15644" max="15644" width="4.109375" style="133" customWidth="1"/>
    <col min="15645" max="15645" width="7.88671875" style="133" customWidth="1"/>
    <col min="15646" max="15646" width="11.109375" style="133" customWidth="1"/>
    <col min="15647" max="15647" width="3.109375" style="133" customWidth="1"/>
    <col min="15648" max="15648" width="3.6640625" style="133" customWidth="1"/>
    <col min="15649" max="15649" width="10.44140625" style="133" customWidth="1"/>
    <col min="15650" max="15650" width="12" style="133" customWidth="1"/>
    <col min="15651" max="15651" width="3.88671875" style="133" customWidth="1"/>
    <col min="15652" max="15652" width="4.33203125" style="133" customWidth="1"/>
    <col min="15653" max="15653" width="4.109375" style="133" customWidth="1"/>
    <col min="15654" max="15654" width="26.44140625" style="133" customWidth="1"/>
    <col min="15655" max="15657" width="14.88671875" style="133" customWidth="1"/>
    <col min="15658" max="15658" width="10.5546875" style="133" customWidth="1"/>
    <col min="15659" max="15659" width="14.88671875" style="133" customWidth="1"/>
    <col min="15660" max="15663" width="6.109375" style="133" customWidth="1"/>
    <col min="15664" max="15664" width="14.88671875" style="133" customWidth="1"/>
    <col min="15665" max="15890" width="11.44140625" style="133"/>
    <col min="15891" max="15891" width="6.6640625" style="133" customWidth="1"/>
    <col min="15892" max="15892" width="10" style="133" customWidth="1"/>
    <col min="15893" max="15893" width="11.33203125" style="133" customWidth="1"/>
    <col min="15894" max="15894" width="9.44140625" style="133" customWidth="1"/>
    <col min="15895" max="15895" width="5.88671875" style="133" customWidth="1"/>
    <col min="15896" max="15896" width="4.44140625" style="133" customWidth="1"/>
    <col min="15897" max="15897" width="7.109375" style="133" customWidth="1"/>
    <col min="15898" max="15898" width="5.44140625" style="133" customWidth="1"/>
    <col min="15899" max="15899" width="8.44140625" style="133" customWidth="1"/>
    <col min="15900" max="15900" width="4.109375" style="133" customWidth="1"/>
    <col min="15901" max="15901" width="7.88671875" style="133" customWidth="1"/>
    <col min="15902" max="15902" width="11.109375" style="133" customWidth="1"/>
    <col min="15903" max="15903" width="3.109375" style="133" customWidth="1"/>
    <col min="15904" max="15904" width="3.6640625" style="133" customWidth="1"/>
    <col min="15905" max="15905" width="10.44140625" style="133" customWidth="1"/>
    <col min="15906" max="15906" width="12" style="133" customWidth="1"/>
    <col min="15907" max="15907" width="3.88671875" style="133" customWidth="1"/>
    <col min="15908" max="15908" width="4.33203125" style="133" customWidth="1"/>
    <col min="15909" max="15909" width="4.109375" style="133" customWidth="1"/>
    <col min="15910" max="15910" width="26.44140625" style="133" customWidth="1"/>
    <col min="15911" max="15913" width="14.88671875" style="133" customWidth="1"/>
    <col min="15914" max="15914" width="10.5546875" style="133" customWidth="1"/>
    <col min="15915" max="15915" width="14.88671875" style="133" customWidth="1"/>
    <col min="15916" max="15919" width="6.109375" style="133" customWidth="1"/>
    <col min="15920" max="15920" width="14.88671875" style="133" customWidth="1"/>
    <col min="15921" max="16146" width="11.44140625" style="133"/>
    <col min="16147" max="16147" width="6.6640625" style="133" customWidth="1"/>
    <col min="16148" max="16148" width="10" style="133" customWidth="1"/>
    <col min="16149" max="16149" width="11.33203125" style="133" customWidth="1"/>
    <col min="16150" max="16150" width="9.44140625" style="133" customWidth="1"/>
    <col min="16151" max="16151" width="5.88671875" style="133" customWidth="1"/>
    <col min="16152" max="16152" width="4.44140625" style="133" customWidth="1"/>
    <col min="16153" max="16153" width="7.109375" style="133" customWidth="1"/>
    <col min="16154" max="16154" width="5.44140625" style="133" customWidth="1"/>
    <col min="16155" max="16155" width="8.44140625" style="133" customWidth="1"/>
    <col min="16156" max="16156" width="4.109375" style="133" customWidth="1"/>
    <col min="16157" max="16157" width="7.88671875" style="133" customWidth="1"/>
    <col min="16158" max="16158" width="11.109375" style="133" customWidth="1"/>
    <col min="16159" max="16159" width="3.109375" style="133" customWidth="1"/>
    <col min="16160" max="16160" width="3.6640625" style="133" customWidth="1"/>
    <col min="16161" max="16161" width="10.44140625" style="133" customWidth="1"/>
    <col min="16162" max="16162" width="12" style="133" customWidth="1"/>
    <col min="16163" max="16163" width="3.88671875" style="133" customWidth="1"/>
    <col min="16164" max="16164" width="4.33203125" style="133" customWidth="1"/>
    <col min="16165" max="16165" width="4.109375" style="133" customWidth="1"/>
    <col min="16166" max="16166" width="26.44140625" style="133" customWidth="1"/>
    <col min="16167" max="16169" width="14.88671875" style="133" customWidth="1"/>
    <col min="16170" max="16170" width="10.5546875" style="133" customWidth="1"/>
    <col min="16171" max="16171" width="14.88671875" style="133" customWidth="1"/>
    <col min="16172" max="16175" width="6.109375" style="133" customWidth="1"/>
    <col min="16176" max="16176" width="14.88671875" style="133" customWidth="1"/>
    <col min="16177" max="16384" width="11.44140625" style="133"/>
  </cols>
  <sheetData>
    <row r="1" spans="13:51" ht="12.75" customHeight="1" thickBot="1">
      <c r="O1" s="132"/>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V1" s="137" t="s">
        <v>219</v>
      </c>
      <c r="AW1" s="1680" t="s">
        <v>237</v>
      </c>
      <c r="AX1" s="1680"/>
      <c r="AY1" s="1680"/>
    </row>
    <row r="2" spans="13:51" ht="15.75" customHeight="1" thickBot="1">
      <c r="N2" s="136" t="s">
        <v>218</v>
      </c>
      <c r="O2" s="136"/>
      <c r="P2" s="927"/>
      <c r="Q2" s="347" t="str">
        <f>[2]Personal!D3</f>
        <v>FRIOMAX C.A</v>
      </c>
      <c r="R2" s="134"/>
      <c r="S2" s="134"/>
      <c r="T2" s="135"/>
      <c r="U2" s="136"/>
      <c r="V2" s="131"/>
      <c r="W2" s="131"/>
      <c r="X2" s="131"/>
      <c r="Y2" s="131"/>
      <c r="Z2" s="131"/>
      <c r="AA2" s="138"/>
      <c r="AB2" s="138"/>
      <c r="AC2" s="138"/>
      <c r="AD2" s="138"/>
      <c r="AE2" s="138"/>
      <c r="AF2" s="138"/>
      <c r="AG2" s="138"/>
      <c r="AH2" s="138"/>
      <c r="AI2" s="138"/>
      <c r="AJ2" s="138"/>
      <c r="AK2" s="138"/>
      <c r="AL2" s="138"/>
      <c r="AM2" s="138"/>
      <c r="AR2" s="139"/>
      <c r="AS2" s="140"/>
      <c r="AT2" s="131"/>
      <c r="AU2" s="131"/>
      <c r="AV2" s="142" t="s">
        <v>205</v>
      </c>
      <c r="AW2" s="1685" t="s">
        <v>247</v>
      </c>
      <c r="AX2" s="1685"/>
      <c r="AY2" s="1685"/>
    </row>
    <row r="3" spans="13:51" ht="15.9" customHeight="1">
      <c r="N3" s="143"/>
      <c r="O3" s="1811" t="s">
        <v>220</v>
      </c>
      <c r="P3" s="928"/>
      <c r="Q3" s="1813" t="s">
        <v>840</v>
      </c>
      <c r="R3" s="1813"/>
      <c r="S3" s="1813"/>
      <c r="T3" s="1814"/>
      <c r="U3" s="141"/>
      <c r="V3" s="131"/>
      <c r="W3" s="131"/>
      <c r="X3" s="131"/>
      <c r="Y3" s="131"/>
      <c r="Z3" s="143"/>
      <c r="AA3" s="138"/>
      <c r="AB3" s="138"/>
      <c r="AC3" s="138"/>
      <c r="AD3" s="138"/>
      <c r="AE3" s="138"/>
      <c r="AF3" s="138"/>
      <c r="AG3" s="138"/>
      <c r="AH3" s="138"/>
      <c r="AI3" s="138"/>
      <c r="AJ3" s="138"/>
      <c r="AK3" s="138"/>
      <c r="AL3" s="138"/>
      <c r="AM3" s="138"/>
      <c r="AN3" s="211"/>
      <c r="AO3" s="212">
        <v>1</v>
      </c>
      <c r="AP3" s="144" t="s">
        <v>3</v>
      </c>
      <c r="AR3" s="139">
        <f>DAY(Q5)</f>
        <v>5</v>
      </c>
      <c r="AS3" s="140"/>
      <c r="AT3" s="131"/>
      <c r="AU3" s="131"/>
    </row>
    <row r="4" spans="13:51" ht="15.9" customHeight="1">
      <c r="N4" s="146"/>
      <c r="O4" s="1812"/>
      <c r="P4" s="929"/>
      <c r="Q4" s="1688">
        <f>INDEX(Personal!C19:U100,MATCH(Q3,Personal!C19:C100,0),2)</f>
        <v>19381830</v>
      </c>
      <c r="R4" s="1688"/>
      <c r="S4" s="1688"/>
      <c r="T4" s="1689"/>
      <c r="U4" s="145"/>
      <c r="V4" s="145"/>
      <c r="W4" s="145"/>
      <c r="X4" s="145"/>
      <c r="Y4" s="145"/>
      <c r="Z4" s="146"/>
      <c r="AA4" s="147"/>
      <c r="AB4" s="147"/>
      <c r="AC4" s="147"/>
      <c r="AD4" s="147"/>
      <c r="AE4" s="147"/>
      <c r="AF4" s="147"/>
      <c r="AG4" s="147"/>
      <c r="AH4" s="147"/>
      <c r="AI4" s="147"/>
      <c r="AJ4" s="147"/>
      <c r="AK4" s="147"/>
      <c r="AL4" s="147"/>
      <c r="AM4" s="147"/>
      <c r="AN4" s="211"/>
      <c r="AO4" s="212">
        <f>AO3+1</f>
        <v>2</v>
      </c>
      <c r="AP4" s="144" t="s">
        <v>4</v>
      </c>
      <c r="AR4" s="139">
        <f>MONTH(Q5)</f>
        <v>3</v>
      </c>
      <c r="AS4" s="148" t="str">
        <f>IF(AR4=1," Enero ",IF(AR4=2," Febrero ",IF(AR4=3," Marzo ",IF(AR4=4," Abril ",IF(AR4=5," Mayo ",IF(AR4=6," Junio ",IF(AR4=7," Julio ",AT4)))))))</f>
        <v xml:space="preserve"> Marzo </v>
      </c>
      <c r="AT4" s="131" t="str">
        <f>IF(AR4=8," Agosto ",IF(AR4=9," Septiembre ",IF(AR4=10," Octubre ",IF(AR4=11," Noviembre ",IF(AR4=12," Diciembre","")))))</f>
        <v/>
      </c>
      <c r="AU4" s="131"/>
    </row>
    <row r="5" spans="13:51" ht="15.9" customHeight="1">
      <c r="N5" s="149"/>
      <c r="O5" s="1812"/>
      <c r="P5" s="930"/>
      <c r="Q5" s="1697">
        <f>INDEX(Personal!C19:U100,MATCH(Q3,Personal!C19:C100,0),14)</f>
        <v>41703</v>
      </c>
      <c r="R5" s="1697"/>
      <c r="S5" s="1697"/>
      <c r="T5" s="1698"/>
      <c r="U5" s="145"/>
      <c r="V5" s="131"/>
      <c r="W5" s="131"/>
      <c r="X5" s="131"/>
      <c r="Y5" s="131"/>
      <c r="Z5" s="149"/>
      <c r="AA5" s="150"/>
      <c r="AB5" s="150"/>
      <c r="AC5" s="150"/>
      <c r="AD5" s="150"/>
      <c r="AE5" s="150"/>
      <c r="AF5" s="150"/>
      <c r="AG5" s="150"/>
      <c r="AH5" s="150"/>
      <c r="AI5" s="150"/>
      <c r="AJ5" s="150"/>
      <c r="AK5" s="150"/>
      <c r="AL5" s="150"/>
      <c r="AM5" s="150"/>
      <c r="AN5" s="211"/>
      <c r="AO5" s="212">
        <f t="shared" ref="AO5:AO13" si="0">AO4+1</f>
        <v>3</v>
      </c>
      <c r="AP5" s="144" t="s">
        <v>5</v>
      </c>
      <c r="AR5" s="139"/>
      <c r="AS5" s="148"/>
      <c r="AT5" s="131"/>
      <c r="AU5" s="131"/>
    </row>
    <row r="6" spans="13:51" ht="15.9" customHeight="1">
      <c r="N6" s="151"/>
      <c r="O6" s="1812"/>
      <c r="P6" s="929"/>
      <c r="Q6" s="1699" t="str">
        <f>INDEX(Personal!C19:U100,MATCH(Q3,Personal!C19:C100,0),3)</f>
        <v>COORDINADORA DE RELACIONES LABORALES</v>
      </c>
      <c r="R6" s="1699"/>
      <c r="S6" s="1699"/>
      <c r="T6" s="1700"/>
      <c r="U6" s="131"/>
      <c r="V6" s="131"/>
      <c r="W6" s="131"/>
      <c r="X6" s="131"/>
      <c r="Y6" s="131"/>
      <c r="Z6" s="151"/>
      <c r="AA6" s="150"/>
      <c r="AB6" s="150"/>
      <c r="AC6" s="150"/>
      <c r="AD6" s="150"/>
      <c r="AE6" s="150"/>
      <c r="AF6" s="150"/>
      <c r="AG6" s="150"/>
      <c r="AH6" s="150"/>
      <c r="AI6" s="150"/>
      <c r="AJ6" s="150"/>
      <c r="AK6" s="150"/>
      <c r="AL6" s="150"/>
      <c r="AM6" s="150"/>
      <c r="AN6" s="211"/>
      <c r="AO6" s="212">
        <f t="shared" si="0"/>
        <v>4</v>
      </c>
      <c r="AP6" s="144" t="s">
        <v>6</v>
      </c>
      <c r="AR6" s="139">
        <f>YEAR(Q5)</f>
        <v>2014</v>
      </c>
      <c r="AS6" s="140"/>
      <c r="AT6" s="131"/>
      <c r="AU6" s="131"/>
    </row>
    <row r="7" spans="13:51" ht="15.9" customHeight="1">
      <c r="O7" s="1812"/>
      <c r="P7" s="931"/>
      <c r="Q7" s="1703">
        <f>INDEX(Personal!C19:U100,MATCH(Q3,Personal!C19:C100,0),4)</f>
        <v>12000</v>
      </c>
      <c r="R7" s="1703"/>
      <c r="S7" s="1703"/>
      <c r="T7" s="1704"/>
      <c r="U7" s="152"/>
      <c r="V7" s="153"/>
      <c r="W7" s="131"/>
      <c r="X7" s="131"/>
      <c r="Y7" s="131"/>
      <c r="Z7" s="131"/>
      <c r="AA7" s="150"/>
      <c r="AB7" s="150"/>
      <c r="AC7" s="150"/>
      <c r="AD7" s="150"/>
      <c r="AE7" s="150"/>
      <c r="AF7" s="150"/>
      <c r="AG7" s="150"/>
      <c r="AH7" s="150"/>
      <c r="AI7" s="150"/>
      <c r="AJ7" s="150"/>
      <c r="AK7" s="150"/>
      <c r="AL7" s="150"/>
      <c r="AM7" s="150"/>
      <c r="AN7" s="211"/>
      <c r="AO7" s="212">
        <f t="shared" si="0"/>
        <v>5</v>
      </c>
      <c r="AP7" s="144" t="s">
        <v>7</v>
      </c>
      <c r="AR7" s="139"/>
      <c r="AS7" s="140"/>
      <c r="AT7" s="131"/>
      <c r="AU7" s="131"/>
    </row>
    <row r="8" spans="13:51" ht="13.5" customHeight="1">
      <c r="O8" s="1812"/>
      <c r="P8" s="931"/>
      <c r="Q8" s="1692">
        <v>42215</v>
      </c>
      <c r="R8" s="1693"/>
      <c r="S8" s="1693"/>
      <c r="T8" s="1694"/>
      <c r="U8" s="131"/>
      <c r="V8" s="131"/>
      <c r="W8" s="131"/>
      <c r="X8" s="131"/>
      <c r="Y8" s="131"/>
      <c r="Z8" s="131"/>
      <c r="AA8" s="150"/>
      <c r="AB8" s="150"/>
      <c r="AC8" s="150"/>
      <c r="AD8" s="150"/>
      <c r="AE8" s="150"/>
      <c r="AF8" s="150"/>
      <c r="AG8" s="150"/>
      <c r="AH8" s="150"/>
      <c r="AI8" s="150"/>
      <c r="AJ8" s="150"/>
      <c r="AK8" s="150"/>
      <c r="AL8" s="150"/>
      <c r="AM8" s="150"/>
      <c r="AN8" s="211"/>
      <c r="AO8" s="212">
        <f t="shared" si="0"/>
        <v>6</v>
      </c>
      <c r="AP8" s="144" t="s">
        <v>8</v>
      </c>
      <c r="AR8" s="139">
        <f>DAY(Y9)</f>
        <v>0</v>
      </c>
      <c r="AS8" s="148" t="str">
        <f>IF(AR8=1," Enero ",IF(AR8=2," Febrero ",IF(AR8=3," Marzo ",IF(AR8=4," Abril ",IF(AR8=5," Mayo ",IF(AR8=6," Junio ",IF(AR8=7," Julio ",AT8)))))))</f>
        <v/>
      </c>
      <c r="AT8" s="131" t="str">
        <f>IF(AR8=8," Agosto ",IF(AR8=9," Septiembre ",IF(AR8=10," Octubre ",IF(AR8=11," Noviembre ",IF(AR8=12," Diciembre","")))))</f>
        <v/>
      </c>
      <c r="AU8" s="131"/>
    </row>
    <row r="9" spans="13:51" ht="16.5" customHeight="1">
      <c r="N9" s="154"/>
      <c r="O9" s="1812"/>
      <c r="P9" s="654" t="s">
        <v>103</v>
      </c>
      <c r="Q9" s="1643"/>
      <c r="R9" s="1644"/>
      <c r="S9" s="1644"/>
      <c r="T9" s="1644"/>
      <c r="U9" s="1644"/>
      <c r="V9" s="1644"/>
      <c r="W9" s="1644"/>
      <c r="X9" s="1644"/>
      <c r="Y9" s="1644"/>
      <c r="Z9" s="1644"/>
      <c r="AA9" s="150"/>
      <c r="AB9" s="150"/>
      <c r="AC9" s="150"/>
      <c r="AD9" s="150"/>
      <c r="AE9" s="150"/>
      <c r="AF9" s="150"/>
      <c r="AG9" s="150"/>
      <c r="AH9" s="150"/>
      <c r="AI9" s="150"/>
      <c r="AJ9" s="150"/>
      <c r="AK9" s="150"/>
      <c r="AL9" s="150"/>
      <c r="AM9" s="150"/>
      <c r="AN9" s="211"/>
      <c r="AO9" s="212">
        <f t="shared" si="0"/>
        <v>7</v>
      </c>
      <c r="AP9" s="144" t="s">
        <v>9</v>
      </c>
      <c r="AR9" s="139">
        <f>MONTH(Y9)</f>
        <v>1</v>
      </c>
      <c r="AS9" s="148"/>
      <c r="AT9" s="131"/>
      <c r="AU9" s="131"/>
    </row>
    <row r="10" spans="13:51" ht="16.5" customHeight="1">
      <c r="N10" s="155"/>
      <c r="O10" s="1812"/>
      <c r="P10" s="656"/>
      <c r="Q10" s="1643"/>
      <c r="R10" s="1644"/>
      <c r="S10" s="1644"/>
      <c r="T10" s="1644"/>
      <c r="U10" s="1644"/>
      <c r="V10" s="1644"/>
      <c r="W10" s="1644"/>
      <c r="X10" s="1644"/>
      <c r="Y10" s="1644"/>
      <c r="Z10" s="1644"/>
      <c r="AA10" s="150"/>
      <c r="AB10" s="150"/>
      <c r="AC10" s="150"/>
      <c r="AD10" s="150"/>
      <c r="AE10" s="150"/>
      <c r="AF10" s="150"/>
      <c r="AG10" s="150"/>
      <c r="AH10" s="150"/>
      <c r="AI10" s="150"/>
      <c r="AJ10" s="150"/>
      <c r="AK10" s="150"/>
      <c r="AL10" s="150"/>
      <c r="AM10" s="150"/>
      <c r="AN10" s="211"/>
      <c r="AO10" s="212">
        <f t="shared" si="0"/>
        <v>8</v>
      </c>
      <c r="AP10" s="144" t="s">
        <v>10</v>
      </c>
      <c r="AR10" s="139">
        <f>YEAR(Y9)</f>
        <v>1900</v>
      </c>
      <c r="AS10" s="140"/>
      <c r="AT10" s="131"/>
      <c r="AU10" s="131"/>
    </row>
    <row r="11" spans="13:51" ht="13.5" customHeight="1">
      <c r="N11" s="155"/>
      <c r="O11" s="1812"/>
      <c r="P11" s="656"/>
      <c r="Q11" s="1643"/>
      <c r="R11" s="1644"/>
      <c r="S11" s="1644"/>
      <c r="T11" s="1644"/>
      <c r="U11" s="1644"/>
      <c r="V11" s="1644"/>
      <c r="W11" s="1644"/>
      <c r="X11" s="1644"/>
      <c r="Y11" s="1644"/>
      <c r="Z11" s="1644"/>
      <c r="AA11" s="150"/>
      <c r="AB11" s="150"/>
      <c r="AC11" s="150"/>
      <c r="AD11" s="150"/>
      <c r="AE11" s="150"/>
      <c r="AF11" s="150"/>
      <c r="AG11" s="150"/>
      <c r="AH11" s="150"/>
      <c r="AI11" s="150"/>
      <c r="AJ11" s="150"/>
      <c r="AK11" s="150"/>
      <c r="AL11" s="150"/>
      <c r="AM11" s="150"/>
      <c r="AN11" s="211"/>
      <c r="AO11" s="212">
        <f t="shared" si="0"/>
        <v>9</v>
      </c>
      <c r="AP11" s="144" t="s">
        <v>11</v>
      </c>
      <c r="AR11" s="156">
        <f ca="1">DAY(TODAY())</f>
        <v>22</v>
      </c>
      <c r="AS11" s="157" t="str">
        <f ca="1">IF(AR11=1,"Un",IF(AR11=2,"Dos",IF(AR11=3,"Tres",IF(AR11=4,"Cuatros",IF(AR11=5,"Cincos",IF(AR11=6,"Seis",IF(AR11=7,"Siete",IF(AR11=8," Agosto ",AT11))))))))</f>
        <v>Veintidos</v>
      </c>
      <c r="AT11" s="158" t="str">
        <f ca="1">IF(AR11=9,"Nueves",IF(AR11=10,"Diez",IF(AR11=11,"Once",IF(AR11=12,"Doces",IF(AR11=13,"Treces",IF(AR11=14,"Catorces",IF(AR11=15,"Quinces",IF(AR11=16,"Dieciséis",AU11))))))))</f>
        <v>Veintidos</v>
      </c>
      <c r="AU11" s="158" t="str">
        <f ca="1">IF(AR11=17,"Diecisietes",IF(AR11=18,"Dieciochos",IF(AR11=19,"Diecisnueves",IF(AR11=20,"Veintes",IF(AR11=21,"Veintiun",IF(AR11=22,"Veintidos",IF(AR11=23,"Veintitres",IF(AR11=24,"Veinticuatros",AU11))))))))</f>
        <v>Veintidos</v>
      </c>
      <c r="AV11" s="159"/>
    </row>
    <row r="12" spans="13:51" ht="12.75" customHeight="1">
      <c r="O12" s="1812"/>
      <c r="P12" s="658"/>
      <c r="Q12" s="1643"/>
      <c r="R12" s="1644"/>
      <c r="S12" s="1644"/>
      <c r="T12" s="1644"/>
      <c r="U12" s="1644"/>
      <c r="V12" s="1644"/>
      <c r="W12" s="1644"/>
      <c r="X12" s="1644"/>
      <c r="Y12" s="1644"/>
      <c r="Z12" s="1644"/>
      <c r="AA12" s="131"/>
      <c r="AB12" s="131"/>
      <c r="AC12" s="131"/>
      <c r="AD12" s="131"/>
      <c r="AE12" s="131"/>
      <c r="AF12" s="131"/>
      <c r="AG12" s="131"/>
      <c r="AH12" s="131"/>
      <c r="AI12" s="131"/>
      <c r="AJ12" s="131"/>
      <c r="AK12" s="131"/>
      <c r="AL12" s="131"/>
      <c r="AM12" s="131"/>
      <c r="AN12" s="211"/>
      <c r="AO12" s="212">
        <f t="shared" si="0"/>
        <v>10</v>
      </c>
      <c r="AP12" s="144" t="s">
        <v>12</v>
      </c>
      <c r="AR12" s="160">
        <f ca="1">MONTH(TODAY())</f>
        <v>8</v>
      </c>
      <c r="AS12" s="148" t="str">
        <f ca="1">IF(AR12=1," Enero ",IF(AR12=2," Febrero ",IF(AR12=3," Marzo ",IF(AR12=4," Abril ",IF(AR12=5," Mayo ",IF(AR12=6," Junio ",IF(AR12=7," Julio ",AT12)))))))</f>
        <v xml:space="preserve"> Agosto </v>
      </c>
      <c r="AT12" s="131" t="str">
        <f ca="1">IF(AR12=8," Agosto ",IF(AR12=9," Septiembre ",IF(AR12=10," Octubre ",IF(AR12=11," Noviembre ",IF(AR12=12," Diciembre","")))))</f>
        <v xml:space="preserve"> Agosto </v>
      </c>
      <c r="AU12" s="131"/>
    </row>
    <row r="13" spans="13:51" ht="12.75" customHeight="1">
      <c r="O13" s="1812"/>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211"/>
      <c r="AO13" s="212">
        <f t="shared" si="0"/>
        <v>11</v>
      </c>
      <c r="AP13" s="144" t="s">
        <v>13</v>
      </c>
      <c r="AQ13" s="154"/>
      <c r="AR13" s="161"/>
      <c r="AS13" s="161"/>
    </row>
    <row r="14" spans="13:51" ht="12.75" customHeight="1">
      <c r="O14" s="1812"/>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211"/>
      <c r="AO14" s="212">
        <f>AO13+1</f>
        <v>12</v>
      </c>
      <c r="AP14" s="144" t="s">
        <v>14</v>
      </c>
      <c r="AQ14" s="131"/>
      <c r="AR14" s="162"/>
      <c r="AS14" s="162"/>
    </row>
    <row r="15" spans="13:51" ht="12.75" customHeight="1">
      <c r="M15" s="150"/>
      <c r="N15" s="150"/>
      <c r="O15" s="1812"/>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211"/>
      <c r="AO15" s="211"/>
      <c r="AP15" s="211"/>
      <c r="AQ15" s="131"/>
      <c r="AR15" s="162"/>
      <c r="AS15" s="162"/>
    </row>
    <row r="16" spans="13:51" ht="12.75" customHeight="1">
      <c r="O16" s="1812"/>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211"/>
      <c r="AO16" s="211"/>
      <c r="AP16" s="211"/>
      <c r="AQ16" s="131"/>
      <c r="AR16" s="162"/>
      <c r="AS16" s="162"/>
    </row>
    <row r="17" spans="13:45" ht="18" customHeight="1">
      <c r="M17" s="151"/>
      <c r="N17" s="151"/>
      <c r="O17" s="1812"/>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211"/>
      <c r="AO17" s="211"/>
      <c r="AP17" s="211"/>
      <c r="AQ17" s="131"/>
      <c r="AR17" s="162"/>
      <c r="AS17" s="162"/>
    </row>
    <row r="18" spans="13:45" ht="21" customHeight="1">
      <c r="M18" s="163"/>
      <c r="N18" s="163"/>
      <c r="O18" s="1812"/>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211"/>
      <c r="AO18" s="211"/>
      <c r="AP18" s="211"/>
      <c r="AQ18" s="131"/>
      <c r="AR18" s="162"/>
      <c r="AS18" s="162"/>
    </row>
    <row r="19" spans="13:45" ht="12.75" customHeight="1">
      <c r="M19" s="164"/>
      <c r="N19" s="164"/>
      <c r="O19" s="1812"/>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211"/>
      <c r="AO19" s="211"/>
      <c r="AP19" s="211"/>
      <c r="AQ19" s="131"/>
      <c r="AR19" s="162"/>
      <c r="AS19" s="162"/>
    </row>
    <row r="20" spans="13:45" ht="15" customHeight="1">
      <c r="M20" s="163"/>
      <c r="N20" s="163"/>
      <c r="O20" s="1812"/>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1"/>
      <c r="AM20" s="131"/>
      <c r="AN20" s="211"/>
      <c r="AO20" s="211"/>
      <c r="AP20" s="211"/>
      <c r="AQ20" s="131"/>
      <c r="AR20" s="162"/>
      <c r="AS20" s="162"/>
    </row>
    <row r="21" spans="13:45" ht="15" customHeight="1">
      <c r="M21" s="163"/>
      <c r="N21" s="163"/>
      <c r="O21" s="1812"/>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211"/>
      <c r="AO21" s="211"/>
      <c r="AP21" s="211"/>
      <c r="AQ21" s="131"/>
      <c r="AR21" s="162"/>
      <c r="AS21" s="162"/>
    </row>
    <row r="22" spans="13:45" ht="15" customHeight="1">
      <c r="M22" s="163"/>
      <c r="N22" s="163"/>
      <c r="O22" s="1812"/>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211"/>
      <c r="AO22" s="211"/>
      <c r="AP22" s="211"/>
      <c r="AQ22" s="131"/>
      <c r="AR22" s="162"/>
      <c r="AS22" s="162"/>
    </row>
    <row r="23" spans="13:45" ht="12.75" customHeight="1">
      <c r="M23" s="165"/>
      <c r="N23" s="165"/>
      <c r="O23" s="1812"/>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211"/>
      <c r="AO23" s="211"/>
      <c r="AP23" s="211"/>
      <c r="AQ23" s="131"/>
      <c r="AR23" s="162"/>
      <c r="AS23" s="162"/>
    </row>
    <row r="24" spans="13:45" ht="12.75" customHeight="1">
      <c r="M24" s="165"/>
      <c r="N24" s="165"/>
      <c r="O24" s="1812"/>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1"/>
      <c r="AM24" s="131"/>
      <c r="AN24" s="211"/>
      <c r="AO24" s="211"/>
      <c r="AP24" s="211"/>
      <c r="AQ24" s="131"/>
      <c r="AR24" s="162"/>
      <c r="AS24" s="162"/>
    </row>
    <row r="25" spans="13:45" ht="12.75" customHeight="1">
      <c r="M25" s="165"/>
      <c r="N25" s="165"/>
      <c r="O25" s="1812"/>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c r="AN25" s="211"/>
      <c r="AO25" s="211"/>
      <c r="AP25" s="211"/>
      <c r="AQ25" s="131"/>
      <c r="AR25" s="162"/>
      <c r="AS25" s="162"/>
    </row>
    <row r="26" spans="13:45" ht="12.75" customHeight="1">
      <c r="M26" s="165"/>
      <c r="N26" s="165"/>
      <c r="O26" s="1812"/>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211"/>
      <c r="AO26" s="211"/>
      <c r="AP26" s="211"/>
      <c r="AQ26" s="131"/>
      <c r="AR26" s="162"/>
      <c r="AS26" s="162"/>
    </row>
    <row r="27" spans="13:45" ht="12.75" customHeight="1">
      <c r="M27" s="165"/>
      <c r="N27" s="165"/>
      <c r="O27" s="1812"/>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211"/>
      <c r="AO27" s="211"/>
      <c r="AP27" s="211"/>
      <c r="AQ27" s="131"/>
      <c r="AR27" s="162"/>
      <c r="AS27" s="162"/>
    </row>
    <row r="28" spans="13:45" ht="16.5" customHeight="1">
      <c r="M28" s="165"/>
      <c r="N28" s="165"/>
      <c r="O28" s="1812"/>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211"/>
      <c r="AO28" s="211"/>
      <c r="AP28" s="211"/>
      <c r="AQ28" s="131"/>
      <c r="AR28" s="162"/>
      <c r="AS28" s="162"/>
    </row>
    <row r="29" spans="13:45" ht="15" customHeight="1">
      <c r="M29" s="166"/>
      <c r="N29" s="166"/>
      <c r="O29" s="1812"/>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211"/>
      <c r="AO29" s="211"/>
      <c r="AP29" s="211"/>
      <c r="AQ29" s="131"/>
      <c r="AR29" s="162"/>
      <c r="AS29" s="162"/>
    </row>
    <row r="30" spans="13:45" ht="12.75" customHeight="1">
      <c r="M30" s="166"/>
      <c r="N30" s="166"/>
      <c r="O30" s="1812"/>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211"/>
      <c r="AO30" s="211"/>
      <c r="AP30" s="211"/>
      <c r="AQ30" s="131"/>
      <c r="AR30" s="162"/>
      <c r="AS30" s="162"/>
    </row>
    <row r="31" spans="13:45" ht="15" customHeight="1">
      <c r="M31" s="163"/>
      <c r="N31" s="163"/>
      <c r="O31" s="1812"/>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211"/>
      <c r="AO31" s="211"/>
      <c r="AP31" s="211"/>
      <c r="AQ31" s="131"/>
      <c r="AR31" s="162"/>
      <c r="AS31" s="162"/>
    </row>
    <row r="32" spans="13:45" ht="15" customHeight="1">
      <c r="M32" s="167"/>
      <c r="N32" s="167"/>
      <c r="O32" s="1812"/>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211"/>
      <c r="AO32" s="211"/>
      <c r="AP32" s="211"/>
      <c r="AQ32" s="131"/>
      <c r="AR32" s="162"/>
      <c r="AS32" s="162"/>
    </row>
    <row r="33" spans="13:45" ht="12.75" customHeight="1">
      <c r="O33" s="1812"/>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211"/>
      <c r="AO33" s="211"/>
      <c r="AP33" s="211"/>
      <c r="AQ33" s="131"/>
      <c r="AR33" s="168"/>
      <c r="AS33" s="168"/>
    </row>
    <row r="34" spans="13:45" ht="18" customHeight="1">
      <c r="M34" s="169"/>
      <c r="N34" s="169"/>
      <c r="O34" s="1812"/>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211"/>
      <c r="AO34" s="211"/>
      <c r="AP34" s="211"/>
      <c r="AQ34" s="131"/>
      <c r="AR34" s="168"/>
      <c r="AS34" s="168"/>
    </row>
    <row r="35" spans="13:45" ht="12.75" customHeight="1">
      <c r="O35" s="1812"/>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211"/>
      <c r="AO35" s="211"/>
      <c r="AP35" s="211"/>
      <c r="AQ35" s="131"/>
      <c r="AR35" s="168"/>
      <c r="AS35" s="168"/>
    </row>
    <row r="36" spans="13:45" ht="15" customHeight="1">
      <c r="M36" s="170"/>
      <c r="N36" s="170"/>
      <c r="O36" s="1812"/>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211"/>
      <c r="AO36" s="211"/>
      <c r="AP36" s="211"/>
      <c r="AQ36" s="131"/>
      <c r="AR36" s="168"/>
      <c r="AS36" s="168"/>
    </row>
    <row r="37" spans="13:45" ht="15" customHeight="1">
      <c r="M37" s="170"/>
      <c r="N37" s="170"/>
      <c r="O37" s="1812"/>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211"/>
      <c r="AO37" s="211"/>
      <c r="AP37" s="211"/>
      <c r="AQ37" s="131"/>
      <c r="AR37" s="168"/>
      <c r="AS37" s="168"/>
    </row>
    <row r="38" spans="13:45" ht="15" customHeight="1">
      <c r="M38" s="170"/>
      <c r="N38" s="170"/>
      <c r="O38" s="1812"/>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211"/>
      <c r="AO38" s="211"/>
      <c r="AP38" s="211"/>
      <c r="AQ38" s="131"/>
      <c r="AR38" s="171"/>
      <c r="AS38" s="171"/>
    </row>
    <row r="39" spans="13:45" ht="12.75" customHeight="1">
      <c r="O39" s="1812"/>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211"/>
      <c r="AO39" s="211"/>
      <c r="AP39" s="211"/>
      <c r="AQ39" s="131"/>
      <c r="AR39" s="172"/>
      <c r="AS39" s="172"/>
    </row>
    <row r="40" spans="13:45" ht="12.75" customHeight="1">
      <c r="O40" s="1812"/>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211"/>
      <c r="AO40" s="211"/>
      <c r="AP40" s="211"/>
      <c r="AQ40" s="131"/>
      <c r="AR40" s="171"/>
      <c r="AS40" s="171"/>
    </row>
    <row r="41" spans="13:45" ht="12.75" customHeight="1">
      <c r="O41" s="1812"/>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211"/>
      <c r="AO41" s="211"/>
      <c r="AP41" s="211"/>
      <c r="AQ41" s="131"/>
      <c r="AR41" s="168"/>
      <c r="AS41" s="168"/>
    </row>
    <row r="42" spans="13:45" ht="12.75" customHeight="1">
      <c r="O42" s="1812"/>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211"/>
      <c r="AO42" s="211"/>
      <c r="AP42" s="211"/>
      <c r="AQ42" s="131"/>
      <c r="AR42" s="168"/>
      <c r="AS42" s="168"/>
    </row>
    <row r="43" spans="13:45" ht="12.75" customHeight="1">
      <c r="O43" s="1812"/>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211"/>
      <c r="AO43" s="211"/>
      <c r="AP43" s="211"/>
      <c r="AQ43" s="131"/>
      <c r="AR43" s="168"/>
      <c r="AS43" s="168"/>
    </row>
    <row r="44" spans="13:45" ht="12.75" customHeight="1">
      <c r="O44" s="1812"/>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211"/>
      <c r="AO44" s="211"/>
      <c r="AP44" s="211"/>
      <c r="AQ44" s="131"/>
      <c r="AR44" s="168"/>
      <c r="AS44" s="168"/>
    </row>
    <row r="45" spans="13:45" ht="12.75" customHeight="1">
      <c r="O45" s="1812"/>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211"/>
      <c r="AO45" s="211"/>
      <c r="AP45" s="211"/>
      <c r="AQ45" s="131"/>
      <c r="AR45" s="173"/>
      <c r="AS45" s="173"/>
    </row>
    <row r="46" spans="13:45" ht="12.75" customHeight="1">
      <c r="O46" s="1812"/>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211"/>
      <c r="AO46" s="211"/>
      <c r="AP46" s="211"/>
      <c r="AQ46" s="131"/>
      <c r="AR46" s="168"/>
      <c r="AS46" s="168"/>
    </row>
    <row r="47" spans="13:45" ht="12.75" customHeight="1">
      <c r="O47" s="1812"/>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211"/>
      <c r="AO47" s="211"/>
      <c r="AP47" s="211"/>
      <c r="AQ47" s="131"/>
      <c r="AR47" s="168"/>
      <c r="AS47" s="168"/>
    </row>
    <row r="48" spans="13:45" ht="12.75" customHeight="1">
      <c r="O48" s="1812"/>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211"/>
      <c r="AO48" s="211"/>
      <c r="AP48" s="211"/>
      <c r="AQ48" s="131"/>
      <c r="AR48" s="168"/>
      <c r="AS48" s="168"/>
    </row>
    <row r="49" spans="2:45" ht="12.75" customHeight="1">
      <c r="O49" s="1812"/>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211"/>
      <c r="AO49" s="211"/>
      <c r="AP49" s="211"/>
      <c r="AQ49" s="131"/>
      <c r="AR49" s="168"/>
      <c r="AS49" s="168"/>
    </row>
    <row r="50" spans="2:45" ht="12.75" customHeight="1">
      <c r="M50" s="174"/>
      <c r="N50" s="174"/>
      <c r="O50" s="1812"/>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211"/>
      <c r="AO50" s="211"/>
      <c r="AP50" s="211"/>
      <c r="AQ50" s="131"/>
      <c r="AR50" s="168"/>
      <c r="AS50" s="168"/>
    </row>
    <row r="51" spans="2:45" ht="12.75" customHeight="1">
      <c r="O51" s="1812"/>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211"/>
      <c r="AO51" s="211"/>
      <c r="AP51" s="211"/>
      <c r="AQ51" s="131"/>
      <c r="AR51" s="168"/>
      <c r="AS51" s="168"/>
    </row>
    <row r="52" spans="2:45" ht="12.75" customHeight="1">
      <c r="M52" s="175"/>
      <c r="N52" s="175"/>
      <c r="O52" s="1812"/>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211"/>
      <c r="AO52" s="211"/>
      <c r="AP52" s="211"/>
      <c r="AQ52" s="131"/>
      <c r="AR52" s="168"/>
      <c r="AS52" s="168"/>
    </row>
    <row r="53" spans="2:45" ht="12.75" customHeight="1">
      <c r="O53" s="1812"/>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211"/>
      <c r="AO53" s="211"/>
      <c r="AP53" s="211"/>
      <c r="AQ53" s="131"/>
      <c r="AR53" s="168"/>
      <c r="AS53" s="168"/>
    </row>
    <row r="54" spans="2:45" ht="12.75" customHeight="1">
      <c r="O54" s="1812"/>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211"/>
      <c r="AO54" s="211"/>
      <c r="AP54" s="211"/>
      <c r="AQ54" s="131"/>
      <c r="AR54" s="168"/>
      <c r="AS54" s="168"/>
    </row>
    <row r="55" spans="2:45" ht="12.75" customHeight="1">
      <c r="M55" s="176"/>
      <c r="N55" s="176"/>
      <c r="O55" s="1812"/>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211"/>
      <c r="AO55" s="211"/>
      <c r="AP55" s="211"/>
      <c r="AQ55" s="131"/>
      <c r="AR55" s="168"/>
      <c r="AS55" s="168"/>
    </row>
    <row r="56" spans="2:45" ht="12.75" customHeight="1">
      <c r="M56" s="176"/>
      <c r="N56" s="176"/>
      <c r="O56" s="1812"/>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c r="AM56" s="131"/>
      <c r="AN56" s="211"/>
      <c r="AO56" s="211"/>
      <c r="AP56" s="211"/>
      <c r="AQ56" s="131"/>
      <c r="AR56" s="168"/>
      <c r="AS56" s="168"/>
    </row>
    <row r="57" spans="2:45" ht="12.75" customHeight="1">
      <c r="K57" s="150"/>
      <c r="M57" s="176"/>
      <c r="N57" s="176"/>
      <c r="O57" s="1812"/>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211"/>
      <c r="AO57" s="211"/>
      <c r="AP57" s="211"/>
      <c r="AQ57" s="131"/>
      <c r="AR57" s="168"/>
      <c r="AS57" s="168"/>
    </row>
    <row r="58" spans="2:45" ht="15">
      <c r="B58" s="136"/>
      <c r="C58" s="136"/>
      <c r="D58" s="136"/>
      <c r="E58" s="136"/>
      <c r="F58" s="136"/>
      <c r="G58" s="1652"/>
      <c r="H58" s="1652"/>
      <c r="I58" s="1653"/>
      <c r="J58" s="1653"/>
      <c r="K58" s="1653"/>
      <c r="L58" s="1653"/>
      <c r="M58" s="176"/>
      <c r="N58" s="176"/>
      <c r="O58" s="1812"/>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211"/>
      <c r="AO58" s="211"/>
      <c r="AP58" s="211"/>
      <c r="AQ58" s="131"/>
      <c r="AR58" s="168"/>
      <c r="AS58" s="168"/>
    </row>
    <row r="59" spans="2:45" ht="13.2">
      <c r="O59" s="1812"/>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211"/>
      <c r="AO59" s="211"/>
      <c r="AP59" s="211"/>
      <c r="AQ59" s="131"/>
      <c r="AR59" s="168"/>
      <c r="AS59" s="168"/>
    </row>
    <row r="60" spans="2:45" ht="15">
      <c r="M60" s="163"/>
      <c r="N60" s="163"/>
      <c r="O60" s="1812"/>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211"/>
      <c r="AO60" s="211"/>
      <c r="AP60" s="211"/>
    </row>
    <row r="61" spans="2:45" ht="17.399999999999999">
      <c r="B61" s="177"/>
      <c r="C61" s="177"/>
      <c r="D61" s="178"/>
      <c r="E61" s="169"/>
      <c r="F61" s="150"/>
      <c r="G61" s="150"/>
      <c r="H61" s="150"/>
      <c r="I61" s="150"/>
      <c r="M61" s="163"/>
      <c r="N61" s="163"/>
      <c r="O61" s="132"/>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211"/>
      <c r="AO61" s="211"/>
      <c r="AP61" s="211"/>
    </row>
    <row r="62" spans="2:45" ht="15">
      <c r="B62" s="179"/>
      <c r="C62" s="1666"/>
      <c r="D62" s="1666"/>
      <c r="E62" s="1666"/>
      <c r="F62" s="1666"/>
      <c r="G62" s="1676"/>
      <c r="H62" s="1676"/>
      <c r="I62" s="180"/>
      <c r="J62" s="1665"/>
      <c r="K62" s="1665"/>
      <c r="L62" s="181"/>
      <c r="M62" s="163"/>
      <c r="N62" s="163"/>
      <c r="O62" s="132"/>
      <c r="P62" s="131"/>
      <c r="Q62" s="131"/>
      <c r="R62" s="131"/>
      <c r="S62" s="131"/>
      <c r="T62" s="131"/>
      <c r="U62" s="131"/>
      <c r="V62" s="131"/>
      <c r="W62" s="131"/>
      <c r="X62" s="131"/>
      <c r="Y62" s="131"/>
      <c r="Z62" s="131"/>
      <c r="AA62" s="131"/>
      <c r="AB62" s="131"/>
      <c r="AC62" s="131"/>
      <c r="AD62" s="131"/>
      <c r="AE62" s="131"/>
      <c r="AF62" s="131"/>
      <c r="AG62" s="131"/>
      <c r="AH62" s="131"/>
      <c r="AI62" s="131"/>
      <c r="AJ62" s="131"/>
      <c r="AK62" s="131"/>
      <c r="AL62" s="131"/>
      <c r="AM62" s="131"/>
      <c r="AN62" s="211"/>
      <c r="AO62" s="211"/>
      <c r="AP62" s="211"/>
    </row>
    <row r="63" spans="2:45" ht="15.6">
      <c r="D63" s="182"/>
      <c r="E63" s="183"/>
      <c r="F63" s="182"/>
      <c r="M63" s="184"/>
      <c r="N63" s="184"/>
      <c r="O63" s="132"/>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211"/>
      <c r="AO63" s="211"/>
      <c r="AP63" s="211"/>
    </row>
    <row r="64" spans="2:45" ht="15">
      <c r="B64" s="1677"/>
      <c r="C64" s="1677"/>
      <c r="D64" s="1677"/>
      <c r="E64" s="1677"/>
      <c r="F64" s="1677"/>
      <c r="G64" s="1677"/>
      <c r="H64" s="1677"/>
      <c r="I64" s="1677"/>
      <c r="J64" s="1677"/>
      <c r="K64" s="1677"/>
      <c r="L64" s="1677"/>
      <c r="M64" s="167"/>
      <c r="N64" s="167"/>
      <c r="O64" s="132"/>
      <c r="P64" s="131"/>
      <c r="Q64" s="131"/>
      <c r="R64" s="131"/>
      <c r="S64" s="131"/>
      <c r="T64" s="131"/>
      <c r="U64" s="131"/>
      <c r="V64" s="131"/>
      <c r="W64" s="131"/>
      <c r="X64" s="131"/>
      <c r="Y64" s="131"/>
      <c r="Z64" s="131"/>
      <c r="AA64" s="131"/>
      <c r="AB64" s="131"/>
      <c r="AC64" s="131"/>
      <c r="AD64" s="131"/>
      <c r="AE64" s="131"/>
      <c r="AF64" s="131"/>
      <c r="AG64" s="131"/>
      <c r="AH64" s="131"/>
      <c r="AI64" s="131"/>
      <c r="AJ64" s="131"/>
      <c r="AK64" s="131"/>
      <c r="AL64" s="131"/>
      <c r="AM64" s="131"/>
      <c r="AN64" s="211"/>
      <c r="AO64" s="211"/>
      <c r="AP64" s="211"/>
    </row>
    <row r="65" spans="2:42" ht="15">
      <c r="B65" s="1677"/>
      <c r="C65" s="1677"/>
      <c r="D65" s="1677"/>
      <c r="E65" s="1677"/>
      <c r="F65" s="1677"/>
      <c r="G65" s="1677"/>
      <c r="H65" s="1677"/>
      <c r="I65" s="1677"/>
      <c r="J65" s="1677"/>
      <c r="K65" s="1677"/>
      <c r="L65" s="1677"/>
      <c r="M65" s="163"/>
      <c r="N65" s="163"/>
      <c r="O65" s="132"/>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211"/>
      <c r="AO65" s="211"/>
      <c r="AP65" s="211"/>
    </row>
    <row r="66" spans="2:42" ht="15.6">
      <c r="B66" s="1672" t="s">
        <v>226</v>
      </c>
      <c r="C66" s="1672"/>
      <c r="D66" s="1672"/>
      <c r="E66" s="1672"/>
      <c r="F66" s="1672"/>
      <c r="G66" s="1672"/>
      <c r="H66" s="1672"/>
      <c r="I66" s="1672"/>
      <c r="J66" s="1672"/>
      <c r="K66" s="1672"/>
      <c r="L66" s="1672"/>
      <c r="M66" s="163"/>
      <c r="N66" s="163"/>
      <c r="O66" s="132"/>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211"/>
      <c r="AO66" s="211"/>
      <c r="AP66" s="211"/>
    </row>
    <row r="67" spans="2:42" ht="15">
      <c r="G67" s="1670"/>
      <c r="H67" s="1670"/>
      <c r="I67" s="1671"/>
      <c r="J67" s="1671"/>
      <c r="K67" s="1671"/>
      <c r="L67" s="1671"/>
      <c r="M67" s="163"/>
      <c r="N67" s="163"/>
      <c r="O67" s="132"/>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211"/>
      <c r="AO67" s="211"/>
      <c r="AP67" s="211"/>
    </row>
    <row r="68" spans="2:42" ht="15">
      <c r="G68" s="170"/>
      <c r="H68" s="170"/>
      <c r="I68" s="163"/>
      <c r="J68" s="163"/>
      <c r="K68" s="163"/>
      <c r="L68" s="163"/>
      <c r="M68" s="163"/>
      <c r="N68" s="163"/>
      <c r="O68" s="132"/>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211"/>
      <c r="AO68" s="211"/>
      <c r="AP68" s="211"/>
    </row>
    <row r="69" spans="2:42" ht="15">
      <c r="G69" s="1670"/>
      <c r="H69" s="1670"/>
      <c r="I69" s="1671"/>
      <c r="J69" s="1671"/>
      <c r="K69" s="1671"/>
      <c r="L69" s="1671"/>
      <c r="M69" s="163"/>
      <c r="N69" s="163"/>
      <c r="O69" s="132"/>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211"/>
      <c r="AO69" s="211"/>
      <c r="AP69" s="211"/>
    </row>
    <row r="70" spans="2:42" ht="15">
      <c r="B70" s="1673" t="str">
        <f>CONCATENATE("            Por  medio de la presente se hace constar que el ciudadano(a): ", UPPER(Q3), ", Titular de la Cedula de Identidad: V- ",FIXED(Q4,0),", presta sus servicio en esta empresa,  ",Q9, "  desde el  ",AR3," de ",AS4," del ",AR6,", devengando un Salario Básico Mensual de ",DOLLAR(Q7),". Desempeñando el cargo de ",UPPER(Q6),".")</f>
        <v xml:space="preserve">            Por  medio de la presente se hace constar que el ciudadano(a): SOFIA ALEJANDRA MORINI CABEZA, Titular de la Cedula de Identidad: V- 19.381.830, presta sus servicio en esta empresa,    desde el  5 de  Marzo  del 2014, devengando un Salario Básico Mensual de Bs.S12.000,00. Desempeñando el cargo de COORDINADORA DE RELACIONES LABORALES.</v>
      </c>
      <c r="C70" s="1673"/>
      <c r="D70" s="1673"/>
      <c r="E70" s="1673"/>
      <c r="F70" s="1673"/>
      <c r="G70" s="1673"/>
      <c r="H70" s="1673"/>
      <c r="I70" s="1673"/>
      <c r="J70" s="1673"/>
      <c r="K70" s="1673"/>
      <c r="L70" s="1673"/>
      <c r="M70" s="167"/>
      <c r="N70" s="167"/>
      <c r="O70" s="132"/>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211"/>
      <c r="AO70" s="211"/>
      <c r="AP70" s="211"/>
    </row>
    <row r="71" spans="2:42" ht="12.75" customHeight="1">
      <c r="B71" s="1673"/>
      <c r="C71" s="1673"/>
      <c r="D71" s="1673"/>
      <c r="E71" s="1673"/>
      <c r="F71" s="1673"/>
      <c r="G71" s="1673"/>
      <c r="H71" s="1673"/>
      <c r="I71" s="1673"/>
      <c r="J71" s="1673"/>
      <c r="K71" s="1673"/>
      <c r="L71" s="1673"/>
      <c r="O71" s="132"/>
      <c r="P71" s="131"/>
      <c r="Q71" s="131"/>
      <c r="R71" s="131"/>
      <c r="S71" s="131"/>
      <c r="T71" s="131"/>
      <c r="U71" s="131"/>
      <c r="V71" s="131"/>
      <c r="W71" s="131"/>
      <c r="X71" s="131"/>
      <c r="Y71" s="131"/>
      <c r="Z71" s="131"/>
      <c r="AA71" s="131"/>
      <c r="AB71" s="131"/>
      <c r="AC71" s="131"/>
      <c r="AD71" s="131"/>
      <c r="AE71" s="131"/>
      <c r="AF71" s="131"/>
      <c r="AG71" s="131"/>
      <c r="AH71" s="131"/>
      <c r="AI71" s="131"/>
      <c r="AJ71" s="131"/>
      <c r="AK71" s="131"/>
      <c r="AL71" s="131"/>
      <c r="AM71" s="131"/>
      <c r="AN71" s="211"/>
      <c r="AO71" s="211"/>
      <c r="AP71" s="211"/>
    </row>
    <row r="72" spans="2:42" ht="17.399999999999999">
      <c r="B72" s="1673"/>
      <c r="C72" s="1673"/>
      <c r="D72" s="1673"/>
      <c r="E72" s="1673"/>
      <c r="F72" s="1673"/>
      <c r="G72" s="1673"/>
      <c r="H72" s="1673"/>
      <c r="I72" s="1673"/>
      <c r="J72" s="1673"/>
      <c r="K72" s="1673"/>
      <c r="L72" s="1673"/>
      <c r="M72" s="169"/>
      <c r="N72" s="169"/>
      <c r="O72" s="132"/>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211"/>
      <c r="AO72" s="211"/>
      <c r="AP72" s="211"/>
    </row>
    <row r="73" spans="2:42" ht="12.75" customHeight="1">
      <c r="B73" s="1673"/>
      <c r="C73" s="1673"/>
      <c r="D73" s="1673"/>
      <c r="E73" s="1673"/>
      <c r="F73" s="1673"/>
      <c r="G73" s="1673"/>
      <c r="H73" s="1673"/>
      <c r="I73" s="1673"/>
      <c r="J73" s="1673"/>
      <c r="K73" s="1673"/>
      <c r="L73" s="1673"/>
      <c r="O73" s="132"/>
      <c r="P73" s="131"/>
      <c r="Q73" s="131"/>
      <c r="R73" s="131"/>
      <c r="S73" s="131"/>
      <c r="T73" s="131"/>
      <c r="U73" s="131"/>
      <c r="V73" s="131"/>
      <c r="W73" s="131"/>
      <c r="X73" s="131"/>
      <c r="Y73" s="131"/>
      <c r="Z73" s="131"/>
      <c r="AA73" s="131"/>
      <c r="AB73" s="131"/>
      <c r="AC73" s="131"/>
      <c r="AD73" s="131"/>
      <c r="AE73" s="131"/>
      <c r="AF73" s="131"/>
      <c r="AG73" s="131"/>
      <c r="AH73" s="131"/>
      <c r="AI73" s="131"/>
      <c r="AJ73" s="131"/>
      <c r="AK73" s="131"/>
      <c r="AL73" s="131"/>
      <c r="AM73" s="131"/>
      <c r="AN73" s="211"/>
      <c r="AO73" s="211"/>
      <c r="AP73" s="211"/>
    </row>
    <row r="74" spans="2:42" ht="15">
      <c r="B74" s="1673"/>
      <c r="C74" s="1673"/>
      <c r="D74" s="1673"/>
      <c r="E74" s="1673"/>
      <c r="F74" s="1673"/>
      <c r="G74" s="1673"/>
      <c r="H74" s="1673"/>
      <c r="I74" s="1673"/>
      <c r="J74" s="1673"/>
      <c r="K74" s="1673"/>
      <c r="L74" s="1673"/>
      <c r="M74" s="185"/>
      <c r="N74" s="185"/>
      <c r="O74" s="132"/>
      <c r="P74" s="131"/>
      <c r="Q74" s="131"/>
      <c r="R74" s="131"/>
      <c r="S74" s="131"/>
      <c r="T74" s="131"/>
      <c r="U74" s="131"/>
      <c r="V74" s="131"/>
      <c r="W74" s="131"/>
      <c r="X74" s="131"/>
      <c r="Y74" s="131"/>
      <c r="Z74" s="131"/>
      <c r="AA74" s="131"/>
      <c r="AB74" s="131"/>
      <c r="AC74" s="131"/>
      <c r="AD74" s="131"/>
      <c r="AE74" s="131"/>
      <c r="AF74" s="131"/>
      <c r="AG74" s="131"/>
      <c r="AH74" s="131"/>
      <c r="AI74" s="131"/>
      <c r="AJ74" s="131"/>
      <c r="AK74" s="131"/>
      <c r="AL74" s="131"/>
      <c r="AM74" s="131"/>
      <c r="AN74" s="211"/>
      <c r="AO74" s="211"/>
      <c r="AP74" s="211"/>
    </row>
    <row r="75" spans="2:42" ht="15">
      <c r="B75" s="1673"/>
      <c r="C75" s="1673"/>
      <c r="D75" s="1673"/>
      <c r="E75" s="1673"/>
      <c r="F75" s="1673"/>
      <c r="G75" s="1673"/>
      <c r="H75" s="1673"/>
      <c r="I75" s="1673"/>
      <c r="J75" s="1673"/>
      <c r="K75" s="1673"/>
      <c r="L75" s="1673"/>
      <c r="M75" s="185"/>
      <c r="N75" s="185"/>
      <c r="O75" s="132"/>
      <c r="P75" s="131"/>
      <c r="Q75" s="131"/>
      <c r="R75" s="131"/>
      <c r="S75" s="131"/>
      <c r="T75" s="131"/>
      <c r="U75" s="131"/>
      <c r="V75" s="131"/>
      <c r="W75" s="131"/>
      <c r="X75" s="131"/>
      <c r="Y75" s="131"/>
      <c r="Z75" s="131"/>
      <c r="AA75" s="131"/>
      <c r="AB75" s="131"/>
      <c r="AC75" s="131"/>
      <c r="AD75" s="131"/>
      <c r="AE75" s="131"/>
      <c r="AF75" s="131"/>
      <c r="AG75" s="131"/>
      <c r="AH75" s="131"/>
      <c r="AI75" s="131"/>
      <c r="AJ75" s="131"/>
      <c r="AK75" s="131"/>
      <c r="AL75" s="131"/>
      <c r="AM75" s="131"/>
      <c r="AN75" s="211"/>
      <c r="AO75" s="211"/>
      <c r="AP75" s="211"/>
    </row>
    <row r="76" spans="2:42" ht="12.75" customHeight="1">
      <c r="B76" s="1673"/>
      <c r="C76" s="1673"/>
      <c r="D76" s="1673"/>
      <c r="E76" s="1673"/>
      <c r="F76" s="1673"/>
      <c r="G76" s="1673"/>
      <c r="H76" s="1673"/>
      <c r="I76" s="1673"/>
      <c r="J76" s="1673"/>
      <c r="K76" s="1673"/>
      <c r="L76" s="1673"/>
      <c r="O76" s="132"/>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211"/>
      <c r="AO76" s="211"/>
      <c r="AP76" s="211"/>
    </row>
    <row r="77" spans="2:42" ht="12.75" customHeight="1">
      <c r="B77" s="1673"/>
      <c r="C77" s="1673"/>
      <c r="D77" s="1673"/>
      <c r="E77" s="1673"/>
      <c r="F77" s="1673"/>
      <c r="G77" s="1673"/>
      <c r="H77" s="1673"/>
      <c r="I77" s="1673"/>
      <c r="J77" s="1673"/>
      <c r="K77" s="1673"/>
      <c r="L77" s="1673"/>
      <c r="O77" s="132"/>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211"/>
      <c r="AO77" s="211"/>
      <c r="AP77" s="211"/>
    </row>
    <row r="78" spans="2:42" ht="12.75" customHeight="1">
      <c r="B78" s="1673"/>
      <c r="C78" s="1673"/>
      <c r="D78" s="1673"/>
      <c r="E78" s="1673"/>
      <c r="F78" s="1673"/>
      <c r="G78" s="1673"/>
      <c r="H78" s="1673"/>
      <c r="I78" s="1673"/>
      <c r="J78" s="1673"/>
      <c r="K78" s="1673"/>
      <c r="L78" s="1673"/>
      <c r="O78" s="132"/>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211"/>
      <c r="AO78" s="211"/>
      <c r="AP78" s="211"/>
    </row>
    <row r="79" spans="2:42" ht="15">
      <c r="M79" s="163"/>
      <c r="N79" s="163"/>
      <c r="O79" s="132"/>
      <c r="P79" s="131"/>
      <c r="Q79" s="131"/>
      <c r="R79" s="131"/>
      <c r="S79" s="131"/>
      <c r="T79" s="131"/>
      <c r="U79" s="131"/>
      <c r="V79" s="131"/>
      <c r="W79" s="131"/>
      <c r="X79" s="131"/>
      <c r="Y79" s="131"/>
      <c r="Z79" s="131"/>
      <c r="AA79" s="131"/>
      <c r="AB79" s="131"/>
      <c r="AC79" s="131"/>
      <c r="AD79" s="131"/>
      <c r="AE79" s="131"/>
      <c r="AF79" s="131"/>
      <c r="AG79" s="131"/>
      <c r="AH79" s="131"/>
      <c r="AI79" s="131"/>
      <c r="AJ79" s="131"/>
      <c r="AK79" s="131"/>
      <c r="AL79" s="131"/>
      <c r="AM79" s="131"/>
      <c r="AN79" s="211"/>
      <c r="AO79" s="211"/>
      <c r="AP79" s="211"/>
    </row>
    <row r="80" spans="2:42" ht="15">
      <c r="B80" s="1668" t="str">
        <f ca="1">CONCATENATE("      Constancia que se expide a solicitud de la parte  interesada, a los ",AS11, " (",AR11,") días del mes de ",AS12," de ", YEAR(TODAY()),".")</f>
        <v xml:space="preserve">      Constancia que se expide a solicitud de la parte  interesada, a los Veintidos (22) días del mes de  Agosto  de 2026.</v>
      </c>
      <c r="C80" s="1668"/>
      <c r="D80" s="1668"/>
      <c r="E80" s="1668"/>
      <c r="F80" s="1668"/>
      <c r="G80" s="1668"/>
      <c r="H80" s="1668"/>
      <c r="I80" s="1668"/>
      <c r="J80" s="1668"/>
      <c r="K80" s="1668"/>
      <c r="L80" s="1668"/>
      <c r="M80" s="163"/>
      <c r="N80" s="163"/>
      <c r="O80" s="132"/>
      <c r="P80" s="131"/>
      <c r="Q80" s="131"/>
      <c r="R80" s="131"/>
      <c r="S80" s="131"/>
      <c r="T80" s="131"/>
      <c r="U80" s="131"/>
      <c r="V80" s="131"/>
      <c r="W80" s="131"/>
      <c r="X80" s="131"/>
      <c r="Y80" s="131"/>
      <c r="Z80" s="131"/>
      <c r="AA80" s="131"/>
      <c r="AB80" s="131"/>
      <c r="AC80" s="131"/>
      <c r="AD80" s="131"/>
      <c r="AE80" s="131"/>
      <c r="AF80" s="131"/>
      <c r="AG80" s="131"/>
      <c r="AH80" s="131"/>
      <c r="AI80" s="131"/>
      <c r="AJ80" s="131"/>
      <c r="AK80" s="131"/>
      <c r="AL80" s="131"/>
      <c r="AM80" s="131"/>
      <c r="AN80" s="211"/>
      <c r="AO80" s="211"/>
      <c r="AP80" s="211"/>
    </row>
    <row r="81" spans="2:42" ht="15">
      <c r="B81" s="1668"/>
      <c r="C81" s="1668"/>
      <c r="D81" s="1668"/>
      <c r="E81" s="1668"/>
      <c r="F81" s="1668"/>
      <c r="G81" s="1668"/>
      <c r="H81" s="1668"/>
      <c r="I81" s="1668"/>
      <c r="J81" s="1668"/>
      <c r="K81" s="1668"/>
      <c r="L81" s="1668"/>
      <c r="M81" s="163"/>
      <c r="N81" s="163"/>
      <c r="O81" s="132"/>
      <c r="P81" s="131"/>
      <c r="Q81" s="131"/>
      <c r="R81" s="131"/>
      <c r="S81" s="131"/>
      <c r="T81" s="131"/>
      <c r="U81" s="131"/>
      <c r="V81" s="131"/>
      <c r="W81" s="131"/>
      <c r="X81" s="131"/>
      <c r="Y81" s="131"/>
      <c r="Z81" s="131"/>
      <c r="AA81" s="131"/>
      <c r="AB81" s="131"/>
      <c r="AC81" s="131"/>
      <c r="AD81" s="131"/>
      <c r="AE81" s="131"/>
      <c r="AF81" s="131"/>
      <c r="AG81" s="131"/>
      <c r="AH81" s="131"/>
      <c r="AI81" s="131"/>
      <c r="AJ81" s="131"/>
      <c r="AK81" s="131"/>
      <c r="AL81" s="131"/>
      <c r="AM81" s="131"/>
      <c r="AN81" s="211"/>
      <c r="AO81" s="211"/>
      <c r="AP81" s="211"/>
    </row>
    <row r="82" spans="2:42" ht="15">
      <c r="B82" s="1669"/>
      <c r="C82" s="1669"/>
      <c r="D82" s="1669"/>
      <c r="E82" s="1669"/>
      <c r="F82" s="1669"/>
      <c r="G82" s="1669"/>
      <c r="H82" s="1669"/>
      <c r="I82" s="1669"/>
      <c r="J82" s="1669"/>
      <c r="K82" s="1669"/>
      <c r="L82" s="1669"/>
      <c r="M82" s="163"/>
      <c r="N82" s="163"/>
      <c r="O82" s="132"/>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211"/>
      <c r="AO82" s="211"/>
      <c r="AP82" s="211"/>
    </row>
    <row r="83" spans="2:42" ht="15">
      <c r="B83" s="1669"/>
      <c r="C83" s="1669"/>
      <c r="D83" s="1669"/>
      <c r="E83" s="1669"/>
      <c r="F83" s="1669"/>
      <c r="G83" s="1669"/>
      <c r="H83" s="1669"/>
      <c r="I83" s="1669"/>
      <c r="J83" s="1669"/>
      <c r="K83" s="1669"/>
      <c r="L83" s="1669"/>
      <c r="M83" s="163"/>
      <c r="N83" s="163"/>
      <c r="O83" s="132"/>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row>
    <row r="84" spans="2:42" ht="15">
      <c r="B84" s="133"/>
      <c r="C84" s="133"/>
      <c r="D84" s="133"/>
      <c r="E84" s="133"/>
      <c r="F84" s="133"/>
      <c r="G84" s="133"/>
      <c r="H84" s="133"/>
      <c r="I84" s="133"/>
      <c r="J84" s="133"/>
      <c r="K84" s="133"/>
      <c r="L84" s="133"/>
      <c r="M84" s="163"/>
      <c r="N84" s="163"/>
      <c r="O84" s="132"/>
      <c r="P84" s="131"/>
      <c r="Q84" s="131"/>
      <c r="R84" s="131"/>
      <c r="S84" s="131"/>
      <c r="T84" s="131"/>
      <c r="U84" s="131"/>
      <c r="V84" s="131"/>
      <c r="W84" s="131"/>
      <c r="X84" s="131"/>
      <c r="Y84" s="131"/>
      <c r="Z84" s="131"/>
      <c r="AA84" s="131"/>
      <c r="AB84" s="131"/>
      <c r="AC84" s="131"/>
      <c r="AD84" s="131"/>
      <c r="AE84" s="131"/>
      <c r="AF84" s="131"/>
      <c r="AG84" s="131"/>
      <c r="AH84" s="131"/>
      <c r="AI84" s="131"/>
      <c r="AJ84" s="131"/>
      <c r="AK84" s="131"/>
      <c r="AL84" s="131"/>
      <c r="AM84" s="131"/>
    </row>
    <row r="85" spans="2:42" ht="15">
      <c r="B85" s="133"/>
      <c r="C85" s="133"/>
      <c r="D85" s="133"/>
      <c r="E85" s="133"/>
      <c r="F85" s="133"/>
      <c r="G85" s="133"/>
      <c r="H85" s="133"/>
      <c r="I85" s="133"/>
      <c r="J85" s="133"/>
      <c r="K85" s="133"/>
      <c r="L85" s="133"/>
      <c r="M85" s="163"/>
      <c r="N85" s="163"/>
      <c r="O85" s="132"/>
      <c r="P85" s="131"/>
      <c r="Q85" s="131"/>
      <c r="R85" s="131"/>
      <c r="S85" s="131"/>
      <c r="T85" s="131"/>
      <c r="U85" s="131"/>
      <c r="V85" s="131"/>
      <c r="W85" s="131"/>
      <c r="X85" s="131"/>
      <c r="Y85" s="131"/>
      <c r="Z85" s="131"/>
      <c r="AA85" s="131"/>
      <c r="AB85" s="131"/>
      <c r="AC85" s="131"/>
      <c r="AD85" s="131"/>
      <c r="AE85" s="131"/>
      <c r="AF85" s="131"/>
      <c r="AG85" s="131"/>
      <c r="AH85" s="131"/>
      <c r="AI85" s="131"/>
      <c r="AJ85" s="131"/>
      <c r="AK85" s="131"/>
      <c r="AL85" s="131"/>
      <c r="AM85" s="131"/>
    </row>
    <row r="86" spans="2:42" ht="15">
      <c r="M86" s="163"/>
      <c r="N86" s="163"/>
      <c r="O86" s="132"/>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row>
    <row r="87" spans="2:42" ht="15">
      <c r="M87" s="163"/>
      <c r="N87" s="163"/>
      <c r="O87" s="132"/>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row>
    <row r="88" spans="2:42" ht="15">
      <c r="M88" s="163"/>
      <c r="N88" s="163"/>
      <c r="O88" s="132"/>
      <c r="P88" s="131"/>
      <c r="Q88" s="131"/>
      <c r="R88" s="131"/>
      <c r="S88" s="131"/>
      <c r="T88" s="131"/>
      <c r="U88" s="131"/>
      <c r="V88" s="131"/>
      <c r="W88" s="131"/>
      <c r="X88" s="131"/>
      <c r="Y88" s="131"/>
      <c r="Z88" s="131"/>
      <c r="AA88" s="131"/>
      <c r="AB88" s="131"/>
      <c r="AC88" s="131"/>
      <c r="AD88" s="131"/>
      <c r="AE88" s="131"/>
      <c r="AF88" s="131"/>
      <c r="AG88" s="131"/>
      <c r="AH88" s="131"/>
      <c r="AI88" s="131"/>
      <c r="AJ88" s="131"/>
      <c r="AK88" s="131"/>
      <c r="AL88" s="131"/>
      <c r="AM88" s="131"/>
    </row>
    <row r="89" spans="2:42" ht="15.6">
      <c r="I89" s="1664"/>
      <c r="J89" s="1664"/>
      <c r="M89" s="184"/>
      <c r="N89" s="184"/>
      <c r="O89" s="132"/>
      <c r="P89" s="131"/>
      <c r="Q89" s="131"/>
      <c r="R89" s="131"/>
      <c r="S89" s="131"/>
      <c r="T89" s="131"/>
      <c r="U89" s="131"/>
      <c r="V89" s="131"/>
      <c r="W89" s="131"/>
      <c r="X89" s="131"/>
      <c r="Y89" s="131"/>
      <c r="Z89" s="131"/>
      <c r="AA89" s="131"/>
      <c r="AB89" s="131"/>
      <c r="AC89" s="131"/>
      <c r="AD89" s="131"/>
      <c r="AE89" s="131"/>
      <c r="AF89" s="131"/>
      <c r="AG89" s="131"/>
      <c r="AH89" s="131"/>
      <c r="AI89" s="131"/>
      <c r="AJ89" s="131"/>
      <c r="AK89" s="131"/>
      <c r="AL89" s="131"/>
      <c r="AM89" s="131"/>
    </row>
    <row r="90" spans="2:42" ht="15">
      <c r="B90" s="1670" t="s">
        <v>227</v>
      </c>
      <c r="C90" s="1670"/>
      <c r="D90" s="1670"/>
      <c r="E90" s="1670"/>
      <c r="F90" s="1670"/>
      <c r="G90" s="1670"/>
      <c r="H90" s="1670"/>
      <c r="I90" s="1670"/>
      <c r="J90" s="1670"/>
      <c r="K90" s="1670"/>
      <c r="L90" s="1670"/>
      <c r="M90" s="167"/>
      <c r="N90" s="167"/>
      <c r="O90" s="132"/>
      <c r="P90" s="131"/>
      <c r="Q90" s="131"/>
      <c r="R90" s="131"/>
      <c r="S90" s="131"/>
      <c r="T90" s="131"/>
      <c r="U90" s="131"/>
      <c r="V90" s="131"/>
      <c r="W90" s="131"/>
      <c r="X90" s="131"/>
      <c r="Y90" s="131"/>
      <c r="Z90" s="131"/>
      <c r="AA90" s="131"/>
      <c r="AB90" s="131"/>
      <c r="AC90" s="131"/>
      <c r="AD90" s="131"/>
      <c r="AE90" s="131"/>
      <c r="AF90" s="131"/>
      <c r="AG90" s="131"/>
      <c r="AH90" s="131"/>
      <c r="AI90" s="131"/>
      <c r="AJ90" s="131"/>
      <c r="AK90" s="131"/>
      <c r="AL90" s="131"/>
      <c r="AM90" s="131"/>
    </row>
    <row r="91" spans="2:42" ht="15">
      <c r="B91" s="1671" t="str">
        <f>AW1</f>
        <v>JHONNY VILLARROEL</v>
      </c>
      <c r="C91" s="1671"/>
      <c r="D91" s="1671"/>
      <c r="E91" s="1671"/>
      <c r="F91" s="1671"/>
      <c r="G91" s="1671"/>
      <c r="H91" s="1671"/>
      <c r="I91" s="1671"/>
      <c r="J91" s="1671"/>
      <c r="K91" s="1671"/>
      <c r="L91" s="1671"/>
      <c r="M91" s="163"/>
      <c r="N91" s="163"/>
      <c r="O91" s="132"/>
      <c r="P91" s="131"/>
      <c r="Q91" s="131"/>
      <c r="R91" s="131"/>
      <c r="S91" s="131"/>
      <c r="T91" s="131"/>
      <c r="U91" s="131"/>
      <c r="V91" s="131"/>
      <c r="W91" s="131"/>
      <c r="X91" s="131"/>
      <c r="Y91" s="131"/>
      <c r="Z91" s="131"/>
      <c r="AA91" s="131"/>
      <c r="AB91" s="131"/>
      <c r="AC91" s="131"/>
      <c r="AD91" s="131"/>
      <c r="AE91" s="131"/>
      <c r="AF91" s="131"/>
      <c r="AG91" s="131"/>
      <c r="AH91" s="131"/>
      <c r="AI91" s="131"/>
      <c r="AJ91" s="131"/>
      <c r="AK91" s="131"/>
      <c r="AL91" s="131"/>
      <c r="AM91" s="131"/>
    </row>
    <row r="92" spans="2:42" ht="15">
      <c r="B92" s="1671" t="str">
        <f>AW2</f>
        <v>COORDINADOR LABORAL</v>
      </c>
      <c r="C92" s="1671"/>
      <c r="D92" s="1671"/>
      <c r="E92" s="1671"/>
      <c r="F92" s="1671"/>
      <c r="G92" s="1671"/>
      <c r="H92" s="1671"/>
      <c r="I92" s="1671"/>
      <c r="J92" s="1671"/>
      <c r="K92" s="1671"/>
      <c r="L92" s="1671"/>
      <c r="M92" s="163"/>
      <c r="N92" s="163"/>
      <c r="O92" s="132"/>
      <c r="P92" s="131"/>
      <c r="Q92" s="131"/>
      <c r="R92" s="131"/>
      <c r="S92" s="131"/>
      <c r="T92" s="131"/>
      <c r="U92" s="131"/>
      <c r="V92" s="131"/>
      <c r="W92" s="131"/>
      <c r="X92" s="131"/>
      <c r="Y92" s="131"/>
      <c r="Z92" s="131"/>
      <c r="AA92" s="131"/>
      <c r="AB92" s="131"/>
      <c r="AC92" s="131"/>
      <c r="AD92" s="131"/>
      <c r="AE92" s="131"/>
      <c r="AF92" s="131"/>
      <c r="AG92" s="131"/>
      <c r="AH92" s="131"/>
      <c r="AI92" s="131"/>
      <c r="AJ92" s="131"/>
      <c r="AK92" s="131"/>
      <c r="AL92" s="131"/>
      <c r="AM92" s="131"/>
    </row>
    <row r="93" spans="2:42" ht="15.6">
      <c r="I93" s="186"/>
      <c r="J93" s="186"/>
      <c r="M93" s="163"/>
      <c r="N93" s="163"/>
      <c r="O93" s="132"/>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row>
    <row r="94" spans="2:42" ht="15.6">
      <c r="I94" s="186"/>
      <c r="J94" s="186"/>
      <c r="M94" s="163"/>
      <c r="N94" s="163"/>
      <c r="O94" s="132"/>
      <c r="P94" s="131"/>
      <c r="Q94" s="131"/>
      <c r="R94" s="131"/>
      <c r="S94" s="131"/>
      <c r="T94" s="131"/>
      <c r="U94" s="131"/>
      <c r="V94" s="131"/>
      <c r="W94" s="131"/>
      <c r="X94" s="131"/>
      <c r="Y94" s="131"/>
      <c r="Z94" s="131"/>
      <c r="AA94" s="131"/>
      <c r="AB94" s="131"/>
      <c r="AC94" s="131"/>
      <c r="AD94" s="131"/>
      <c r="AE94" s="131"/>
      <c r="AF94" s="131"/>
      <c r="AG94" s="131"/>
      <c r="AH94" s="131"/>
      <c r="AI94" s="131"/>
      <c r="AJ94" s="131"/>
      <c r="AK94" s="131"/>
      <c r="AL94" s="131"/>
      <c r="AM94" s="131"/>
    </row>
    <row r="95" spans="2:42" ht="15.6">
      <c r="I95" s="186"/>
      <c r="J95" s="186"/>
      <c r="M95" s="163"/>
      <c r="N95" s="163"/>
      <c r="O95" s="132"/>
      <c r="P95" s="131"/>
      <c r="Q95" s="131"/>
      <c r="R95" s="131"/>
      <c r="S95" s="131"/>
      <c r="T95" s="131"/>
      <c r="U95" s="131"/>
      <c r="V95" s="131"/>
      <c r="W95" s="131"/>
      <c r="X95" s="131"/>
      <c r="Y95" s="131"/>
      <c r="Z95" s="131"/>
      <c r="AA95" s="131"/>
      <c r="AB95" s="131"/>
      <c r="AC95" s="131"/>
      <c r="AD95" s="131"/>
      <c r="AE95" s="131"/>
      <c r="AF95" s="131"/>
      <c r="AG95" s="131"/>
      <c r="AH95" s="131"/>
      <c r="AI95" s="131"/>
      <c r="AJ95" s="131"/>
      <c r="AK95" s="131"/>
      <c r="AL95" s="131"/>
      <c r="AM95" s="131"/>
    </row>
    <row r="96" spans="2:42" ht="15">
      <c r="M96" s="167"/>
      <c r="N96" s="167"/>
      <c r="O96" s="132"/>
      <c r="P96" s="131"/>
      <c r="Q96" s="131"/>
      <c r="R96" s="131"/>
      <c r="S96" s="131"/>
      <c r="T96" s="131"/>
      <c r="U96" s="131"/>
      <c r="V96" s="131"/>
      <c r="W96" s="131"/>
      <c r="X96" s="131"/>
      <c r="Y96" s="131"/>
      <c r="Z96" s="131"/>
      <c r="AA96" s="131"/>
      <c r="AB96" s="131"/>
      <c r="AC96" s="131"/>
      <c r="AD96" s="131"/>
      <c r="AE96" s="131"/>
      <c r="AF96" s="131"/>
      <c r="AG96" s="131"/>
      <c r="AH96" s="131"/>
      <c r="AI96" s="131"/>
      <c r="AJ96" s="131"/>
      <c r="AK96" s="131"/>
      <c r="AL96" s="131"/>
      <c r="AM96" s="131"/>
    </row>
    <row r="97" spans="2:42" ht="13.2">
      <c r="B97" s="1665"/>
      <c r="C97" s="1665"/>
      <c r="D97" s="1666"/>
      <c r="E97" s="1666"/>
      <c r="F97" s="1666"/>
      <c r="G97" s="1666"/>
      <c r="H97" s="1666"/>
      <c r="I97" s="1666"/>
      <c r="J97" s="1665"/>
      <c r="K97" s="1665"/>
      <c r="L97" s="174"/>
      <c r="O97" s="132"/>
      <c r="P97" s="131"/>
      <c r="Q97" s="131"/>
      <c r="R97" s="131"/>
      <c r="S97" s="131"/>
      <c r="T97" s="131"/>
      <c r="U97" s="131"/>
      <c r="V97" s="131"/>
      <c r="W97" s="131"/>
      <c r="X97" s="131"/>
      <c r="Y97" s="131"/>
      <c r="Z97" s="131"/>
      <c r="AA97" s="131"/>
      <c r="AB97" s="131"/>
      <c r="AC97" s="131"/>
      <c r="AD97" s="131"/>
      <c r="AE97" s="131"/>
      <c r="AF97" s="131"/>
      <c r="AG97" s="131"/>
      <c r="AH97" s="131"/>
      <c r="AI97" s="131"/>
      <c r="AJ97" s="131"/>
      <c r="AK97" s="131"/>
      <c r="AL97" s="131"/>
      <c r="AM97" s="131"/>
    </row>
    <row r="98" spans="2:42" ht="17.399999999999999">
      <c r="E98" s="150"/>
      <c r="M98" s="169"/>
      <c r="N98" s="169"/>
      <c r="O98" s="132"/>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row>
    <row r="99" spans="2:42" ht="13.2">
      <c r="B99" s="179"/>
      <c r="C99" s="1666"/>
      <c r="D99" s="1666"/>
      <c r="E99" s="1666"/>
      <c r="F99" s="1666"/>
      <c r="G99" s="1667"/>
      <c r="H99" s="1667"/>
      <c r="I99" s="175"/>
      <c r="J99" s="1665"/>
      <c r="K99" s="1665"/>
      <c r="L99" s="175"/>
      <c r="O99" s="132"/>
      <c r="P99" s="131"/>
      <c r="Q99" s="131"/>
      <c r="R99" s="131"/>
      <c r="S99" s="131"/>
      <c r="T99" s="131"/>
      <c r="U99" s="131"/>
      <c r="V99" s="131"/>
      <c r="W99" s="131"/>
      <c r="X99" s="131"/>
      <c r="Y99" s="131"/>
      <c r="Z99" s="131"/>
      <c r="AA99" s="131"/>
      <c r="AB99" s="131"/>
      <c r="AC99" s="131"/>
      <c r="AD99" s="131"/>
      <c r="AE99" s="131"/>
      <c r="AF99" s="131"/>
      <c r="AG99" s="131"/>
      <c r="AH99" s="131"/>
      <c r="AI99" s="131"/>
      <c r="AJ99" s="131"/>
      <c r="AK99" s="131"/>
      <c r="AL99" s="131"/>
      <c r="AM99" s="131"/>
    </row>
    <row r="100" spans="2:42" ht="15">
      <c r="D100" s="182"/>
      <c r="E100" s="183"/>
      <c r="F100" s="182"/>
      <c r="M100" s="185"/>
      <c r="N100" s="185"/>
      <c r="O100" s="132"/>
      <c r="P100" s="131"/>
      <c r="Q100" s="131"/>
      <c r="R100" s="131"/>
      <c r="S100" s="131"/>
      <c r="T100" s="131"/>
      <c r="U100" s="131"/>
      <c r="V100" s="131"/>
      <c r="W100" s="131"/>
      <c r="X100" s="131"/>
      <c r="Y100" s="131"/>
      <c r="Z100" s="131"/>
      <c r="AA100" s="131"/>
      <c r="AB100" s="131"/>
      <c r="AC100" s="131"/>
      <c r="AD100" s="131"/>
      <c r="AE100" s="131"/>
      <c r="AF100" s="131"/>
      <c r="AG100" s="131"/>
      <c r="AH100" s="131"/>
      <c r="AI100" s="131"/>
      <c r="AJ100" s="131"/>
      <c r="AK100" s="131"/>
      <c r="AL100" s="131"/>
      <c r="AM100" s="131"/>
    </row>
    <row r="101" spans="2:42" ht="15">
      <c r="B101" s="1663"/>
      <c r="C101" s="1663"/>
      <c r="D101" s="187"/>
      <c r="E101" s="187"/>
      <c r="F101" s="187"/>
      <c r="G101" s="188"/>
      <c r="H101" s="188"/>
      <c r="I101" s="189"/>
      <c r="J101" s="189"/>
      <c r="K101" s="189"/>
      <c r="L101" s="189"/>
      <c r="M101" s="185"/>
      <c r="N101" s="185"/>
      <c r="O101" s="132"/>
      <c r="P101" s="131"/>
      <c r="Q101" s="131"/>
      <c r="R101" s="131"/>
      <c r="S101" s="131"/>
      <c r="T101" s="131"/>
      <c r="U101" s="131"/>
      <c r="V101" s="131"/>
      <c r="W101" s="131"/>
      <c r="X101" s="131"/>
      <c r="Y101" s="131"/>
      <c r="Z101" s="131"/>
      <c r="AA101" s="131"/>
      <c r="AB101" s="131"/>
      <c r="AC101" s="131"/>
      <c r="AD101" s="131"/>
      <c r="AE101" s="131"/>
      <c r="AF101" s="131"/>
      <c r="AG101" s="131"/>
      <c r="AH101" s="131"/>
      <c r="AI101" s="131"/>
      <c r="AJ101" s="131"/>
      <c r="AK101" s="131"/>
      <c r="AL101" s="131"/>
      <c r="AM101" s="131"/>
    </row>
    <row r="102" spans="2:42" ht="12.75" customHeight="1">
      <c r="B102" s="1674" t="str">
        <f>Personal!D5</f>
        <v>AV. LUIS DEL VALLE GARCIA C.C. "LA MANTUANA" 2D0. PISO OFIC. 03 MATURIN EDO. MONAGAS.</v>
      </c>
      <c r="C102" s="1674"/>
      <c r="D102" s="1674"/>
      <c r="E102" s="1674"/>
      <c r="F102" s="1674"/>
      <c r="G102" s="1674"/>
      <c r="H102" s="1674"/>
      <c r="I102" s="1674"/>
      <c r="J102" s="1674"/>
      <c r="K102" s="1674"/>
      <c r="L102" s="1674"/>
      <c r="O102" s="132"/>
      <c r="P102" s="131"/>
      <c r="Q102" s="131"/>
      <c r="R102" s="131"/>
      <c r="S102" s="131"/>
      <c r="T102" s="131"/>
      <c r="U102" s="131"/>
      <c r="V102" s="131"/>
      <c r="W102" s="131"/>
      <c r="X102" s="131"/>
      <c r="Y102" s="131"/>
      <c r="Z102" s="131"/>
      <c r="AA102" s="131"/>
      <c r="AB102" s="131"/>
      <c r="AC102" s="131"/>
      <c r="AD102" s="131"/>
      <c r="AE102" s="131"/>
      <c r="AF102" s="131"/>
      <c r="AG102" s="131"/>
      <c r="AH102" s="131"/>
      <c r="AI102" s="131"/>
      <c r="AJ102" s="131"/>
      <c r="AK102" s="131"/>
      <c r="AL102" s="131"/>
      <c r="AM102" s="131"/>
    </row>
    <row r="103" spans="2:42" ht="13.2">
      <c r="B103" s="1675"/>
      <c r="C103" s="1675"/>
      <c r="D103" s="1675"/>
      <c r="E103" s="1675"/>
      <c r="F103" s="1675"/>
      <c r="G103" s="1675"/>
      <c r="H103" s="1675"/>
      <c r="I103" s="1675"/>
      <c r="J103" s="1675"/>
      <c r="K103" s="1675"/>
      <c r="L103" s="1675"/>
      <c r="O103" s="132"/>
      <c r="P103" s="131"/>
      <c r="Q103" s="131"/>
      <c r="R103" s="131"/>
      <c r="S103" s="131"/>
      <c r="T103" s="131"/>
      <c r="U103" s="131"/>
      <c r="V103" s="131"/>
      <c r="W103" s="131"/>
      <c r="X103" s="131"/>
      <c r="Y103" s="131"/>
      <c r="Z103" s="131"/>
      <c r="AA103" s="131"/>
      <c r="AB103" s="131"/>
      <c r="AC103" s="131"/>
      <c r="AD103" s="131"/>
      <c r="AE103" s="131"/>
      <c r="AF103" s="131"/>
      <c r="AG103" s="131"/>
      <c r="AH103" s="131"/>
      <c r="AI103" s="131"/>
      <c r="AJ103" s="131"/>
      <c r="AK103" s="131"/>
      <c r="AL103" s="131"/>
      <c r="AM103" s="131"/>
    </row>
    <row r="104" spans="2:42" ht="13.2">
      <c r="B104" s="1675"/>
      <c r="C104" s="1675"/>
      <c r="D104" s="1675"/>
      <c r="E104" s="1675"/>
      <c r="F104" s="1675"/>
      <c r="G104" s="1675"/>
      <c r="H104" s="1675"/>
      <c r="I104" s="1675"/>
      <c r="J104" s="1675"/>
      <c r="K104" s="1675"/>
      <c r="L104" s="1675"/>
      <c r="O104" s="132"/>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row>
    <row r="105" spans="2:42" ht="15.6">
      <c r="B105" s="136"/>
      <c r="C105" s="136"/>
      <c r="D105" s="136"/>
      <c r="E105" s="136"/>
      <c r="F105" s="136"/>
      <c r="G105" s="136"/>
      <c r="H105" s="136"/>
      <c r="I105" s="190"/>
      <c r="J105" s="190"/>
      <c r="K105" s="136"/>
      <c r="L105" s="136"/>
      <c r="O105" s="132"/>
      <c r="P105" s="131"/>
      <c r="Q105" s="131"/>
      <c r="R105" s="131"/>
      <c r="S105" s="131"/>
      <c r="T105" s="131"/>
      <c r="U105" s="131"/>
      <c r="V105" s="131"/>
      <c r="W105" s="131"/>
      <c r="X105" s="131"/>
      <c r="Y105" s="131"/>
      <c r="Z105" s="131"/>
      <c r="AA105" s="131"/>
      <c r="AB105" s="131"/>
      <c r="AC105" s="131"/>
      <c r="AD105" s="131"/>
      <c r="AE105" s="131"/>
      <c r="AF105" s="131"/>
      <c r="AG105" s="131"/>
      <c r="AH105" s="131"/>
      <c r="AI105" s="131"/>
      <c r="AJ105" s="131"/>
      <c r="AK105" s="131"/>
      <c r="AL105" s="131"/>
      <c r="AM105" s="131"/>
    </row>
    <row r="106" spans="2:42" ht="15.6">
      <c r="B106" s="136"/>
      <c r="C106" s="136"/>
      <c r="D106" s="136"/>
      <c r="E106" s="136"/>
      <c r="F106" s="136"/>
      <c r="G106" s="136"/>
      <c r="H106" s="136"/>
      <c r="I106" s="190"/>
      <c r="J106" s="190"/>
      <c r="K106" s="136"/>
      <c r="L106" s="136"/>
      <c r="O106" s="132"/>
      <c r="P106" s="131"/>
      <c r="Q106" s="131"/>
      <c r="R106" s="131"/>
      <c r="S106" s="131"/>
      <c r="T106" s="131"/>
      <c r="U106" s="131"/>
      <c r="V106" s="131"/>
      <c r="W106" s="131"/>
      <c r="X106" s="131"/>
      <c r="Y106" s="131"/>
      <c r="Z106" s="131"/>
      <c r="AA106" s="131"/>
      <c r="AB106" s="131"/>
      <c r="AC106" s="131"/>
      <c r="AD106" s="131"/>
      <c r="AE106" s="131"/>
      <c r="AF106" s="131"/>
      <c r="AG106" s="131"/>
      <c r="AH106" s="131"/>
      <c r="AI106" s="131"/>
      <c r="AJ106" s="131"/>
      <c r="AK106" s="131"/>
      <c r="AL106" s="131"/>
      <c r="AM106" s="131"/>
    </row>
    <row r="107" spans="2:42" ht="15.6">
      <c r="B107" s="136"/>
      <c r="C107" s="136"/>
      <c r="D107" s="136"/>
      <c r="E107" s="136"/>
      <c r="F107" s="136"/>
      <c r="G107" s="136"/>
      <c r="H107" s="136"/>
      <c r="I107" s="190"/>
      <c r="J107" s="190"/>
      <c r="K107" s="136"/>
      <c r="L107" s="136"/>
      <c r="O107" s="132"/>
      <c r="P107" s="131"/>
      <c r="Q107" s="131"/>
      <c r="R107" s="131"/>
      <c r="S107" s="131"/>
      <c r="T107" s="131"/>
      <c r="U107" s="131"/>
      <c r="V107" s="131"/>
      <c r="W107" s="131"/>
      <c r="X107" s="131"/>
      <c r="Y107" s="131"/>
      <c r="Z107" s="131"/>
      <c r="AA107" s="131"/>
      <c r="AB107" s="131"/>
      <c r="AC107" s="131"/>
      <c r="AD107" s="131"/>
      <c r="AE107" s="131"/>
      <c r="AF107" s="131"/>
      <c r="AG107" s="131"/>
      <c r="AH107" s="131"/>
      <c r="AI107" s="131"/>
      <c r="AJ107" s="131"/>
      <c r="AK107" s="131"/>
      <c r="AL107" s="131"/>
      <c r="AM107" s="131"/>
    </row>
    <row r="108" spans="2:42" ht="15.6">
      <c r="B108" s="136"/>
      <c r="C108" s="136"/>
      <c r="D108" s="136"/>
      <c r="E108" s="136"/>
      <c r="F108" s="136"/>
      <c r="G108" s="136"/>
      <c r="H108" s="136"/>
      <c r="I108" s="190"/>
      <c r="J108" s="190"/>
      <c r="K108" s="136"/>
      <c r="L108" s="136"/>
      <c r="O108" s="132"/>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row>
    <row r="109" spans="2:42" ht="15.6">
      <c r="B109" s="136"/>
      <c r="C109" s="136"/>
      <c r="D109" s="136"/>
      <c r="E109" s="136"/>
      <c r="F109" s="136"/>
      <c r="G109" s="136"/>
      <c r="H109" s="136"/>
      <c r="I109" s="190"/>
      <c r="J109" s="190"/>
      <c r="K109" s="136"/>
      <c r="L109" s="136"/>
      <c r="O109" s="132"/>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row>
    <row r="110" spans="2:42" ht="15">
      <c r="M110" s="163"/>
      <c r="N110" s="163"/>
      <c r="O110" s="132"/>
      <c r="P110" s="131"/>
      <c r="Q110" s="131"/>
      <c r="R110" s="131"/>
      <c r="S110" s="131"/>
      <c r="T110" s="131"/>
      <c r="U110" s="131"/>
      <c r="V110" s="131"/>
      <c r="W110" s="131"/>
      <c r="X110" s="131"/>
      <c r="Y110" s="131"/>
      <c r="Z110" s="131"/>
      <c r="AA110" s="131"/>
      <c r="AB110" s="131"/>
      <c r="AC110" s="131"/>
      <c r="AD110" s="131"/>
      <c r="AE110" s="131"/>
      <c r="AF110" s="131"/>
      <c r="AG110" s="131"/>
      <c r="AH110" s="131"/>
      <c r="AI110" s="131"/>
      <c r="AJ110" s="131"/>
      <c r="AK110" s="131"/>
      <c r="AL110" s="131"/>
      <c r="AM110" s="131"/>
      <c r="AN110" s="211"/>
      <c r="AO110" s="211"/>
      <c r="AP110" s="211"/>
    </row>
    <row r="111" spans="2:42" ht="17.399999999999999">
      <c r="B111" s="177"/>
      <c r="C111" s="177"/>
      <c r="D111" s="178"/>
      <c r="E111" s="169"/>
      <c r="F111" s="150"/>
      <c r="G111" s="150"/>
      <c r="H111" s="150"/>
      <c r="I111" s="150"/>
      <c r="M111" s="163"/>
      <c r="N111" s="163"/>
      <c r="O111" s="132"/>
      <c r="P111" s="131"/>
      <c r="Q111" s="131"/>
      <c r="R111" s="131"/>
      <c r="S111" s="131"/>
      <c r="T111" s="131"/>
      <c r="U111" s="131"/>
      <c r="V111" s="131"/>
      <c r="W111" s="131"/>
      <c r="X111" s="131"/>
      <c r="Y111" s="131"/>
      <c r="Z111" s="131"/>
      <c r="AA111" s="131"/>
      <c r="AB111" s="131"/>
      <c r="AC111" s="131"/>
      <c r="AD111" s="131"/>
      <c r="AE111" s="131"/>
      <c r="AF111" s="131"/>
      <c r="AG111" s="131"/>
      <c r="AH111" s="131"/>
      <c r="AI111" s="131"/>
      <c r="AJ111" s="131"/>
      <c r="AK111" s="131"/>
      <c r="AL111" s="131"/>
      <c r="AM111" s="131"/>
      <c r="AN111" s="211"/>
      <c r="AO111" s="211"/>
      <c r="AP111" s="211"/>
    </row>
    <row r="112" spans="2:42" ht="15">
      <c r="B112" s="179"/>
      <c r="C112" s="1666"/>
      <c r="D112" s="1666"/>
      <c r="E112" s="1666"/>
      <c r="F112" s="1666"/>
      <c r="G112" s="1676"/>
      <c r="H112" s="1676"/>
      <c r="I112" s="180"/>
      <c r="J112" s="1665"/>
      <c r="K112" s="1665"/>
      <c r="L112" s="181"/>
      <c r="M112" s="163"/>
      <c r="N112" s="163"/>
      <c r="O112" s="132"/>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211"/>
      <c r="AO112" s="211"/>
      <c r="AP112" s="211"/>
    </row>
    <row r="113" spans="2:42" ht="15.6">
      <c r="D113" s="182"/>
      <c r="E113" s="183"/>
      <c r="F113" s="182"/>
      <c r="M113" s="184"/>
      <c r="N113" s="184"/>
      <c r="O113" s="132"/>
      <c r="P113" s="13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c r="AM113" s="131"/>
      <c r="AN113" s="211"/>
      <c r="AO113" s="211"/>
      <c r="AP113" s="211"/>
    </row>
    <row r="114" spans="2:42" ht="15">
      <c r="B114" s="1677"/>
      <c r="C114" s="1677"/>
      <c r="D114" s="1677"/>
      <c r="E114" s="1677"/>
      <c r="F114" s="1677"/>
      <c r="G114" s="1677"/>
      <c r="H114" s="1677"/>
      <c r="I114" s="1677"/>
      <c r="J114" s="1677"/>
      <c r="K114" s="1677"/>
      <c r="L114" s="1677"/>
      <c r="M114" s="167"/>
      <c r="N114" s="167"/>
      <c r="O114" s="132"/>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131"/>
      <c r="AK114" s="131"/>
      <c r="AL114" s="131"/>
      <c r="AM114" s="131"/>
      <c r="AN114" s="211"/>
      <c r="AO114" s="211"/>
      <c r="AP114" s="211"/>
    </row>
    <row r="115" spans="2:42" ht="15">
      <c r="B115" s="1677"/>
      <c r="C115" s="1677"/>
      <c r="D115" s="1677"/>
      <c r="E115" s="1677"/>
      <c r="F115" s="1677"/>
      <c r="G115" s="1677"/>
      <c r="H115" s="1677"/>
      <c r="I115" s="1677"/>
      <c r="J115" s="1677"/>
      <c r="K115" s="1677"/>
      <c r="L115" s="1677"/>
      <c r="M115" s="167"/>
      <c r="N115" s="167"/>
      <c r="O115" s="132"/>
      <c r="P115" s="131"/>
      <c r="Q115" s="131"/>
      <c r="R115" s="131"/>
      <c r="S115" s="131"/>
      <c r="T115" s="131"/>
      <c r="U115" s="131"/>
      <c r="V115" s="131"/>
      <c r="W115" s="131"/>
      <c r="X115" s="131"/>
      <c r="Y115" s="131"/>
      <c r="Z115" s="131"/>
      <c r="AA115" s="131"/>
      <c r="AB115" s="131"/>
      <c r="AC115" s="131"/>
      <c r="AD115" s="131"/>
      <c r="AE115" s="131"/>
      <c r="AF115" s="131"/>
      <c r="AG115" s="131"/>
      <c r="AH115" s="131"/>
      <c r="AI115" s="131"/>
      <c r="AJ115" s="131"/>
      <c r="AK115" s="131"/>
      <c r="AL115" s="131"/>
      <c r="AM115" s="131"/>
      <c r="AN115" s="211"/>
      <c r="AO115" s="211"/>
      <c r="AP115" s="211"/>
    </row>
    <row r="116" spans="2:42" ht="15">
      <c r="B116" s="1677"/>
      <c r="C116" s="1677"/>
      <c r="D116" s="1677"/>
      <c r="E116" s="1677"/>
      <c r="F116" s="1677"/>
      <c r="G116" s="1677"/>
      <c r="H116" s="1677"/>
      <c r="I116" s="1677"/>
      <c r="J116" s="1677"/>
      <c r="K116" s="1677"/>
      <c r="L116" s="1677"/>
      <c r="M116" s="167"/>
      <c r="N116" s="167"/>
      <c r="O116" s="132"/>
      <c r="P116" s="131"/>
      <c r="Q116" s="131"/>
      <c r="R116" s="131"/>
      <c r="S116" s="131"/>
      <c r="T116" s="131"/>
      <c r="U116" s="131"/>
      <c r="V116" s="131"/>
      <c r="W116" s="131"/>
      <c r="X116" s="131"/>
      <c r="Y116" s="131"/>
      <c r="Z116" s="131"/>
      <c r="AA116" s="131"/>
      <c r="AB116" s="131"/>
      <c r="AC116" s="131"/>
      <c r="AD116" s="131"/>
      <c r="AE116" s="131"/>
      <c r="AF116" s="131"/>
      <c r="AG116" s="131"/>
      <c r="AH116" s="131"/>
      <c r="AI116" s="131"/>
      <c r="AJ116" s="131"/>
      <c r="AK116" s="131"/>
      <c r="AL116" s="131"/>
      <c r="AM116" s="131"/>
      <c r="AN116" s="211"/>
      <c r="AO116" s="211"/>
      <c r="AP116" s="211"/>
    </row>
    <row r="117" spans="2:42" ht="15">
      <c r="B117" s="1677"/>
      <c r="C117" s="1677"/>
      <c r="D117" s="1677"/>
      <c r="E117" s="1677"/>
      <c r="F117" s="1677"/>
      <c r="G117" s="1677"/>
      <c r="H117" s="1677"/>
      <c r="I117" s="1677"/>
      <c r="J117" s="1677"/>
      <c r="K117" s="1677"/>
      <c r="L117" s="1677"/>
      <c r="M117" s="167"/>
      <c r="N117" s="167"/>
      <c r="O117" s="132"/>
      <c r="P117" s="131"/>
      <c r="Q117" s="131"/>
      <c r="R117" s="131"/>
      <c r="S117" s="131"/>
      <c r="T117" s="131"/>
      <c r="U117" s="131"/>
      <c r="V117" s="131"/>
      <c r="W117" s="131"/>
      <c r="X117" s="131"/>
      <c r="Y117" s="131"/>
      <c r="Z117" s="131"/>
      <c r="AA117" s="131"/>
      <c r="AB117" s="131"/>
      <c r="AC117" s="131"/>
      <c r="AD117" s="131"/>
      <c r="AE117" s="131"/>
      <c r="AF117" s="131"/>
      <c r="AG117" s="131"/>
      <c r="AH117" s="131"/>
      <c r="AI117" s="131"/>
      <c r="AJ117" s="131"/>
      <c r="AK117" s="131"/>
      <c r="AL117" s="131"/>
      <c r="AM117" s="131"/>
      <c r="AN117" s="211"/>
      <c r="AO117" s="211"/>
      <c r="AP117" s="211"/>
    </row>
    <row r="118" spans="2:42" ht="15">
      <c r="B118" s="1677"/>
      <c r="C118" s="1677"/>
      <c r="D118" s="1677"/>
      <c r="E118" s="1677"/>
      <c r="F118" s="1677"/>
      <c r="G118" s="1677"/>
      <c r="H118" s="1677"/>
      <c r="I118" s="1677"/>
      <c r="J118" s="1677"/>
      <c r="K118" s="1677"/>
      <c r="L118" s="1677"/>
      <c r="M118" s="163"/>
      <c r="N118" s="163"/>
      <c r="O118" s="132"/>
      <c r="P118" s="131"/>
      <c r="Q118" s="131"/>
      <c r="R118" s="131"/>
      <c r="S118" s="131"/>
      <c r="T118" s="131"/>
      <c r="U118" s="131"/>
      <c r="V118" s="131"/>
      <c r="W118" s="131"/>
      <c r="X118" s="131"/>
      <c r="Y118" s="131"/>
      <c r="Z118" s="131"/>
      <c r="AA118" s="131"/>
      <c r="AB118" s="131"/>
      <c r="AC118" s="131"/>
      <c r="AD118" s="131"/>
      <c r="AE118" s="131"/>
      <c r="AF118" s="131"/>
      <c r="AG118" s="131"/>
      <c r="AH118" s="131"/>
      <c r="AI118" s="131"/>
      <c r="AJ118" s="131"/>
      <c r="AK118" s="131"/>
      <c r="AL118" s="131"/>
      <c r="AM118" s="131"/>
      <c r="AN118" s="211"/>
      <c r="AO118" s="211"/>
      <c r="AP118" s="211"/>
    </row>
    <row r="119" spans="2:42" ht="15.6">
      <c r="B119" s="1672" t="s">
        <v>226</v>
      </c>
      <c r="C119" s="1672"/>
      <c r="D119" s="1672"/>
      <c r="E119" s="1672"/>
      <c r="F119" s="1672"/>
      <c r="G119" s="1672"/>
      <c r="H119" s="1672"/>
      <c r="I119" s="1672"/>
      <c r="J119" s="1672"/>
      <c r="K119" s="1672"/>
      <c r="L119" s="1672"/>
      <c r="M119" s="163"/>
      <c r="N119" s="163"/>
      <c r="O119" s="132"/>
      <c r="P119" s="131"/>
      <c r="Q119" s="131"/>
      <c r="R119" s="131"/>
      <c r="S119" s="131"/>
      <c r="T119" s="131"/>
      <c r="U119" s="131"/>
      <c r="V119" s="131"/>
      <c r="W119" s="131"/>
      <c r="X119" s="131"/>
      <c r="Y119" s="131"/>
      <c r="Z119" s="131"/>
      <c r="AA119" s="131"/>
      <c r="AB119" s="131"/>
      <c r="AC119" s="131"/>
      <c r="AD119" s="131"/>
      <c r="AE119" s="131"/>
      <c r="AF119" s="131"/>
      <c r="AG119" s="131"/>
      <c r="AH119" s="131"/>
      <c r="AI119" s="131"/>
      <c r="AJ119" s="131"/>
      <c r="AK119" s="131"/>
      <c r="AL119" s="131"/>
      <c r="AM119" s="131"/>
      <c r="AN119" s="211"/>
      <c r="AO119" s="211"/>
      <c r="AP119" s="211"/>
    </row>
    <row r="120" spans="2:42" ht="15">
      <c r="G120" s="1670"/>
      <c r="H120" s="1670"/>
      <c r="I120" s="1671"/>
      <c r="J120" s="1671"/>
      <c r="K120" s="1671"/>
      <c r="L120" s="1671"/>
      <c r="M120" s="163"/>
      <c r="N120" s="163"/>
      <c r="O120" s="132"/>
      <c r="P120" s="131"/>
      <c r="Q120" s="131"/>
      <c r="R120" s="131"/>
      <c r="S120" s="131"/>
      <c r="T120" s="131"/>
      <c r="U120" s="131"/>
      <c r="V120" s="131"/>
      <c r="W120" s="131"/>
      <c r="X120" s="131"/>
      <c r="Y120" s="131"/>
      <c r="Z120" s="131"/>
      <c r="AA120" s="131"/>
      <c r="AB120" s="131"/>
      <c r="AC120" s="131"/>
      <c r="AD120" s="131"/>
      <c r="AE120" s="131"/>
      <c r="AF120" s="131"/>
      <c r="AG120" s="131"/>
      <c r="AH120" s="131"/>
      <c r="AI120" s="131"/>
      <c r="AJ120" s="131"/>
      <c r="AK120" s="131"/>
      <c r="AL120" s="131"/>
      <c r="AM120" s="131"/>
      <c r="AN120" s="211"/>
      <c r="AO120" s="211"/>
      <c r="AP120" s="211"/>
    </row>
    <row r="121" spans="2:42" ht="15">
      <c r="G121" s="170"/>
      <c r="H121" s="170"/>
      <c r="I121" s="163"/>
      <c r="J121" s="163"/>
      <c r="K121" s="163"/>
      <c r="L121" s="163"/>
      <c r="M121" s="163"/>
      <c r="N121" s="163"/>
      <c r="O121" s="132"/>
      <c r="P121" s="13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131"/>
      <c r="AL121" s="131"/>
      <c r="AM121" s="131"/>
      <c r="AN121" s="211"/>
      <c r="AO121" s="211"/>
      <c r="AP121" s="211"/>
    </row>
    <row r="122" spans="2:42" ht="15">
      <c r="G122" s="1670"/>
      <c r="H122" s="1670"/>
      <c r="I122" s="1671"/>
      <c r="J122" s="1671"/>
      <c r="K122" s="1671"/>
      <c r="L122" s="1671"/>
      <c r="M122" s="163"/>
      <c r="N122" s="163"/>
      <c r="O122" s="132"/>
      <c r="P122" s="131"/>
      <c r="Q122" s="131"/>
      <c r="R122" s="131"/>
      <c r="S122" s="131"/>
      <c r="T122" s="131"/>
      <c r="U122" s="131"/>
      <c r="V122" s="131"/>
      <c r="W122" s="131"/>
      <c r="X122" s="131"/>
      <c r="Y122" s="131"/>
      <c r="Z122" s="131"/>
      <c r="AA122" s="131"/>
      <c r="AB122" s="131"/>
      <c r="AC122" s="131"/>
      <c r="AD122" s="131"/>
      <c r="AE122" s="131"/>
      <c r="AF122" s="131"/>
      <c r="AG122" s="131"/>
      <c r="AH122" s="131"/>
      <c r="AI122" s="131"/>
      <c r="AJ122" s="131"/>
      <c r="AK122" s="131"/>
      <c r="AL122" s="131"/>
      <c r="AM122" s="131"/>
      <c r="AN122" s="211"/>
      <c r="AO122" s="211"/>
      <c r="AP122" s="211"/>
    </row>
    <row r="123" spans="2:42" ht="15">
      <c r="B123" s="1673" t="str">
        <f>CONCATENATE("            Por  medio de la presente se hace constar que el ciudadano(a): ", UPPER(Q3), ", Titular de la Cedula de Identidad: V- ",FIXED(Q4,0),", prestó sus servicio en esta empresa ",Q9," desde el  ",DAY(Q5)," de ",INDEX(AO3:AP14,MATCH(MONTH(Q5),AO3:AO14,0),2)," del ",YEAR(Q5)," hasta el  ",DAY(Q8)," de ",INDEX(AO3:AP14,MATCH(MONTH(Q8),AO3:AO14,0),2)," del ",YEAR(Q8),",  devengando un Salario Básico Mensual de Bs.F. ",FIXED(Q7,2),",  desempeñando el cargo de ",UPPER(Q6),".")</f>
        <v xml:space="preserve">            Por  medio de la presente se hace constar que el ciudadano(a): SOFIA ALEJANDRA MORINI CABEZA, Titular de la Cedula de Identidad: V- 19.381.830, prestó sus servicio en esta empresa  desde el  5 de Marzo del 2014 hasta el  30 de Julio del 2015,  devengando un Salario Básico Mensual de Bs.F. 12.000,00,  desempeñando el cargo de COORDINADORA DE RELACIONES LABORALES.</v>
      </c>
      <c r="C123" s="1673"/>
      <c r="D123" s="1673"/>
      <c r="E123" s="1673"/>
      <c r="F123" s="1673"/>
      <c r="G123" s="1673"/>
      <c r="H123" s="1673"/>
      <c r="I123" s="1673"/>
      <c r="J123" s="1673"/>
      <c r="K123" s="1673"/>
      <c r="L123" s="1673"/>
      <c r="M123" s="167"/>
      <c r="N123" s="167"/>
      <c r="O123" s="132"/>
      <c r="P123" s="131"/>
      <c r="Q123" s="131"/>
      <c r="R123" s="131"/>
      <c r="S123" s="131"/>
      <c r="T123" s="131"/>
      <c r="U123" s="131"/>
      <c r="V123" s="131"/>
      <c r="W123" s="131"/>
      <c r="X123" s="131"/>
      <c r="Y123" s="131"/>
      <c r="Z123" s="131"/>
      <c r="AA123" s="131"/>
      <c r="AB123" s="131"/>
      <c r="AC123" s="131"/>
      <c r="AD123" s="131"/>
      <c r="AE123" s="131"/>
      <c r="AF123" s="131"/>
      <c r="AG123" s="131"/>
      <c r="AH123" s="131"/>
      <c r="AI123" s="131"/>
      <c r="AJ123" s="131"/>
      <c r="AK123" s="131"/>
      <c r="AL123" s="131"/>
      <c r="AM123" s="131"/>
      <c r="AN123" s="211"/>
      <c r="AO123" s="211"/>
      <c r="AP123" s="211"/>
    </row>
    <row r="124" spans="2:42" ht="12.75" customHeight="1">
      <c r="B124" s="1673"/>
      <c r="C124" s="1673"/>
      <c r="D124" s="1673"/>
      <c r="E124" s="1673"/>
      <c r="F124" s="1673"/>
      <c r="G124" s="1673"/>
      <c r="H124" s="1673"/>
      <c r="I124" s="1673"/>
      <c r="J124" s="1673"/>
      <c r="K124" s="1673"/>
      <c r="L124" s="1673"/>
      <c r="O124" s="132"/>
      <c r="P124" s="131"/>
      <c r="Q124" s="131"/>
      <c r="R124" s="131"/>
      <c r="S124" s="131"/>
      <c r="T124" s="131"/>
      <c r="U124" s="131"/>
      <c r="V124" s="131"/>
      <c r="W124" s="131"/>
      <c r="X124" s="131"/>
      <c r="Y124" s="131"/>
      <c r="Z124" s="131"/>
      <c r="AA124" s="131"/>
      <c r="AB124" s="131"/>
      <c r="AC124" s="131"/>
      <c r="AD124" s="131"/>
      <c r="AE124" s="131"/>
      <c r="AF124" s="131"/>
      <c r="AG124" s="131"/>
      <c r="AH124" s="131"/>
      <c r="AI124" s="131"/>
      <c r="AJ124" s="131"/>
      <c r="AK124" s="131"/>
      <c r="AL124" s="131"/>
      <c r="AM124" s="131"/>
      <c r="AN124" s="211"/>
      <c r="AO124" s="211"/>
      <c r="AP124" s="211"/>
    </row>
    <row r="125" spans="2:42" ht="17.399999999999999">
      <c r="B125" s="1673"/>
      <c r="C125" s="1673"/>
      <c r="D125" s="1673"/>
      <c r="E125" s="1673"/>
      <c r="F125" s="1673"/>
      <c r="G125" s="1673"/>
      <c r="H125" s="1673"/>
      <c r="I125" s="1673"/>
      <c r="J125" s="1673"/>
      <c r="K125" s="1673"/>
      <c r="L125" s="1673"/>
      <c r="M125" s="169"/>
      <c r="N125" s="169"/>
      <c r="O125" s="132"/>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211"/>
      <c r="AO125" s="211"/>
      <c r="AP125" s="211"/>
    </row>
    <row r="126" spans="2:42" ht="12.75" customHeight="1">
      <c r="B126" s="1673"/>
      <c r="C126" s="1673"/>
      <c r="D126" s="1673"/>
      <c r="E126" s="1673"/>
      <c r="F126" s="1673"/>
      <c r="G126" s="1673"/>
      <c r="H126" s="1673"/>
      <c r="I126" s="1673"/>
      <c r="J126" s="1673"/>
      <c r="K126" s="1673"/>
      <c r="L126" s="1673"/>
      <c r="O126" s="132"/>
      <c r="P126" s="131"/>
      <c r="Q126" s="131"/>
      <c r="R126" s="131"/>
      <c r="S126" s="131"/>
      <c r="T126" s="131"/>
      <c r="U126" s="131"/>
      <c r="V126" s="131"/>
      <c r="W126" s="131"/>
      <c r="X126" s="131"/>
      <c r="Y126" s="131"/>
      <c r="Z126" s="131"/>
      <c r="AA126" s="131"/>
      <c r="AB126" s="131"/>
      <c r="AC126" s="131"/>
      <c r="AD126" s="131"/>
      <c r="AE126" s="131"/>
      <c r="AF126" s="131"/>
      <c r="AG126" s="131"/>
      <c r="AH126" s="131"/>
      <c r="AI126" s="131"/>
      <c r="AJ126" s="131"/>
      <c r="AK126" s="131"/>
      <c r="AL126" s="131"/>
      <c r="AM126" s="131"/>
      <c r="AN126" s="211"/>
      <c r="AO126" s="211"/>
      <c r="AP126" s="211"/>
    </row>
    <row r="127" spans="2:42" ht="15">
      <c r="B127" s="1673"/>
      <c r="C127" s="1673"/>
      <c r="D127" s="1673"/>
      <c r="E127" s="1673"/>
      <c r="F127" s="1673"/>
      <c r="G127" s="1673"/>
      <c r="H127" s="1673"/>
      <c r="I127" s="1673"/>
      <c r="J127" s="1673"/>
      <c r="K127" s="1673"/>
      <c r="L127" s="1673"/>
      <c r="M127" s="185"/>
      <c r="N127" s="185"/>
      <c r="O127" s="132"/>
      <c r="P127" s="131"/>
      <c r="Q127" s="131"/>
      <c r="R127" s="131"/>
      <c r="S127" s="131"/>
      <c r="T127" s="131"/>
      <c r="U127" s="131"/>
      <c r="V127" s="131"/>
      <c r="W127" s="131"/>
      <c r="X127" s="131"/>
      <c r="Y127" s="131"/>
      <c r="Z127" s="131"/>
      <c r="AA127" s="131"/>
      <c r="AB127" s="131"/>
      <c r="AC127" s="131"/>
      <c r="AD127" s="131"/>
      <c r="AE127" s="131"/>
      <c r="AF127" s="131"/>
      <c r="AG127" s="131"/>
      <c r="AH127" s="131"/>
      <c r="AI127" s="131"/>
      <c r="AJ127" s="131"/>
      <c r="AK127" s="131"/>
      <c r="AL127" s="131"/>
      <c r="AM127" s="131"/>
      <c r="AN127" s="211"/>
      <c r="AO127" s="211"/>
      <c r="AP127" s="211"/>
    </row>
    <row r="128" spans="2:42" ht="15">
      <c r="B128" s="1673"/>
      <c r="C128" s="1673"/>
      <c r="D128" s="1673"/>
      <c r="E128" s="1673"/>
      <c r="F128" s="1673"/>
      <c r="G128" s="1673"/>
      <c r="H128" s="1673"/>
      <c r="I128" s="1673"/>
      <c r="J128" s="1673"/>
      <c r="K128" s="1673"/>
      <c r="L128" s="1673"/>
      <c r="M128" s="185"/>
      <c r="N128" s="185"/>
      <c r="O128" s="132"/>
      <c r="P128" s="131"/>
      <c r="Q128" s="131"/>
      <c r="R128" s="131"/>
      <c r="S128" s="131"/>
      <c r="T128" s="131"/>
      <c r="U128" s="131"/>
      <c r="V128" s="131"/>
      <c r="W128" s="131"/>
      <c r="X128" s="131"/>
      <c r="Y128" s="131"/>
      <c r="Z128" s="131"/>
      <c r="AA128" s="131"/>
      <c r="AB128" s="131"/>
      <c r="AC128" s="131"/>
      <c r="AD128" s="131"/>
      <c r="AE128" s="131"/>
      <c r="AF128" s="131"/>
      <c r="AG128" s="131"/>
      <c r="AH128" s="131"/>
      <c r="AI128" s="131"/>
      <c r="AJ128" s="131"/>
      <c r="AK128" s="131"/>
      <c r="AL128" s="131"/>
      <c r="AM128" s="131"/>
      <c r="AN128" s="211"/>
      <c r="AO128" s="211"/>
      <c r="AP128" s="211"/>
    </row>
    <row r="129" spans="2:42" ht="12.75" customHeight="1">
      <c r="B129" s="1673"/>
      <c r="C129" s="1673"/>
      <c r="D129" s="1673"/>
      <c r="E129" s="1673"/>
      <c r="F129" s="1673"/>
      <c r="G129" s="1673"/>
      <c r="H129" s="1673"/>
      <c r="I129" s="1673"/>
      <c r="J129" s="1673"/>
      <c r="K129" s="1673"/>
      <c r="L129" s="1673"/>
      <c r="O129" s="132"/>
      <c r="P129" s="131"/>
      <c r="Q129" s="131"/>
      <c r="R129" s="131"/>
      <c r="S129" s="131"/>
      <c r="T129" s="131"/>
      <c r="U129" s="131"/>
      <c r="V129" s="131"/>
      <c r="W129" s="131"/>
      <c r="X129" s="131"/>
      <c r="Y129" s="131"/>
      <c r="Z129" s="131"/>
      <c r="AA129" s="131"/>
      <c r="AB129" s="131"/>
      <c r="AC129" s="131"/>
      <c r="AD129" s="131"/>
      <c r="AE129" s="131"/>
      <c r="AF129" s="131"/>
      <c r="AG129" s="131"/>
      <c r="AH129" s="131"/>
      <c r="AI129" s="131"/>
      <c r="AJ129" s="131"/>
      <c r="AK129" s="131"/>
      <c r="AL129" s="131"/>
      <c r="AM129" s="131"/>
      <c r="AN129" s="211"/>
      <c r="AO129" s="211"/>
      <c r="AP129" s="211"/>
    </row>
    <row r="130" spans="2:42" ht="13.2">
      <c r="B130" s="1673"/>
      <c r="C130" s="1673"/>
      <c r="D130" s="1673"/>
      <c r="E130" s="1673"/>
      <c r="F130" s="1673"/>
      <c r="G130" s="1673"/>
      <c r="H130" s="1673"/>
      <c r="I130" s="1673"/>
      <c r="J130" s="1673"/>
      <c r="K130" s="1673"/>
      <c r="L130" s="1673"/>
      <c r="O130" s="132"/>
      <c r="P130" s="131"/>
      <c r="Q130" s="131"/>
      <c r="R130" s="131"/>
      <c r="S130" s="131"/>
      <c r="T130" s="131"/>
      <c r="U130" s="131"/>
      <c r="V130" s="131"/>
      <c r="W130" s="131"/>
      <c r="X130" s="131"/>
      <c r="Y130" s="131"/>
      <c r="Z130" s="131"/>
      <c r="AA130" s="131"/>
      <c r="AB130" s="131"/>
      <c r="AC130" s="131"/>
      <c r="AD130" s="131"/>
      <c r="AE130" s="131"/>
      <c r="AF130" s="131"/>
      <c r="AG130" s="131"/>
      <c r="AH130" s="131"/>
      <c r="AI130" s="131"/>
      <c r="AJ130" s="131"/>
      <c r="AK130" s="131"/>
      <c r="AL130" s="131"/>
      <c r="AM130" s="131"/>
      <c r="AN130" s="211"/>
      <c r="AO130" s="211"/>
      <c r="AP130" s="211"/>
    </row>
    <row r="131" spans="2:42" ht="13.2">
      <c r="B131" s="1673"/>
      <c r="C131" s="1673"/>
      <c r="D131" s="1673"/>
      <c r="E131" s="1673"/>
      <c r="F131" s="1673"/>
      <c r="G131" s="1673"/>
      <c r="H131" s="1673"/>
      <c r="I131" s="1673"/>
      <c r="J131" s="1673"/>
      <c r="K131" s="1673"/>
      <c r="L131" s="1673"/>
      <c r="O131" s="132"/>
      <c r="P131" s="131"/>
      <c r="Q131" s="131"/>
      <c r="R131" s="131"/>
      <c r="S131" s="131"/>
      <c r="T131" s="131"/>
      <c r="U131" s="131"/>
      <c r="V131" s="131"/>
      <c r="W131" s="131"/>
      <c r="X131" s="131"/>
      <c r="Y131" s="131"/>
      <c r="Z131" s="131"/>
      <c r="AA131" s="131"/>
      <c r="AB131" s="131"/>
      <c r="AC131" s="131"/>
      <c r="AD131" s="131"/>
      <c r="AE131" s="131"/>
      <c r="AF131" s="131"/>
      <c r="AG131" s="131"/>
      <c r="AH131" s="131"/>
      <c r="AI131" s="131"/>
      <c r="AJ131" s="131"/>
      <c r="AK131" s="131"/>
      <c r="AL131" s="131"/>
      <c r="AM131" s="131"/>
      <c r="AN131" s="211"/>
      <c r="AO131" s="211"/>
      <c r="AP131" s="211"/>
    </row>
    <row r="132" spans="2:42" ht="15">
      <c r="M132" s="163"/>
      <c r="N132" s="163"/>
      <c r="O132" s="132"/>
      <c r="P132" s="131"/>
      <c r="Q132" s="131"/>
      <c r="R132" s="131"/>
      <c r="S132" s="131"/>
      <c r="T132" s="131"/>
      <c r="U132" s="131"/>
      <c r="V132" s="131"/>
      <c r="W132" s="131"/>
      <c r="X132" s="131"/>
      <c r="Y132" s="131"/>
      <c r="Z132" s="131"/>
      <c r="AA132" s="131"/>
      <c r="AB132" s="131"/>
      <c r="AC132" s="131"/>
      <c r="AD132" s="131"/>
      <c r="AE132" s="131"/>
      <c r="AF132" s="131"/>
      <c r="AG132" s="131"/>
      <c r="AH132" s="131"/>
      <c r="AI132" s="131"/>
      <c r="AJ132" s="131"/>
      <c r="AK132" s="131"/>
      <c r="AL132" s="131"/>
      <c r="AM132" s="131"/>
      <c r="AN132" s="211"/>
      <c r="AO132" s="211"/>
      <c r="AP132" s="211"/>
    </row>
    <row r="133" spans="2:42" ht="15">
      <c r="B133" s="1668" t="str">
        <f ca="1">CONCATENATE("      Constancia que se expide a solicitud de la parte  interesada, a los ",AS11, " (",AR11,") días del mes de ",AS12," de ", YEAR(TODAY()),".")</f>
        <v xml:space="preserve">      Constancia que se expide a solicitud de la parte  interesada, a los Veintidos (22) días del mes de  Agosto  de 2026.</v>
      </c>
      <c r="C133" s="1668"/>
      <c r="D133" s="1668"/>
      <c r="E133" s="1668"/>
      <c r="F133" s="1668"/>
      <c r="G133" s="1668"/>
      <c r="H133" s="1668"/>
      <c r="I133" s="1668"/>
      <c r="J133" s="1668"/>
      <c r="K133" s="1668"/>
      <c r="L133" s="1668"/>
      <c r="M133" s="163"/>
      <c r="N133" s="163"/>
      <c r="O133" s="132"/>
      <c r="P133" s="131"/>
      <c r="Q133" s="131"/>
      <c r="R133" s="131"/>
      <c r="S133" s="131"/>
      <c r="T133" s="131"/>
      <c r="U133" s="131"/>
      <c r="V133" s="131"/>
      <c r="W133" s="131"/>
      <c r="X133" s="131"/>
      <c r="Y133" s="131"/>
      <c r="Z133" s="131"/>
      <c r="AA133" s="131"/>
      <c r="AB133" s="131"/>
      <c r="AC133" s="131"/>
      <c r="AD133" s="131"/>
      <c r="AE133" s="131"/>
      <c r="AF133" s="131"/>
      <c r="AG133" s="131"/>
      <c r="AH133" s="131"/>
      <c r="AI133" s="131"/>
      <c r="AJ133" s="131"/>
      <c r="AK133" s="131"/>
      <c r="AL133" s="131"/>
      <c r="AM133" s="131"/>
      <c r="AN133" s="211"/>
      <c r="AO133" s="211"/>
      <c r="AP133" s="211"/>
    </row>
    <row r="134" spans="2:42" ht="15">
      <c r="B134" s="1668"/>
      <c r="C134" s="1668"/>
      <c r="D134" s="1668"/>
      <c r="E134" s="1668"/>
      <c r="F134" s="1668"/>
      <c r="G134" s="1668"/>
      <c r="H134" s="1668"/>
      <c r="I134" s="1668"/>
      <c r="J134" s="1668"/>
      <c r="K134" s="1668"/>
      <c r="L134" s="1668"/>
      <c r="M134" s="163"/>
      <c r="N134" s="163"/>
      <c r="O134" s="132"/>
      <c r="P134" s="131"/>
      <c r="Q134" s="131"/>
      <c r="R134" s="131"/>
      <c r="S134" s="131"/>
      <c r="T134" s="131"/>
      <c r="U134" s="131"/>
      <c r="V134" s="131"/>
      <c r="W134" s="131"/>
      <c r="X134" s="131"/>
      <c r="Y134" s="131"/>
      <c r="Z134" s="131"/>
      <c r="AA134" s="131"/>
      <c r="AB134" s="131"/>
      <c r="AC134" s="131"/>
      <c r="AD134" s="131"/>
      <c r="AE134" s="131"/>
      <c r="AF134" s="131"/>
      <c r="AG134" s="131"/>
      <c r="AH134" s="131"/>
      <c r="AI134" s="131"/>
      <c r="AJ134" s="131"/>
      <c r="AK134" s="131"/>
      <c r="AL134" s="131"/>
      <c r="AM134" s="131"/>
      <c r="AN134" s="211"/>
      <c r="AO134" s="211"/>
      <c r="AP134" s="211"/>
    </row>
    <row r="135" spans="2:42" ht="15">
      <c r="B135" s="1669"/>
      <c r="C135" s="1669"/>
      <c r="D135" s="1669"/>
      <c r="E135" s="1669"/>
      <c r="F135" s="1669"/>
      <c r="G135" s="1669"/>
      <c r="H135" s="1669"/>
      <c r="I135" s="1669"/>
      <c r="J135" s="1669"/>
      <c r="K135" s="1669"/>
      <c r="L135" s="1669"/>
      <c r="M135" s="163"/>
      <c r="N135" s="163"/>
      <c r="O135" s="132"/>
      <c r="P135" s="131"/>
      <c r="Q135" s="131"/>
      <c r="R135" s="131"/>
      <c r="S135" s="131"/>
      <c r="T135" s="131"/>
      <c r="U135" s="131"/>
      <c r="V135" s="131"/>
      <c r="W135" s="131"/>
      <c r="X135" s="131"/>
      <c r="Y135" s="131"/>
      <c r="Z135" s="131"/>
      <c r="AA135" s="131"/>
      <c r="AB135" s="131"/>
      <c r="AC135" s="131"/>
      <c r="AD135" s="131"/>
      <c r="AE135" s="131"/>
      <c r="AF135" s="131"/>
      <c r="AG135" s="131"/>
      <c r="AH135" s="131"/>
      <c r="AI135" s="131"/>
      <c r="AJ135" s="131"/>
      <c r="AK135" s="131"/>
      <c r="AL135" s="131"/>
      <c r="AM135" s="131"/>
      <c r="AN135" s="211"/>
      <c r="AO135" s="211"/>
      <c r="AP135" s="211"/>
    </row>
    <row r="136" spans="2:42" ht="15">
      <c r="B136" s="1669"/>
      <c r="C136" s="1669"/>
      <c r="D136" s="1669"/>
      <c r="E136" s="1669"/>
      <c r="F136" s="1669"/>
      <c r="G136" s="1669"/>
      <c r="H136" s="1669"/>
      <c r="I136" s="1669"/>
      <c r="J136" s="1669"/>
      <c r="K136" s="1669"/>
      <c r="L136" s="1669"/>
      <c r="M136" s="163"/>
      <c r="N136" s="163"/>
      <c r="O136" s="132"/>
      <c r="P136" s="131"/>
      <c r="Q136" s="131"/>
      <c r="R136" s="131"/>
      <c r="S136" s="131"/>
      <c r="T136" s="131"/>
      <c r="U136" s="131"/>
      <c r="V136" s="131"/>
      <c r="W136" s="131"/>
      <c r="X136" s="131"/>
      <c r="Y136" s="131"/>
      <c r="Z136" s="131"/>
      <c r="AA136" s="131"/>
      <c r="AB136" s="131"/>
      <c r="AC136" s="131"/>
      <c r="AD136" s="131"/>
      <c r="AE136" s="131"/>
      <c r="AF136" s="131"/>
      <c r="AG136" s="131"/>
      <c r="AH136" s="131"/>
      <c r="AI136" s="131"/>
      <c r="AJ136" s="131"/>
      <c r="AK136" s="131"/>
      <c r="AL136" s="131"/>
      <c r="AM136" s="131"/>
    </row>
    <row r="137" spans="2:42" ht="15">
      <c r="B137" s="133"/>
      <c r="C137" s="133"/>
      <c r="D137" s="133"/>
      <c r="E137" s="133"/>
      <c r="F137" s="133"/>
      <c r="G137" s="133"/>
      <c r="H137" s="133"/>
      <c r="I137" s="133"/>
      <c r="J137" s="133"/>
      <c r="K137" s="133"/>
      <c r="L137" s="133"/>
      <c r="M137" s="163"/>
      <c r="N137" s="163"/>
      <c r="O137" s="132"/>
      <c r="P137" s="131"/>
      <c r="Q137" s="131"/>
      <c r="R137" s="131"/>
      <c r="S137" s="131"/>
      <c r="T137" s="131"/>
      <c r="U137" s="131"/>
      <c r="V137" s="131"/>
      <c r="W137" s="131"/>
      <c r="X137" s="131"/>
      <c r="Y137" s="131"/>
      <c r="Z137" s="131"/>
      <c r="AA137" s="131"/>
      <c r="AB137" s="131"/>
      <c r="AC137" s="131"/>
      <c r="AD137" s="131"/>
      <c r="AE137" s="131"/>
      <c r="AF137" s="131"/>
      <c r="AG137" s="131"/>
      <c r="AH137" s="131"/>
      <c r="AI137" s="131"/>
      <c r="AJ137" s="131"/>
      <c r="AK137" s="131"/>
      <c r="AL137" s="131"/>
      <c r="AM137" s="131"/>
    </row>
    <row r="138" spans="2:42" ht="15">
      <c r="B138" s="133"/>
      <c r="C138" s="133"/>
      <c r="D138" s="133"/>
      <c r="E138" s="133"/>
      <c r="F138" s="133"/>
      <c r="G138" s="133"/>
      <c r="H138" s="133"/>
      <c r="I138" s="133"/>
      <c r="J138" s="133"/>
      <c r="K138" s="133"/>
      <c r="L138" s="133"/>
      <c r="M138" s="163"/>
      <c r="N138" s="163"/>
      <c r="O138" s="132"/>
      <c r="P138" s="131"/>
      <c r="Q138" s="131"/>
      <c r="R138" s="131"/>
      <c r="S138" s="131"/>
      <c r="T138" s="131"/>
      <c r="U138" s="131"/>
      <c r="V138" s="131"/>
      <c r="W138" s="131"/>
      <c r="X138" s="131"/>
      <c r="Y138" s="131"/>
      <c r="Z138" s="131"/>
      <c r="AA138" s="131"/>
      <c r="AB138" s="131"/>
      <c r="AC138" s="131"/>
      <c r="AD138" s="131"/>
      <c r="AE138" s="131"/>
      <c r="AF138" s="131"/>
      <c r="AG138" s="131"/>
      <c r="AH138" s="131"/>
      <c r="AI138" s="131"/>
      <c r="AJ138" s="131"/>
      <c r="AK138" s="131"/>
      <c r="AL138" s="131"/>
      <c r="AM138" s="131"/>
    </row>
    <row r="139" spans="2:42" ht="15">
      <c r="M139" s="163"/>
      <c r="N139" s="163"/>
      <c r="O139" s="132"/>
      <c r="P139" s="131"/>
      <c r="Q139" s="131"/>
      <c r="R139" s="131"/>
      <c r="S139" s="131"/>
      <c r="T139" s="131"/>
      <c r="U139" s="131"/>
      <c r="V139" s="131"/>
      <c r="W139" s="131"/>
      <c r="X139" s="131"/>
      <c r="Y139" s="131"/>
      <c r="Z139" s="131"/>
      <c r="AA139" s="131"/>
      <c r="AB139" s="131"/>
      <c r="AC139" s="131"/>
      <c r="AD139" s="131"/>
      <c r="AE139" s="131"/>
      <c r="AF139" s="131"/>
      <c r="AG139" s="131"/>
      <c r="AH139" s="131"/>
      <c r="AI139" s="131"/>
      <c r="AJ139" s="131"/>
      <c r="AK139" s="131"/>
      <c r="AL139" s="131"/>
      <c r="AM139" s="131"/>
    </row>
    <row r="140" spans="2:42" ht="15">
      <c r="M140" s="163"/>
      <c r="N140" s="163"/>
      <c r="O140" s="132"/>
      <c r="P140" s="131"/>
      <c r="Q140" s="131"/>
      <c r="R140" s="131"/>
      <c r="S140" s="131"/>
      <c r="T140" s="131"/>
      <c r="U140" s="131"/>
      <c r="V140" s="131"/>
      <c r="W140" s="131"/>
      <c r="X140" s="131"/>
      <c r="Y140" s="131"/>
      <c r="Z140" s="131"/>
      <c r="AA140" s="131"/>
      <c r="AB140" s="131"/>
      <c r="AC140" s="131"/>
      <c r="AD140" s="131"/>
      <c r="AE140" s="131"/>
      <c r="AF140" s="131"/>
      <c r="AG140" s="131"/>
      <c r="AH140" s="131"/>
      <c r="AI140" s="131"/>
      <c r="AJ140" s="131"/>
      <c r="AK140" s="131"/>
      <c r="AL140" s="131"/>
      <c r="AM140" s="131"/>
    </row>
    <row r="141" spans="2:42" ht="15">
      <c r="M141" s="163"/>
      <c r="N141" s="163"/>
      <c r="O141" s="132"/>
      <c r="P141" s="131"/>
      <c r="Q141" s="131"/>
      <c r="R141" s="131"/>
      <c r="S141" s="131"/>
      <c r="T141" s="131"/>
      <c r="U141" s="131"/>
      <c r="V141" s="131"/>
      <c r="W141" s="131"/>
      <c r="X141" s="131"/>
      <c r="Y141" s="131"/>
      <c r="Z141" s="131"/>
      <c r="AA141" s="131"/>
      <c r="AB141" s="131"/>
      <c r="AC141" s="131"/>
      <c r="AD141" s="131"/>
      <c r="AE141" s="131"/>
      <c r="AF141" s="131"/>
      <c r="AG141" s="131"/>
      <c r="AH141" s="131"/>
      <c r="AI141" s="131"/>
      <c r="AJ141" s="131"/>
      <c r="AK141" s="131"/>
      <c r="AL141" s="131"/>
      <c r="AM141" s="131"/>
    </row>
    <row r="142" spans="2:42" ht="15.6">
      <c r="I142" s="1664"/>
      <c r="J142" s="1664"/>
      <c r="M142" s="184"/>
      <c r="N142" s="184"/>
      <c r="O142" s="132"/>
      <c r="P142" s="131"/>
      <c r="Q142" s="131"/>
      <c r="R142" s="131"/>
      <c r="S142" s="131"/>
      <c r="T142" s="131"/>
      <c r="U142" s="131"/>
      <c r="V142" s="131"/>
      <c r="W142" s="131"/>
      <c r="X142" s="131"/>
      <c r="Y142" s="131"/>
      <c r="Z142" s="131"/>
      <c r="AA142" s="131"/>
      <c r="AB142" s="131"/>
      <c r="AC142" s="131"/>
      <c r="AD142" s="131"/>
      <c r="AE142" s="131"/>
      <c r="AF142" s="131"/>
      <c r="AG142" s="131"/>
      <c r="AH142" s="131"/>
      <c r="AI142" s="131"/>
      <c r="AJ142" s="131"/>
      <c r="AK142" s="131"/>
      <c r="AL142" s="131"/>
      <c r="AM142" s="131"/>
    </row>
    <row r="143" spans="2:42" ht="15.6">
      <c r="I143" s="186"/>
      <c r="J143" s="186"/>
      <c r="M143" s="167"/>
      <c r="N143" s="167"/>
      <c r="O143" s="132"/>
      <c r="P143" s="131"/>
      <c r="Q143" s="131"/>
      <c r="R143" s="131"/>
      <c r="S143" s="131"/>
      <c r="T143" s="131"/>
      <c r="U143" s="131"/>
      <c r="V143" s="131"/>
      <c r="W143" s="131"/>
      <c r="X143" s="131"/>
      <c r="Y143" s="131"/>
      <c r="Z143" s="131"/>
      <c r="AA143" s="131"/>
      <c r="AB143" s="131"/>
      <c r="AC143" s="131"/>
      <c r="AD143" s="131"/>
      <c r="AE143" s="131"/>
      <c r="AF143" s="131"/>
      <c r="AG143" s="131"/>
      <c r="AH143" s="131"/>
      <c r="AI143" s="131"/>
      <c r="AJ143" s="131"/>
      <c r="AK143" s="131"/>
      <c r="AL143" s="131"/>
      <c r="AM143" s="131"/>
    </row>
    <row r="144" spans="2:42" ht="15.6">
      <c r="I144" s="186"/>
      <c r="J144" s="186"/>
      <c r="M144" s="163"/>
      <c r="N144" s="163"/>
      <c r="O144" s="132"/>
      <c r="P144" s="131"/>
      <c r="Q144" s="131"/>
      <c r="R144" s="131"/>
      <c r="S144" s="131"/>
      <c r="T144" s="131"/>
      <c r="U144" s="131"/>
      <c r="V144" s="131"/>
      <c r="W144" s="131"/>
      <c r="X144" s="131"/>
      <c r="Y144" s="131"/>
      <c r="Z144" s="131"/>
      <c r="AA144" s="131"/>
      <c r="AB144" s="131"/>
      <c r="AC144" s="131"/>
      <c r="AD144" s="131"/>
      <c r="AE144" s="131"/>
      <c r="AF144" s="131"/>
      <c r="AG144" s="131"/>
      <c r="AH144" s="131"/>
      <c r="AI144" s="131"/>
      <c r="AJ144" s="131"/>
      <c r="AK144" s="131"/>
      <c r="AL144" s="131"/>
      <c r="AM144" s="131"/>
    </row>
    <row r="145" spans="2:39" ht="15">
      <c r="B145" s="1670" t="s">
        <v>227</v>
      </c>
      <c r="C145" s="1670"/>
      <c r="D145" s="1670"/>
      <c r="E145" s="1670"/>
      <c r="F145" s="1670"/>
      <c r="G145" s="1670"/>
      <c r="H145" s="1670"/>
      <c r="I145" s="1670"/>
      <c r="J145" s="1670"/>
      <c r="K145" s="1670"/>
      <c r="L145" s="1670"/>
      <c r="M145" s="163"/>
      <c r="N145" s="163"/>
      <c r="O145" s="132"/>
      <c r="P145" s="131"/>
      <c r="Q145" s="131"/>
      <c r="R145" s="131"/>
      <c r="S145" s="131"/>
      <c r="T145" s="131"/>
      <c r="U145" s="131"/>
      <c r="V145" s="131"/>
      <c r="W145" s="131"/>
      <c r="X145" s="131"/>
      <c r="Y145" s="131"/>
      <c r="Z145" s="131"/>
      <c r="AA145" s="131"/>
      <c r="AB145" s="131"/>
      <c r="AC145" s="131"/>
      <c r="AD145" s="131"/>
      <c r="AE145" s="131"/>
      <c r="AF145" s="131"/>
      <c r="AG145" s="131"/>
      <c r="AH145" s="131"/>
      <c r="AI145" s="131"/>
      <c r="AJ145" s="131"/>
      <c r="AK145" s="131"/>
      <c r="AL145" s="131"/>
      <c r="AM145" s="131"/>
    </row>
    <row r="146" spans="2:39" ht="15">
      <c r="B146" s="1671" t="str">
        <f>AW1</f>
        <v>JHONNY VILLARROEL</v>
      </c>
      <c r="C146" s="1671"/>
      <c r="D146" s="1671"/>
      <c r="E146" s="1671"/>
      <c r="F146" s="1671"/>
      <c r="G146" s="1671"/>
      <c r="H146" s="1671"/>
      <c r="I146" s="1671"/>
      <c r="J146" s="1671"/>
      <c r="K146" s="1671"/>
      <c r="L146" s="1671"/>
      <c r="M146" s="163"/>
      <c r="N146" s="163"/>
      <c r="O146" s="132"/>
      <c r="P146" s="131"/>
      <c r="Q146" s="131"/>
      <c r="R146" s="131"/>
      <c r="S146" s="131"/>
      <c r="T146" s="131"/>
      <c r="U146" s="131"/>
      <c r="V146" s="131"/>
      <c r="W146" s="131"/>
      <c r="X146" s="131"/>
      <c r="Y146" s="131"/>
      <c r="Z146" s="131"/>
      <c r="AA146" s="131"/>
      <c r="AB146" s="131"/>
      <c r="AC146" s="131"/>
      <c r="AD146" s="131"/>
      <c r="AE146" s="131"/>
      <c r="AF146" s="131"/>
      <c r="AG146" s="131"/>
      <c r="AH146" s="131"/>
      <c r="AI146" s="131"/>
      <c r="AJ146" s="131"/>
      <c r="AK146" s="131"/>
      <c r="AL146" s="131"/>
      <c r="AM146" s="131"/>
    </row>
    <row r="147" spans="2:39" ht="15">
      <c r="B147" s="1671" t="str">
        <f>AW2</f>
        <v>COORDINADOR LABORAL</v>
      </c>
      <c r="C147" s="1671"/>
      <c r="D147" s="1671"/>
      <c r="E147" s="1671"/>
      <c r="F147" s="1671"/>
      <c r="G147" s="1671"/>
      <c r="H147" s="1671"/>
      <c r="I147" s="1671"/>
      <c r="J147" s="1671"/>
      <c r="K147" s="1671"/>
      <c r="L147" s="1671"/>
      <c r="M147" s="163"/>
      <c r="N147" s="163"/>
      <c r="O147" s="132"/>
      <c r="P147" s="131"/>
      <c r="Q147" s="131"/>
      <c r="R147" s="131"/>
      <c r="S147" s="131"/>
      <c r="T147" s="131"/>
      <c r="U147" s="131"/>
      <c r="V147" s="131"/>
      <c r="W147" s="131"/>
      <c r="X147" s="131"/>
      <c r="Y147" s="131"/>
      <c r="Z147" s="131"/>
      <c r="AA147" s="131"/>
      <c r="AB147" s="131"/>
      <c r="AC147" s="131"/>
      <c r="AD147" s="131"/>
      <c r="AE147" s="131"/>
      <c r="AF147" s="131"/>
      <c r="AG147" s="131"/>
      <c r="AH147" s="131"/>
      <c r="AI147" s="131"/>
      <c r="AJ147" s="131"/>
      <c r="AK147" s="131"/>
      <c r="AL147" s="131"/>
      <c r="AM147" s="131"/>
    </row>
    <row r="148" spans="2:39" ht="15.6">
      <c r="I148" s="186"/>
      <c r="J148" s="186"/>
      <c r="M148" s="163"/>
      <c r="N148" s="163"/>
      <c r="O148" s="132"/>
      <c r="P148" s="131"/>
      <c r="Q148" s="131"/>
      <c r="R148" s="131"/>
      <c r="S148" s="131"/>
      <c r="T148" s="131"/>
      <c r="U148" s="131"/>
      <c r="V148" s="131"/>
      <c r="W148" s="131"/>
      <c r="X148" s="131"/>
      <c r="Y148" s="131"/>
      <c r="Z148" s="131"/>
      <c r="AA148" s="131"/>
      <c r="AB148" s="131"/>
      <c r="AC148" s="131"/>
      <c r="AD148" s="131"/>
      <c r="AE148" s="131"/>
      <c r="AF148" s="131"/>
      <c r="AG148" s="131"/>
      <c r="AH148" s="131"/>
      <c r="AI148" s="131"/>
      <c r="AJ148" s="131"/>
      <c r="AK148" s="131"/>
      <c r="AL148" s="131"/>
      <c r="AM148" s="131"/>
    </row>
    <row r="149" spans="2:39" ht="15">
      <c r="M149" s="167"/>
      <c r="N149" s="167"/>
      <c r="O149" s="132"/>
      <c r="P149" s="131"/>
      <c r="Q149" s="131"/>
      <c r="R149" s="131"/>
      <c r="S149" s="131"/>
      <c r="T149" s="131"/>
      <c r="U149" s="131"/>
      <c r="V149" s="131"/>
      <c r="W149" s="131"/>
      <c r="X149" s="131"/>
      <c r="Y149" s="131"/>
      <c r="Z149" s="131"/>
      <c r="AA149" s="131"/>
      <c r="AB149" s="131"/>
      <c r="AC149" s="131"/>
      <c r="AD149" s="131"/>
      <c r="AE149" s="131"/>
      <c r="AF149" s="131"/>
      <c r="AG149" s="131"/>
      <c r="AH149" s="131"/>
      <c r="AI149" s="131"/>
      <c r="AJ149" s="131"/>
      <c r="AK149" s="131"/>
      <c r="AL149" s="131"/>
      <c r="AM149" s="131"/>
    </row>
    <row r="150" spans="2:39" ht="13.2">
      <c r="B150" s="1665"/>
      <c r="C150" s="1665"/>
      <c r="D150" s="1666"/>
      <c r="E150" s="1666"/>
      <c r="F150" s="1666"/>
      <c r="G150" s="1666"/>
      <c r="H150" s="1666"/>
      <c r="I150" s="1666"/>
      <c r="J150" s="1665"/>
      <c r="K150" s="1665"/>
      <c r="L150" s="174"/>
      <c r="O150" s="132"/>
      <c r="P150" s="131"/>
      <c r="Q150" s="131"/>
      <c r="R150" s="131"/>
      <c r="S150" s="131"/>
      <c r="T150" s="131"/>
      <c r="U150" s="131"/>
      <c r="V150" s="131"/>
      <c r="W150" s="131"/>
      <c r="X150" s="131"/>
      <c r="Y150" s="131"/>
      <c r="Z150" s="131"/>
      <c r="AA150" s="131"/>
      <c r="AB150" s="131"/>
      <c r="AC150" s="131"/>
      <c r="AD150" s="131"/>
      <c r="AE150" s="131"/>
      <c r="AF150" s="131"/>
      <c r="AG150" s="131"/>
      <c r="AH150" s="131"/>
      <c r="AI150" s="131"/>
      <c r="AJ150" s="131"/>
      <c r="AK150" s="131"/>
      <c r="AL150" s="131"/>
      <c r="AM150" s="131"/>
    </row>
    <row r="151" spans="2:39" ht="17.399999999999999">
      <c r="E151" s="150"/>
      <c r="M151" s="169"/>
      <c r="N151" s="169"/>
      <c r="O151" s="132"/>
      <c r="P151" s="131"/>
      <c r="Q151" s="131"/>
      <c r="R151" s="131"/>
      <c r="S151" s="131"/>
      <c r="T151" s="131"/>
      <c r="U151" s="131"/>
      <c r="V151" s="131"/>
      <c r="W151" s="131"/>
      <c r="X151" s="131"/>
      <c r="Y151" s="131"/>
      <c r="Z151" s="131"/>
      <c r="AA151" s="131"/>
      <c r="AB151" s="131"/>
      <c r="AC151" s="131"/>
      <c r="AD151" s="131"/>
      <c r="AE151" s="131"/>
      <c r="AF151" s="131"/>
      <c r="AG151" s="131"/>
      <c r="AH151" s="131"/>
      <c r="AI151" s="131"/>
      <c r="AJ151" s="131"/>
      <c r="AK151" s="131"/>
      <c r="AL151" s="131"/>
      <c r="AM151" s="131"/>
    </row>
    <row r="152" spans="2:39" ht="13.2">
      <c r="B152" s="179"/>
      <c r="C152" s="1666"/>
      <c r="D152" s="1666"/>
      <c r="E152" s="1666"/>
      <c r="F152" s="1666"/>
      <c r="G152" s="1667"/>
      <c r="H152" s="1667"/>
      <c r="I152" s="175"/>
      <c r="J152" s="1665"/>
      <c r="K152" s="1665"/>
      <c r="L152" s="175"/>
      <c r="O152" s="132"/>
      <c r="P152" s="131"/>
      <c r="Q152" s="131"/>
      <c r="R152" s="131"/>
      <c r="S152" s="131"/>
      <c r="T152" s="131"/>
      <c r="U152" s="131"/>
      <c r="V152" s="131"/>
      <c r="W152" s="131"/>
      <c r="X152" s="131"/>
      <c r="Y152" s="131"/>
      <c r="Z152" s="131"/>
      <c r="AA152" s="131"/>
      <c r="AB152" s="131"/>
      <c r="AC152" s="131"/>
      <c r="AD152" s="131"/>
      <c r="AE152" s="131"/>
      <c r="AF152" s="131"/>
      <c r="AG152" s="131"/>
      <c r="AH152" s="131"/>
      <c r="AI152" s="131"/>
      <c r="AJ152" s="131"/>
      <c r="AK152" s="131"/>
      <c r="AL152" s="131"/>
      <c r="AM152" s="131"/>
    </row>
    <row r="153" spans="2:39" ht="15">
      <c r="D153" s="182"/>
      <c r="E153" s="183"/>
      <c r="F153" s="182"/>
      <c r="M153" s="185"/>
      <c r="N153" s="185"/>
      <c r="O153" s="132"/>
      <c r="P153" s="131"/>
      <c r="Q153" s="131"/>
      <c r="R153" s="131"/>
      <c r="S153" s="131"/>
      <c r="T153" s="131"/>
      <c r="U153" s="131"/>
      <c r="V153" s="131"/>
      <c r="W153" s="131"/>
      <c r="X153" s="131"/>
      <c r="Y153" s="131"/>
      <c r="Z153" s="131"/>
      <c r="AA153" s="131"/>
      <c r="AB153" s="131"/>
      <c r="AC153" s="131"/>
      <c r="AD153" s="131"/>
      <c r="AE153" s="131"/>
      <c r="AF153" s="131"/>
      <c r="AG153" s="131"/>
      <c r="AH153" s="131"/>
      <c r="AI153" s="131"/>
      <c r="AJ153" s="131"/>
      <c r="AK153" s="131"/>
      <c r="AL153" s="131"/>
      <c r="AM153" s="131"/>
    </row>
    <row r="154" spans="2:39" ht="15">
      <c r="B154" s="1663"/>
      <c r="C154" s="1663"/>
      <c r="D154" s="187"/>
      <c r="E154" s="187"/>
      <c r="F154" s="187"/>
      <c r="G154" s="188"/>
      <c r="H154" s="188"/>
      <c r="I154" s="189"/>
      <c r="J154" s="189"/>
      <c r="K154" s="189"/>
      <c r="L154" s="189"/>
      <c r="M154" s="185"/>
      <c r="N154" s="185"/>
      <c r="O154" s="132"/>
      <c r="P154" s="131"/>
      <c r="Q154" s="131"/>
      <c r="R154" s="131"/>
      <c r="S154" s="131"/>
      <c r="T154" s="131"/>
      <c r="U154" s="131"/>
      <c r="V154" s="131"/>
      <c r="W154" s="131"/>
      <c r="X154" s="131"/>
      <c r="Y154" s="131"/>
      <c r="Z154" s="131"/>
      <c r="AA154" s="131"/>
      <c r="AB154" s="131"/>
      <c r="AC154" s="131"/>
      <c r="AD154" s="131"/>
      <c r="AE154" s="131"/>
      <c r="AF154" s="131"/>
      <c r="AG154" s="131"/>
      <c r="AH154" s="131"/>
      <c r="AI154" s="131"/>
      <c r="AJ154" s="131"/>
      <c r="AK154" s="131"/>
      <c r="AL154" s="131"/>
      <c r="AM154" s="131"/>
    </row>
    <row r="155" spans="2:39" ht="12.75" customHeight="1">
      <c r="B155" s="1674" t="str">
        <f>B102</f>
        <v>AV. LUIS DEL VALLE GARCIA C.C. "LA MANTUANA" 2D0. PISO OFIC. 03 MATURIN EDO. MONAGAS.</v>
      </c>
      <c r="C155" s="1674"/>
      <c r="D155" s="1674"/>
      <c r="E155" s="1674"/>
      <c r="F155" s="1674"/>
      <c r="G155" s="1674"/>
      <c r="H155" s="1674"/>
      <c r="I155" s="1674"/>
      <c r="J155" s="1674"/>
      <c r="K155" s="1674"/>
      <c r="L155" s="1674"/>
      <c r="O155" s="132"/>
      <c r="P155" s="131"/>
      <c r="Q155" s="131"/>
      <c r="R155" s="131"/>
      <c r="S155" s="131"/>
      <c r="T155" s="131"/>
      <c r="U155" s="131"/>
      <c r="V155" s="131"/>
      <c r="W155" s="131"/>
      <c r="X155" s="131"/>
      <c r="Y155" s="131"/>
      <c r="Z155" s="131"/>
      <c r="AA155" s="131"/>
      <c r="AB155" s="131"/>
      <c r="AC155" s="131"/>
      <c r="AD155" s="131"/>
      <c r="AE155" s="131"/>
      <c r="AF155" s="131"/>
      <c r="AG155" s="131"/>
      <c r="AH155" s="131"/>
      <c r="AI155" s="131"/>
      <c r="AJ155" s="131"/>
      <c r="AK155" s="131"/>
      <c r="AL155" s="131"/>
      <c r="AM155" s="131"/>
    </row>
    <row r="156" spans="2:39" ht="13.2">
      <c r="B156" s="1675"/>
      <c r="C156" s="1675"/>
      <c r="D156" s="1675"/>
      <c r="E156" s="1675"/>
      <c r="F156" s="1675"/>
      <c r="G156" s="1675"/>
      <c r="H156" s="1675"/>
      <c r="I156" s="1675"/>
      <c r="J156" s="1675"/>
      <c r="K156" s="1675"/>
      <c r="L156" s="1675"/>
      <c r="O156" s="132"/>
      <c r="P156" s="131"/>
      <c r="Q156" s="131"/>
      <c r="R156" s="131"/>
      <c r="S156" s="131"/>
      <c r="T156" s="131"/>
      <c r="U156" s="131"/>
      <c r="V156" s="131"/>
      <c r="W156" s="131"/>
      <c r="X156" s="131"/>
      <c r="Y156" s="131"/>
      <c r="Z156" s="131"/>
      <c r="AA156" s="131"/>
      <c r="AB156" s="131"/>
      <c r="AC156" s="131"/>
      <c r="AD156" s="131"/>
      <c r="AE156" s="131"/>
      <c r="AF156" s="131"/>
      <c r="AG156" s="131"/>
      <c r="AH156" s="131"/>
      <c r="AI156" s="131"/>
      <c r="AJ156" s="131"/>
      <c r="AK156" s="131"/>
      <c r="AL156" s="131"/>
      <c r="AM156" s="131"/>
    </row>
    <row r="157" spans="2:39" ht="13.2">
      <c r="B157" s="1675"/>
      <c r="C157" s="1675"/>
      <c r="D157" s="1675"/>
      <c r="E157" s="1675"/>
      <c r="F157" s="1675"/>
      <c r="G157" s="1675"/>
      <c r="H157" s="1675"/>
      <c r="I157" s="1675"/>
      <c r="J157" s="1675"/>
      <c r="K157" s="1675"/>
      <c r="L157" s="1675"/>
      <c r="M157" s="136"/>
      <c r="N157" s="136"/>
    </row>
    <row r="158" spans="2:39" ht="15.6">
      <c r="B158" s="136"/>
      <c r="C158" s="136"/>
      <c r="D158" s="136"/>
      <c r="E158" s="136"/>
      <c r="F158" s="136"/>
      <c r="G158" s="136"/>
      <c r="H158" s="136"/>
      <c r="I158" s="190"/>
      <c r="J158" s="190"/>
      <c r="K158" s="136"/>
      <c r="L158" s="136"/>
      <c r="M158" s="136"/>
      <c r="N158" s="136"/>
    </row>
    <row r="159" spans="2:39" ht="15.6">
      <c r="B159" s="136"/>
      <c r="C159" s="136"/>
      <c r="D159" s="136"/>
      <c r="E159" s="136"/>
      <c r="F159" s="136"/>
      <c r="G159" s="136"/>
      <c r="H159" s="136"/>
      <c r="I159" s="190"/>
      <c r="J159" s="190"/>
      <c r="K159" s="136"/>
      <c r="L159" s="136"/>
      <c r="M159" s="136"/>
      <c r="N159" s="136"/>
    </row>
    <row r="160" spans="2:39" ht="15.6">
      <c r="B160" s="136"/>
      <c r="C160" s="136"/>
      <c r="D160" s="136"/>
      <c r="E160" s="136"/>
      <c r="F160" s="136"/>
      <c r="G160" s="136"/>
      <c r="H160" s="136"/>
      <c r="I160" s="190"/>
      <c r="J160" s="190"/>
      <c r="K160" s="136"/>
      <c r="L160" s="136"/>
      <c r="M160" s="136"/>
      <c r="N160" s="136"/>
    </row>
    <row r="161" spans="2:14" ht="15.6">
      <c r="B161" s="136"/>
      <c r="C161" s="136"/>
      <c r="D161" s="136"/>
      <c r="E161" s="136"/>
      <c r="F161" s="136"/>
      <c r="G161" s="136"/>
      <c r="H161" s="136"/>
      <c r="I161" s="190"/>
      <c r="J161" s="190"/>
      <c r="K161" s="136"/>
      <c r="L161" s="136"/>
      <c r="M161" s="136"/>
      <c r="N161" s="136"/>
    </row>
    <row r="162" spans="2:14" ht="15.6">
      <c r="B162" s="136"/>
      <c r="C162" s="136"/>
      <c r="D162" s="136"/>
      <c r="E162" s="136"/>
      <c r="F162" s="136"/>
      <c r="G162" s="136"/>
      <c r="H162" s="136"/>
      <c r="I162" s="190"/>
      <c r="J162" s="190"/>
      <c r="K162" s="136"/>
      <c r="L162" s="136"/>
      <c r="M162" s="136"/>
      <c r="N162" s="136"/>
    </row>
    <row r="163" spans="2:14" ht="15.6">
      <c r="B163" s="136"/>
      <c r="C163" s="136"/>
      <c r="D163" s="136"/>
      <c r="E163" s="136"/>
      <c r="F163" s="136"/>
      <c r="G163" s="136"/>
      <c r="H163" s="136"/>
      <c r="I163" s="190"/>
      <c r="J163" s="190"/>
      <c r="K163" s="136"/>
      <c r="L163" s="136"/>
      <c r="M163" s="136"/>
      <c r="N163" s="136"/>
    </row>
    <row r="164" spans="2:14" ht="13.2">
      <c r="B164" s="1659"/>
      <c r="C164" s="1659"/>
      <c r="D164" s="1660"/>
      <c r="E164" s="1660"/>
      <c r="F164" s="1660"/>
      <c r="G164" s="1660"/>
      <c r="H164" s="1660"/>
      <c r="I164" s="1660"/>
      <c r="J164" s="1659"/>
      <c r="K164" s="1659"/>
      <c r="L164" s="194"/>
      <c r="M164" s="136"/>
      <c r="N164" s="136"/>
    </row>
    <row r="165" spans="2:14" ht="13.2">
      <c r="B165" s="136"/>
      <c r="C165" s="136"/>
      <c r="D165" s="136"/>
      <c r="E165" s="195"/>
      <c r="F165" s="136"/>
      <c r="G165" s="136"/>
      <c r="H165" s="136"/>
      <c r="I165" s="136"/>
      <c r="J165" s="136"/>
      <c r="K165" s="136"/>
      <c r="L165" s="136"/>
      <c r="M165" s="136"/>
      <c r="N165" s="136"/>
    </row>
    <row r="166" spans="2:14" ht="13.2">
      <c r="B166" s="196"/>
      <c r="C166" s="1660"/>
      <c r="D166" s="1660"/>
      <c r="E166" s="1660"/>
      <c r="F166" s="1660"/>
      <c r="G166" s="1662"/>
      <c r="H166" s="1662"/>
      <c r="I166" s="197"/>
      <c r="J166" s="1659"/>
      <c r="K166" s="1659"/>
      <c r="L166" s="197"/>
      <c r="M166" s="194"/>
      <c r="N166" s="194"/>
    </row>
    <row r="167" spans="2:14" ht="13.2">
      <c r="B167" s="136"/>
      <c r="C167" s="136"/>
      <c r="D167" s="198"/>
      <c r="E167" s="199"/>
      <c r="F167" s="198"/>
      <c r="G167" s="136"/>
      <c r="H167" s="136"/>
      <c r="I167" s="136"/>
      <c r="J167" s="136"/>
      <c r="K167" s="136"/>
      <c r="L167" s="136"/>
      <c r="M167" s="136"/>
      <c r="N167" s="136"/>
    </row>
    <row r="168" spans="2:14" ht="13.2">
      <c r="B168" s="1659"/>
      <c r="C168" s="1659"/>
      <c r="D168" s="200"/>
      <c r="E168" s="200"/>
      <c r="F168" s="200"/>
      <c r="G168" s="195"/>
      <c r="H168" s="195"/>
      <c r="I168" s="136"/>
      <c r="J168" s="136"/>
      <c r="K168" s="136"/>
      <c r="L168" s="136"/>
      <c r="M168" s="197"/>
      <c r="N168" s="197"/>
    </row>
    <row r="169" spans="2:14" ht="13.2">
      <c r="B169" s="136"/>
      <c r="C169" s="136"/>
      <c r="D169" s="136"/>
      <c r="E169" s="195"/>
      <c r="F169" s="136"/>
      <c r="G169" s="136"/>
      <c r="H169" s="136"/>
      <c r="I169" s="136"/>
      <c r="J169" s="136"/>
      <c r="K169" s="201"/>
      <c r="L169" s="201"/>
      <c r="M169" s="136"/>
      <c r="N169" s="136"/>
    </row>
    <row r="170" spans="2:14" ht="13.2">
      <c r="B170" s="1661"/>
      <c r="C170" s="1661"/>
      <c r="D170" s="1661"/>
      <c r="E170" s="1661"/>
      <c r="F170" s="1661"/>
      <c r="G170" s="1661"/>
      <c r="H170" s="1661"/>
      <c r="I170" s="1661"/>
      <c r="J170" s="1661"/>
      <c r="K170" s="202"/>
      <c r="L170" s="201"/>
      <c r="M170" s="136"/>
      <c r="N170" s="136"/>
    </row>
    <row r="171" spans="2:14" ht="13.2">
      <c r="B171" s="1661"/>
      <c r="C171" s="1661"/>
      <c r="D171" s="1661"/>
      <c r="E171" s="1661"/>
      <c r="F171" s="1661"/>
      <c r="G171" s="1661"/>
      <c r="H171" s="1661"/>
      <c r="I171" s="1661"/>
      <c r="J171" s="1661"/>
      <c r="K171" s="203"/>
      <c r="L171" s="203"/>
      <c r="M171" s="201"/>
      <c r="N171" s="201"/>
    </row>
    <row r="172" spans="2:14" ht="13.2">
      <c r="B172" s="136"/>
      <c r="C172" s="136"/>
      <c r="D172" s="136"/>
      <c r="E172" s="136"/>
      <c r="F172" s="136"/>
      <c r="G172" s="136"/>
      <c r="H172" s="136"/>
      <c r="I172" s="136"/>
      <c r="J172" s="136"/>
      <c r="K172" s="195"/>
      <c r="L172" s="136"/>
      <c r="M172" s="201"/>
      <c r="N172" s="201"/>
    </row>
    <row r="173" spans="2:14" ht="13.2">
      <c r="B173" s="1659"/>
      <c r="C173" s="1659"/>
      <c r="D173" s="1660"/>
      <c r="E173" s="1660"/>
      <c r="F173" s="1660"/>
      <c r="G173" s="1660"/>
      <c r="H173" s="1660"/>
      <c r="I173" s="195"/>
      <c r="J173" s="136"/>
      <c r="K173" s="136"/>
      <c r="L173" s="136"/>
      <c r="M173" s="203"/>
      <c r="N173" s="203"/>
    </row>
    <row r="174" spans="2:14" ht="13.2">
      <c r="B174" s="1656"/>
      <c r="C174" s="1656"/>
      <c r="D174" s="136"/>
      <c r="E174" s="136"/>
      <c r="F174" s="136"/>
      <c r="G174" s="1656"/>
      <c r="H174" s="1656"/>
      <c r="I174" s="1656"/>
      <c r="J174" s="1656"/>
      <c r="K174" s="1656"/>
      <c r="L174" s="1656"/>
      <c r="M174" s="136"/>
      <c r="N174" s="136"/>
    </row>
    <row r="175" spans="2:14" ht="15">
      <c r="B175" s="136"/>
      <c r="C175" s="136"/>
      <c r="D175" s="136"/>
      <c r="E175" s="136"/>
      <c r="F175" s="136"/>
      <c r="G175" s="1652"/>
      <c r="H175" s="1652"/>
      <c r="I175" s="1653"/>
      <c r="J175" s="1652"/>
      <c r="K175" s="1653"/>
      <c r="L175" s="1653"/>
      <c r="M175" s="136"/>
      <c r="N175" s="136"/>
    </row>
    <row r="176" spans="2:14" ht="15">
      <c r="B176" s="136"/>
      <c r="C176" s="136"/>
      <c r="D176" s="136"/>
      <c r="E176" s="136"/>
      <c r="F176" s="136"/>
      <c r="G176" s="1652"/>
      <c r="H176" s="1652"/>
      <c r="I176" s="1653"/>
      <c r="J176" s="1652"/>
      <c r="K176" s="1653"/>
      <c r="L176" s="1653"/>
      <c r="M176" s="201"/>
      <c r="N176" s="201"/>
    </row>
    <row r="177" spans="2:14" ht="15">
      <c r="B177" s="136"/>
      <c r="C177" s="136"/>
      <c r="D177" s="136"/>
      <c r="E177" s="136"/>
      <c r="F177" s="136"/>
      <c r="G177" s="1652"/>
      <c r="H177" s="1652"/>
      <c r="I177" s="1653"/>
      <c r="J177" s="1652"/>
      <c r="K177" s="1653"/>
      <c r="L177" s="1653"/>
      <c r="M177" s="204"/>
      <c r="N177" s="204"/>
    </row>
    <row r="178" spans="2:14" ht="15">
      <c r="B178" s="136"/>
      <c r="C178" s="136"/>
      <c r="D178" s="136"/>
      <c r="E178" s="136"/>
      <c r="F178" s="136"/>
      <c r="G178" s="1653"/>
      <c r="H178" s="1653"/>
      <c r="I178" s="1653"/>
      <c r="J178" s="1653"/>
      <c r="K178" s="1653"/>
      <c r="L178" s="1653"/>
      <c r="M178" s="204"/>
      <c r="N178" s="204"/>
    </row>
    <row r="179" spans="2:14" ht="15">
      <c r="B179" s="136"/>
      <c r="C179" s="136"/>
      <c r="D179" s="136"/>
      <c r="E179" s="136"/>
      <c r="F179" s="136"/>
      <c r="G179" s="1652"/>
      <c r="H179" s="1652"/>
      <c r="I179" s="1653"/>
      <c r="J179" s="1653"/>
      <c r="K179" s="1653"/>
      <c r="L179" s="1653"/>
      <c r="M179" s="204"/>
      <c r="N179" s="204"/>
    </row>
    <row r="180" spans="2:14" ht="15">
      <c r="B180" s="136"/>
      <c r="C180" s="136"/>
      <c r="D180" s="136"/>
      <c r="E180" s="136"/>
      <c r="F180" s="136"/>
      <c r="G180" s="1652"/>
      <c r="H180" s="1652"/>
      <c r="I180" s="1653"/>
      <c r="J180" s="1652"/>
      <c r="K180" s="1653"/>
      <c r="L180" s="1653"/>
      <c r="M180" s="204"/>
      <c r="N180" s="204"/>
    </row>
    <row r="181" spans="2:14" ht="15">
      <c r="B181" s="136"/>
      <c r="C181" s="136"/>
      <c r="D181" s="136"/>
      <c r="E181" s="136"/>
      <c r="F181" s="136"/>
      <c r="G181" s="1652"/>
      <c r="H181" s="1652"/>
      <c r="I181" s="1653"/>
      <c r="J181" s="1652"/>
      <c r="K181" s="1653"/>
      <c r="L181" s="1653"/>
      <c r="M181" s="204"/>
      <c r="N181" s="204"/>
    </row>
    <row r="182" spans="2:14" ht="15">
      <c r="B182" s="136"/>
      <c r="C182" s="136"/>
      <c r="D182" s="136"/>
      <c r="E182" s="136"/>
      <c r="F182" s="136"/>
      <c r="G182" s="1652"/>
      <c r="H182" s="1652"/>
      <c r="I182" s="1653"/>
      <c r="J182" s="1652"/>
      <c r="K182" s="1653"/>
      <c r="L182" s="1653"/>
      <c r="M182" s="204"/>
      <c r="N182" s="204"/>
    </row>
    <row r="183" spans="2:14" ht="15">
      <c r="B183" s="205"/>
      <c r="C183" s="136"/>
      <c r="D183" s="136"/>
      <c r="E183" s="136"/>
      <c r="F183" s="136"/>
      <c r="G183" s="1657"/>
      <c r="H183" s="1652"/>
      <c r="I183" s="1653"/>
      <c r="J183" s="1653"/>
      <c r="K183" s="1653"/>
      <c r="L183" s="1653"/>
      <c r="M183" s="204"/>
      <c r="N183" s="204"/>
    </row>
    <row r="184" spans="2:14" ht="15">
      <c r="B184" s="136"/>
      <c r="C184" s="136"/>
      <c r="D184" s="136"/>
      <c r="E184" s="136"/>
      <c r="F184" s="136"/>
      <c r="G184" s="1658"/>
      <c r="H184" s="1658"/>
      <c r="I184" s="1653"/>
      <c r="J184" s="1653"/>
      <c r="K184" s="1653"/>
      <c r="L184" s="1653"/>
      <c r="M184" s="204"/>
      <c r="N184" s="204"/>
    </row>
    <row r="185" spans="2:14" ht="15.6">
      <c r="B185" s="1656"/>
      <c r="C185" s="1656"/>
      <c r="D185" s="136"/>
      <c r="E185" s="136"/>
      <c r="F185" s="136"/>
      <c r="G185" s="206"/>
      <c r="H185" s="206"/>
      <c r="I185" s="206"/>
      <c r="J185" s="206"/>
      <c r="K185" s="1654"/>
      <c r="L185" s="1655"/>
      <c r="M185" s="204"/>
      <c r="N185" s="204"/>
    </row>
    <row r="186" spans="2:14" ht="15">
      <c r="B186" s="1656"/>
      <c r="C186" s="1656"/>
      <c r="D186" s="136"/>
      <c r="E186" s="136"/>
      <c r="F186" s="136"/>
      <c r="G186" s="206"/>
      <c r="H186" s="206"/>
      <c r="I186" s="206"/>
      <c r="J186" s="206"/>
      <c r="K186" s="206"/>
      <c r="L186" s="206"/>
      <c r="M186" s="204"/>
      <c r="N186" s="204"/>
    </row>
    <row r="187" spans="2:14" ht="15.6">
      <c r="B187" s="136"/>
      <c r="C187" s="201"/>
      <c r="D187" s="136"/>
      <c r="E187" s="136"/>
      <c r="F187" s="136"/>
      <c r="G187" s="1651"/>
      <c r="H187" s="1652"/>
      <c r="I187" s="206"/>
      <c r="J187" s="206"/>
      <c r="K187" s="1653"/>
      <c r="L187" s="1653"/>
      <c r="M187" s="207"/>
      <c r="N187" s="207"/>
    </row>
    <row r="188" spans="2:14" ht="15">
      <c r="B188" s="136"/>
      <c r="C188" s="136"/>
      <c r="D188" s="136"/>
      <c r="E188" s="136"/>
      <c r="F188" s="136"/>
      <c r="G188" s="1651"/>
      <c r="H188" s="1652"/>
      <c r="I188" s="206"/>
      <c r="J188" s="206"/>
      <c r="K188" s="1653"/>
      <c r="L188" s="1653"/>
      <c r="M188" s="206"/>
      <c r="N188" s="206"/>
    </row>
    <row r="189" spans="2:14" ht="15">
      <c r="B189" s="136"/>
      <c r="C189" s="136"/>
      <c r="D189" s="136"/>
      <c r="E189" s="136"/>
      <c r="F189" s="136"/>
      <c r="G189" s="1651"/>
      <c r="H189" s="1652"/>
      <c r="I189" s="206"/>
      <c r="J189" s="206"/>
      <c r="K189" s="1653"/>
      <c r="L189" s="1653"/>
      <c r="M189" s="204"/>
      <c r="N189" s="204"/>
    </row>
    <row r="190" spans="2:14" ht="15">
      <c r="B190" s="136"/>
      <c r="C190" s="136"/>
      <c r="D190" s="136"/>
      <c r="E190" s="136"/>
      <c r="F190" s="136"/>
      <c r="G190" s="208"/>
      <c r="H190" s="208"/>
      <c r="I190" s="206"/>
      <c r="J190" s="206"/>
      <c r="K190" s="1653"/>
      <c r="L190" s="1653"/>
      <c r="M190" s="204"/>
      <c r="N190" s="204"/>
    </row>
    <row r="191" spans="2:14" ht="15">
      <c r="B191" s="136"/>
      <c r="C191" s="136"/>
      <c r="D191" s="136"/>
      <c r="E191" s="136"/>
      <c r="F191" s="136"/>
      <c r="G191" s="208"/>
      <c r="H191" s="208"/>
      <c r="I191" s="206"/>
      <c r="J191" s="206"/>
      <c r="K191" s="1653"/>
      <c r="L191" s="1653"/>
      <c r="M191" s="204"/>
      <c r="N191" s="204"/>
    </row>
    <row r="192" spans="2:14" ht="15.6">
      <c r="B192" s="1649"/>
      <c r="C192" s="1649"/>
      <c r="D192" s="136"/>
      <c r="E192" s="136"/>
      <c r="F192" s="136"/>
      <c r="G192" s="206"/>
      <c r="H192" s="206"/>
      <c r="I192" s="1654"/>
      <c r="J192" s="1655"/>
      <c r="K192" s="206"/>
      <c r="L192" s="206"/>
      <c r="M192" s="204"/>
      <c r="N192" s="204"/>
    </row>
    <row r="193" spans="2:14" ht="15">
      <c r="B193" s="136"/>
      <c r="C193" s="136"/>
      <c r="D193" s="136"/>
      <c r="E193" s="136"/>
      <c r="F193" s="136"/>
      <c r="G193" s="136"/>
      <c r="H193" s="136"/>
      <c r="I193" s="136"/>
      <c r="J193" s="136"/>
      <c r="K193" s="136"/>
      <c r="L193" s="136"/>
      <c r="M193" s="204"/>
      <c r="N193" s="204"/>
    </row>
    <row r="194" spans="2:14" ht="17.399999999999999">
      <c r="B194" s="1646"/>
      <c r="C194" s="1646"/>
      <c r="D194" s="1646"/>
      <c r="E194" s="1646"/>
      <c r="F194" s="136"/>
      <c r="G194" s="136"/>
      <c r="H194" s="136"/>
      <c r="I194" s="136"/>
      <c r="J194" s="136"/>
      <c r="K194" s="1647"/>
      <c r="L194" s="1647"/>
      <c r="M194" s="206"/>
      <c r="N194" s="206"/>
    </row>
    <row r="195" spans="2:14" ht="13.2">
      <c r="B195" s="136"/>
      <c r="C195" s="136"/>
      <c r="D195" s="136"/>
      <c r="E195" s="136"/>
      <c r="F195" s="136"/>
      <c r="G195" s="136"/>
      <c r="H195" s="136"/>
      <c r="I195" s="136"/>
      <c r="J195" s="136"/>
      <c r="K195" s="136"/>
      <c r="L195" s="136"/>
      <c r="M195" s="136"/>
      <c r="N195" s="136"/>
    </row>
    <row r="196" spans="2:14" ht="17.399999999999999">
      <c r="B196" s="1648"/>
      <c r="C196" s="1648"/>
      <c r="D196" s="1648"/>
      <c r="E196" s="1648"/>
      <c r="F196" s="1648"/>
      <c r="G196" s="1648"/>
      <c r="H196" s="1648"/>
      <c r="I196" s="1648"/>
      <c r="J196" s="1648"/>
      <c r="K196" s="1648"/>
      <c r="L196" s="1648"/>
      <c r="M196" s="209"/>
      <c r="N196" s="209"/>
    </row>
    <row r="197" spans="2:14" ht="15">
      <c r="B197" s="1648"/>
      <c r="C197" s="1648"/>
      <c r="D197" s="1648"/>
      <c r="E197" s="1648"/>
      <c r="F197" s="1648"/>
      <c r="G197" s="1648"/>
      <c r="H197" s="1648"/>
      <c r="I197" s="1648"/>
      <c r="J197" s="1648"/>
      <c r="K197" s="1648"/>
      <c r="L197" s="1648"/>
      <c r="M197" s="136"/>
      <c r="N197" s="136"/>
    </row>
    <row r="198" spans="2:14" ht="15">
      <c r="B198" s="136"/>
      <c r="C198" s="136"/>
      <c r="D198" s="136"/>
      <c r="E198" s="136"/>
      <c r="F198" s="136"/>
      <c r="G198" s="136"/>
      <c r="H198" s="136"/>
      <c r="I198" s="136"/>
      <c r="J198" s="136"/>
      <c r="K198" s="136"/>
      <c r="L198" s="136"/>
      <c r="M198" s="210"/>
      <c r="N198" s="210"/>
    </row>
    <row r="199" spans="2:14" ht="13.2">
      <c r="B199" s="136"/>
      <c r="C199" s="136"/>
      <c r="D199" s="136"/>
      <c r="E199" s="136"/>
      <c r="F199" s="136"/>
      <c r="G199" s="136"/>
      <c r="H199" s="136"/>
      <c r="I199" s="1649"/>
      <c r="J199" s="1649"/>
      <c r="K199" s="136"/>
      <c r="L199" s="136"/>
      <c r="M199" s="136"/>
      <c r="N199" s="136"/>
    </row>
    <row r="200" spans="2:14" ht="13.2">
      <c r="B200" s="136"/>
      <c r="C200" s="136"/>
      <c r="D200" s="136"/>
      <c r="E200" s="136"/>
      <c r="F200" s="136"/>
      <c r="G200" s="191"/>
      <c r="H200" s="1650"/>
      <c r="I200" s="1650"/>
      <c r="J200" s="1650"/>
      <c r="K200" s="1650"/>
      <c r="L200" s="136"/>
      <c r="M200" s="136"/>
      <c r="N200" s="136"/>
    </row>
    <row r="201" spans="2:14" ht="15.6">
      <c r="B201" s="136"/>
      <c r="C201" s="136"/>
      <c r="D201" s="136"/>
      <c r="E201" s="136"/>
      <c r="F201" s="136"/>
      <c r="G201" s="136"/>
      <c r="H201" s="136"/>
      <c r="I201" s="1645"/>
      <c r="J201" s="1645"/>
      <c r="K201" s="136"/>
      <c r="L201" s="136"/>
      <c r="M201" s="136"/>
      <c r="N201" s="136"/>
    </row>
    <row r="202" spans="2:14" ht="15.6">
      <c r="B202" s="136"/>
      <c r="C202" s="136"/>
      <c r="D202" s="136"/>
      <c r="E202" s="136"/>
      <c r="F202" s="136"/>
      <c r="G202" s="136"/>
      <c r="H202" s="136"/>
      <c r="I202" s="190"/>
      <c r="J202" s="190"/>
      <c r="K202" s="136"/>
      <c r="L202" s="136"/>
      <c r="M202" s="136"/>
      <c r="N202" s="136"/>
    </row>
    <row r="203" spans="2:14" ht="15.6">
      <c r="B203" s="136"/>
      <c r="C203" s="136"/>
      <c r="D203" s="136"/>
      <c r="E203" s="136"/>
      <c r="F203" s="136"/>
      <c r="G203" s="136"/>
      <c r="H203" s="136"/>
      <c r="I203" s="190"/>
      <c r="J203" s="190"/>
      <c r="K203" s="136"/>
      <c r="L203" s="136"/>
      <c r="M203" s="136"/>
      <c r="N203" s="136"/>
    </row>
    <row r="204" spans="2:14" ht="15.6">
      <c r="B204" s="136"/>
      <c r="C204" s="136"/>
      <c r="D204" s="136"/>
      <c r="E204" s="136"/>
      <c r="F204" s="136"/>
      <c r="G204" s="136"/>
      <c r="H204" s="136"/>
      <c r="I204" s="190"/>
      <c r="J204" s="190"/>
      <c r="K204" s="136"/>
      <c r="L204" s="136"/>
      <c r="M204" s="136"/>
      <c r="N204" s="136"/>
    </row>
    <row r="205" spans="2:14" ht="15.6">
      <c r="B205" s="136"/>
      <c r="C205" s="136"/>
      <c r="D205" s="136"/>
      <c r="E205" s="136"/>
      <c r="F205" s="136"/>
      <c r="G205" s="136"/>
      <c r="H205" s="136"/>
      <c r="I205" s="190"/>
      <c r="J205" s="190"/>
      <c r="K205" s="136"/>
      <c r="L205" s="136"/>
      <c r="M205" s="136"/>
      <c r="N205" s="136"/>
    </row>
    <row r="206" spans="2:14" ht="15.6">
      <c r="B206" s="136"/>
      <c r="C206" s="136"/>
      <c r="D206" s="136"/>
      <c r="E206" s="136"/>
      <c r="F206" s="136"/>
      <c r="G206" s="136"/>
      <c r="H206" s="136"/>
      <c r="I206" s="190"/>
      <c r="J206" s="190"/>
      <c r="K206" s="136"/>
      <c r="L206" s="136"/>
      <c r="M206" s="136"/>
      <c r="N206" s="136"/>
    </row>
    <row r="207" spans="2:14" ht="15.6">
      <c r="B207" s="136"/>
      <c r="C207" s="136"/>
      <c r="D207" s="136"/>
      <c r="E207" s="136"/>
      <c r="F207" s="136"/>
      <c r="G207" s="136"/>
      <c r="H207" s="136"/>
      <c r="I207" s="190"/>
      <c r="J207" s="190"/>
      <c r="K207" s="136"/>
      <c r="L207" s="136"/>
      <c r="M207" s="136"/>
      <c r="N207" s="136"/>
    </row>
    <row r="208" spans="2:14" ht="15.6">
      <c r="B208" s="136"/>
      <c r="C208" s="136"/>
      <c r="D208" s="136"/>
      <c r="E208" s="136"/>
      <c r="F208" s="136"/>
      <c r="G208" s="136"/>
      <c r="H208" s="136"/>
      <c r="I208" s="190"/>
      <c r="J208" s="190"/>
      <c r="K208" s="136"/>
      <c r="L208" s="136"/>
      <c r="M208" s="136"/>
      <c r="N208" s="136"/>
    </row>
    <row r="209" spans="2:14" ht="13.2">
      <c r="B209" s="1659"/>
      <c r="C209" s="1659"/>
      <c r="D209" s="1660"/>
      <c r="E209" s="1660"/>
      <c r="F209" s="1660"/>
      <c r="G209" s="1660"/>
      <c r="H209" s="1660"/>
      <c r="I209" s="1660"/>
      <c r="J209" s="1659"/>
      <c r="K209" s="1659"/>
      <c r="L209" s="194"/>
      <c r="M209" s="136"/>
      <c r="N209" s="136"/>
    </row>
    <row r="210" spans="2:14" ht="13.2">
      <c r="B210" s="136"/>
      <c r="C210" s="136"/>
      <c r="D210" s="136"/>
      <c r="E210" s="195"/>
      <c r="F210" s="136"/>
      <c r="G210" s="136"/>
      <c r="H210" s="136"/>
      <c r="I210" s="136"/>
      <c r="J210" s="136"/>
      <c r="K210" s="136"/>
      <c r="L210" s="136"/>
      <c r="M210" s="136"/>
      <c r="N210" s="136"/>
    </row>
    <row r="211" spans="2:14" ht="13.2">
      <c r="B211" s="196"/>
      <c r="C211" s="1660"/>
      <c r="D211" s="1660"/>
      <c r="E211" s="1660"/>
      <c r="F211" s="1660"/>
      <c r="G211" s="1662"/>
      <c r="H211" s="1662"/>
      <c r="I211" s="197"/>
      <c r="J211" s="1659"/>
      <c r="K211" s="1659"/>
      <c r="L211" s="197"/>
      <c r="M211" s="194"/>
      <c r="N211" s="194"/>
    </row>
    <row r="212" spans="2:14" ht="13.2">
      <c r="B212" s="136"/>
      <c r="C212" s="136"/>
      <c r="D212" s="198"/>
      <c r="E212" s="199"/>
      <c r="F212" s="198"/>
      <c r="G212" s="136"/>
      <c r="H212" s="136"/>
      <c r="I212" s="136"/>
      <c r="J212" s="136"/>
      <c r="K212" s="136"/>
      <c r="L212" s="136"/>
      <c r="M212" s="136"/>
      <c r="N212" s="136"/>
    </row>
    <row r="213" spans="2:14" ht="13.2">
      <c r="B213" s="1659"/>
      <c r="C213" s="1659"/>
      <c r="D213" s="200"/>
      <c r="E213" s="200"/>
      <c r="F213" s="200"/>
      <c r="G213" s="195"/>
      <c r="H213" s="195"/>
      <c r="I213" s="136"/>
      <c r="J213" s="136"/>
      <c r="K213" s="136"/>
      <c r="L213" s="136"/>
      <c r="M213" s="197"/>
      <c r="N213" s="197"/>
    </row>
    <row r="214" spans="2:14" ht="13.2">
      <c r="B214" s="136"/>
      <c r="C214" s="136"/>
      <c r="D214" s="136"/>
      <c r="E214" s="195"/>
      <c r="F214" s="136"/>
      <c r="G214" s="136"/>
      <c r="H214" s="136"/>
      <c r="I214" s="136"/>
      <c r="J214" s="136"/>
      <c r="K214" s="201"/>
      <c r="L214" s="201"/>
      <c r="M214" s="136"/>
      <c r="N214" s="136"/>
    </row>
    <row r="215" spans="2:14" ht="13.2">
      <c r="B215" s="1661"/>
      <c r="C215" s="1661"/>
      <c r="D215" s="1661"/>
      <c r="E215" s="1661"/>
      <c r="F215" s="1661"/>
      <c r="G215" s="1661"/>
      <c r="H215" s="1661"/>
      <c r="I215" s="1661"/>
      <c r="J215" s="1661"/>
      <c r="K215" s="202"/>
      <c r="L215" s="201"/>
      <c r="M215" s="136"/>
      <c r="N215" s="136"/>
    </row>
    <row r="216" spans="2:14" ht="13.2">
      <c r="B216" s="1661"/>
      <c r="C216" s="1661"/>
      <c r="D216" s="1661"/>
      <c r="E216" s="1661"/>
      <c r="F216" s="1661"/>
      <c r="G216" s="1661"/>
      <c r="H216" s="1661"/>
      <c r="I216" s="1661"/>
      <c r="J216" s="1661"/>
      <c r="K216" s="203"/>
      <c r="L216" s="203"/>
      <c r="M216" s="201"/>
      <c r="N216" s="201"/>
    </row>
    <row r="217" spans="2:14" ht="13.2">
      <c r="B217" s="136"/>
      <c r="C217" s="136"/>
      <c r="D217" s="136"/>
      <c r="E217" s="136"/>
      <c r="F217" s="136"/>
      <c r="G217" s="136"/>
      <c r="H217" s="136"/>
      <c r="I217" s="136"/>
      <c r="J217" s="136"/>
      <c r="K217" s="195"/>
      <c r="L217" s="136"/>
      <c r="M217" s="201"/>
      <c r="N217" s="201"/>
    </row>
    <row r="218" spans="2:14" ht="13.2">
      <c r="B218" s="1659"/>
      <c r="C218" s="1659"/>
      <c r="D218" s="1660"/>
      <c r="E218" s="1660"/>
      <c r="F218" s="1660"/>
      <c r="G218" s="1660"/>
      <c r="H218" s="1660"/>
      <c r="I218" s="195"/>
      <c r="J218" s="136"/>
      <c r="K218" s="136"/>
      <c r="L218" s="136"/>
      <c r="M218" s="203"/>
      <c r="N218" s="203"/>
    </row>
    <row r="219" spans="2:14" ht="13.2">
      <c r="B219" s="136"/>
      <c r="C219" s="136"/>
      <c r="D219" s="136"/>
      <c r="E219" s="136"/>
      <c r="F219" s="136"/>
      <c r="G219" s="136"/>
      <c r="H219" s="136"/>
      <c r="I219" s="136"/>
      <c r="J219" s="136"/>
      <c r="K219" s="136"/>
      <c r="L219" s="136"/>
      <c r="M219" s="136"/>
      <c r="N219" s="136"/>
    </row>
    <row r="220" spans="2:14" ht="13.2">
      <c r="B220" s="1656"/>
      <c r="C220" s="1656"/>
      <c r="D220" s="136"/>
      <c r="E220" s="136"/>
      <c r="F220" s="136"/>
      <c r="G220" s="1656"/>
      <c r="H220" s="1656"/>
      <c r="I220" s="1656"/>
      <c r="J220" s="1656"/>
      <c r="K220" s="1656"/>
      <c r="L220" s="1656"/>
      <c r="M220" s="136"/>
      <c r="N220" s="136"/>
    </row>
    <row r="221" spans="2:14" ht="15">
      <c r="B221" s="136"/>
      <c r="C221" s="136"/>
      <c r="D221" s="136"/>
      <c r="E221" s="136"/>
      <c r="F221" s="136"/>
      <c r="G221" s="1652"/>
      <c r="H221" s="1652"/>
      <c r="I221" s="1653"/>
      <c r="J221" s="1652"/>
      <c r="K221" s="1653"/>
      <c r="L221" s="1653"/>
      <c r="M221" s="136"/>
      <c r="N221" s="136"/>
    </row>
    <row r="222" spans="2:14" ht="15">
      <c r="B222" s="136"/>
      <c r="C222" s="136"/>
      <c r="D222" s="136"/>
      <c r="E222" s="136"/>
      <c r="F222" s="136"/>
      <c r="G222" s="1652"/>
      <c r="H222" s="1652"/>
      <c r="I222" s="1653"/>
      <c r="J222" s="1652"/>
      <c r="K222" s="1653"/>
      <c r="L222" s="1653"/>
      <c r="M222" s="201"/>
      <c r="N222" s="201"/>
    </row>
    <row r="223" spans="2:14" ht="15">
      <c r="B223" s="136"/>
      <c r="C223" s="136"/>
      <c r="D223" s="136"/>
      <c r="E223" s="136"/>
      <c r="F223" s="136"/>
      <c r="G223" s="1652"/>
      <c r="H223" s="1652"/>
      <c r="I223" s="1653"/>
      <c r="J223" s="1652"/>
      <c r="K223" s="1653"/>
      <c r="L223" s="1653"/>
      <c r="M223" s="204"/>
      <c r="N223" s="204"/>
    </row>
    <row r="224" spans="2:14" ht="15">
      <c r="B224" s="136"/>
      <c r="C224" s="136"/>
      <c r="D224" s="136"/>
      <c r="E224" s="136"/>
      <c r="F224" s="136"/>
      <c r="G224" s="1653"/>
      <c r="H224" s="1653"/>
      <c r="I224" s="1653"/>
      <c r="J224" s="1653"/>
      <c r="K224" s="1653"/>
      <c r="L224" s="1653"/>
      <c r="M224" s="204"/>
      <c r="N224" s="204"/>
    </row>
    <row r="225" spans="2:14" ht="15">
      <c r="B225" s="136"/>
      <c r="C225" s="136"/>
      <c r="D225" s="136"/>
      <c r="E225" s="136"/>
      <c r="F225" s="136"/>
      <c r="G225" s="1652"/>
      <c r="H225" s="1652"/>
      <c r="I225" s="1653"/>
      <c r="J225" s="1653"/>
      <c r="K225" s="1653"/>
      <c r="L225" s="1653"/>
      <c r="M225" s="204"/>
      <c r="N225" s="204"/>
    </row>
    <row r="226" spans="2:14" ht="15">
      <c r="B226" s="136"/>
      <c r="C226" s="136"/>
      <c r="D226" s="136"/>
      <c r="E226" s="136"/>
      <c r="F226" s="136"/>
      <c r="G226" s="1652"/>
      <c r="H226" s="1652"/>
      <c r="I226" s="1653"/>
      <c r="J226" s="1652"/>
      <c r="K226" s="1653"/>
      <c r="L226" s="1653"/>
      <c r="M226" s="204"/>
      <c r="N226" s="204"/>
    </row>
    <row r="227" spans="2:14" ht="15">
      <c r="B227" s="136"/>
      <c r="C227" s="136"/>
      <c r="D227" s="136"/>
      <c r="E227" s="136"/>
      <c r="F227" s="136"/>
      <c r="G227" s="1652"/>
      <c r="H227" s="1652"/>
      <c r="I227" s="1653"/>
      <c r="J227" s="1652"/>
      <c r="K227" s="1653"/>
      <c r="L227" s="1653"/>
      <c r="M227" s="204"/>
      <c r="N227" s="204"/>
    </row>
    <row r="228" spans="2:14" ht="15">
      <c r="B228" s="136"/>
      <c r="C228" s="136"/>
      <c r="D228" s="136"/>
      <c r="E228" s="136"/>
      <c r="F228" s="136"/>
      <c r="G228" s="1652"/>
      <c r="H228" s="1652"/>
      <c r="I228" s="1653"/>
      <c r="J228" s="1652"/>
      <c r="K228" s="1653"/>
      <c r="L228" s="1653"/>
      <c r="M228" s="204"/>
      <c r="N228" s="204"/>
    </row>
    <row r="229" spans="2:14" ht="15">
      <c r="B229" s="205"/>
      <c r="C229" s="136"/>
      <c r="D229" s="136"/>
      <c r="E229" s="136"/>
      <c r="F229" s="136"/>
      <c r="G229" s="1657"/>
      <c r="H229" s="1652"/>
      <c r="I229" s="1653"/>
      <c r="J229" s="1653"/>
      <c r="K229" s="1653"/>
      <c r="L229" s="1653"/>
      <c r="M229" s="204"/>
      <c r="N229" s="204"/>
    </row>
    <row r="230" spans="2:14" ht="15">
      <c r="B230" s="136"/>
      <c r="C230" s="136"/>
      <c r="D230" s="136"/>
      <c r="E230" s="136"/>
      <c r="F230" s="136"/>
      <c r="G230" s="1658"/>
      <c r="H230" s="1658"/>
      <c r="I230" s="1653"/>
      <c r="J230" s="1653"/>
      <c r="K230" s="1653"/>
      <c r="L230" s="1653"/>
      <c r="M230" s="204"/>
      <c r="N230" s="204"/>
    </row>
    <row r="231" spans="2:14" ht="15.6">
      <c r="B231" s="1656"/>
      <c r="C231" s="1656"/>
      <c r="D231" s="136"/>
      <c r="E231" s="136"/>
      <c r="F231" s="136"/>
      <c r="G231" s="206"/>
      <c r="H231" s="206"/>
      <c r="I231" s="206"/>
      <c r="J231" s="206"/>
      <c r="K231" s="1654"/>
      <c r="L231" s="1655"/>
      <c r="M231" s="204"/>
      <c r="N231" s="204"/>
    </row>
    <row r="232" spans="2:14" ht="15">
      <c r="B232" s="1656"/>
      <c r="C232" s="1656"/>
      <c r="D232" s="136"/>
      <c r="E232" s="136"/>
      <c r="F232" s="136"/>
      <c r="G232" s="206"/>
      <c r="H232" s="206"/>
      <c r="I232" s="206"/>
      <c r="J232" s="206"/>
      <c r="K232" s="206"/>
      <c r="L232" s="206"/>
      <c r="M232" s="204"/>
      <c r="N232" s="204"/>
    </row>
    <row r="233" spans="2:14" ht="15.6">
      <c r="B233" s="136"/>
      <c r="C233" s="201"/>
      <c r="D233" s="136"/>
      <c r="E233" s="136"/>
      <c r="F233" s="136"/>
      <c r="G233" s="1651"/>
      <c r="H233" s="1652"/>
      <c r="I233" s="206"/>
      <c r="J233" s="206"/>
      <c r="K233" s="1653"/>
      <c r="L233" s="1653"/>
      <c r="M233" s="207"/>
      <c r="N233" s="207"/>
    </row>
    <row r="234" spans="2:14" ht="15">
      <c r="B234" s="136"/>
      <c r="C234" s="136"/>
      <c r="D234" s="136"/>
      <c r="E234" s="136"/>
      <c r="F234" s="136"/>
      <c r="G234" s="1651"/>
      <c r="H234" s="1652"/>
      <c r="I234" s="206"/>
      <c r="J234" s="206"/>
      <c r="K234" s="1653"/>
      <c r="L234" s="1653"/>
      <c r="M234" s="206"/>
      <c r="N234" s="206"/>
    </row>
    <row r="235" spans="2:14" ht="15">
      <c r="B235" s="136"/>
      <c r="C235" s="136"/>
      <c r="D235" s="136"/>
      <c r="E235" s="136"/>
      <c r="F235" s="136"/>
      <c r="G235" s="1651"/>
      <c r="H235" s="1652"/>
      <c r="I235" s="206"/>
      <c r="J235" s="206"/>
      <c r="K235" s="1653"/>
      <c r="L235" s="1653"/>
      <c r="M235" s="204"/>
      <c r="N235" s="204"/>
    </row>
    <row r="236" spans="2:14" ht="15">
      <c r="B236" s="136"/>
      <c r="C236" s="136"/>
      <c r="D236" s="136"/>
      <c r="E236" s="136"/>
      <c r="F236" s="136"/>
      <c r="G236" s="208"/>
      <c r="H236" s="208"/>
      <c r="I236" s="206"/>
      <c r="J236" s="206"/>
      <c r="K236" s="1653"/>
      <c r="L236" s="1653"/>
      <c r="M236" s="204"/>
      <c r="N236" s="204"/>
    </row>
    <row r="237" spans="2:14" ht="15">
      <c r="B237" s="136"/>
      <c r="C237" s="136"/>
      <c r="D237" s="136"/>
      <c r="E237" s="136"/>
      <c r="F237" s="136"/>
      <c r="G237" s="208"/>
      <c r="H237" s="208"/>
      <c r="I237" s="206"/>
      <c r="J237" s="206"/>
      <c r="K237" s="1653"/>
      <c r="L237" s="1653"/>
      <c r="M237" s="204"/>
      <c r="N237" s="204"/>
    </row>
    <row r="238" spans="2:14" ht="15.6">
      <c r="B238" s="1649"/>
      <c r="C238" s="1649"/>
      <c r="D238" s="136"/>
      <c r="E238" s="136"/>
      <c r="F238" s="136"/>
      <c r="G238" s="206"/>
      <c r="H238" s="206"/>
      <c r="I238" s="1654"/>
      <c r="J238" s="1655"/>
      <c r="K238" s="206"/>
      <c r="L238" s="206"/>
      <c r="M238" s="204"/>
      <c r="N238" s="204"/>
    </row>
    <row r="239" spans="2:14" ht="15">
      <c r="B239" s="136"/>
      <c r="C239" s="136"/>
      <c r="D239" s="136"/>
      <c r="E239" s="136"/>
      <c r="F239" s="136"/>
      <c r="G239" s="136"/>
      <c r="H239" s="136"/>
      <c r="I239" s="136"/>
      <c r="J239" s="136"/>
      <c r="K239" s="136"/>
      <c r="L239" s="136"/>
      <c r="M239" s="204"/>
      <c r="N239" s="204"/>
    </row>
    <row r="240" spans="2:14" ht="17.399999999999999">
      <c r="B240" s="1646"/>
      <c r="C240" s="1646"/>
      <c r="D240" s="1646"/>
      <c r="E240" s="1646"/>
      <c r="F240" s="136"/>
      <c r="G240" s="136"/>
      <c r="H240" s="136"/>
      <c r="I240" s="136"/>
      <c r="J240" s="136"/>
      <c r="K240" s="1647"/>
      <c r="L240" s="1647"/>
      <c r="M240" s="206"/>
      <c r="N240" s="206"/>
    </row>
    <row r="241" spans="2:14" ht="13.2">
      <c r="B241" s="136"/>
      <c r="C241" s="136"/>
      <c r="D241" s="136"/>
      <c r="E241" s="136"/>
      <c r="F241" s="136"/>
      <c r="G241" s="136"/>
      <c r="H241" s="136"/>
      <c r="I241" s="136"/>
      <c r="J241" s="136"/>
      <c r="K241" s="136"/>
      <c r="L241" s="136"/>
      <c r="M241" s="136"/>
      <c r="N241" s="136"/>
    </row>
    <row r="242" spans="2:14" ht="17.399999999999999">
      <c r="B242" s="1648"/>
      <c r="C242" s="1648"/>
      <c r="D242" s="1648"/>
      <c r="E242" s="1648"/>
      <c r="F242" s="1648"/>
      <c r="G242" s="1648"/>
      <c r="H242" s="1648"/>
      <c r="I242" s="1648"/>
      <c r="J242" s="1648"/>
      <c r="K242" s="1648"/>
      <c r="L242" s="1648"/>
      <c r="M242" s="209"/>
      <c r="N242" s="209"/>
    </row>
    <row r="243" spans="2:14" ht="15">
      <c r="B243" s="1648"/>
      <c r="C243" s="1648"/>
      <c r="D243" s="1648"/>
      <c r="E243" s="1648"/>
      <c r="F243" s="1648"/>
      <c r="G243" s="1648"/>
      <c r="H243" s="1648"/>
      <c r="I243" s="1648"/>
      <c r="J243" s="1648"/>
      <c r="K243" s="1648"/>
      <c r="L243" s="1648"/>
      <c r="M243" s="136"/>
      <c r="N243" s="136"/>
    </row>
    <row r="244" spans="2:14" ht="15">
      <c r="B244" s="210"/>
      <c r="C244" s="136"/>
      <c r="D244" s="136"/>
      <c r="E244" s="136"/>
      <c r="F244" s="136"/>
      <c r="G244" s="136"/>
      <c r="H244" s="136"/>
      <c r="I244" s="136"/>
      <c r="J244" s="136"/>
      <c r="K244" s="136"/>
      <c r="L244" s="136"/>
      <c r="M244" s="210"/>
      <c r="N244" s="210"/>
    </row>
    <row r="245" spans="2:14" ht="15">
      <c r="B245" s="136"/>
      <c r="C245" s="136"/>
      <c r="D245" s="136"/>
      <c r="E245" s="136"/>
      <c r="F245" s="136"/>
      <c r="G245" s="136"/>
      <c r="H245" s="136"/>
      <c r="I245" s="136"/>
      <c r="J245" s="136"/>
      <c r="K245" s="136"/>
      <c r="L245" s="136"/>
      <c r="M245" s="210"/>
      <c r="N245" s="210"/>
    </row>
    <row r="246" spans="2:14" ht="13.2">
      <c r="B246" s="136"/>
      <c r="C246" s="136"/>
      <c r="D246" s="136"/>
      <c r="E246" s="136"/>
      <c r="F246" s="136"/>
      <c r="G246" s="136"/>
      <c r="H246" s="136"/>
      <c r="I246" s="1649"/>
      <c r="J246" s="1649"/>
      <c r="K246" s="136"/>
      <c r="L246" s="136"/>
      <c r="M246" s="136"/>
      <c r="N246" s="136"/>
    </row>
    <row r="247" spans="2:14" ht="13.2">
      <c r="B247" s="136"/>
      <c r="C247" s="136"/>
      <c r="D247" s="136"/>
      <c r="E247" s="136"/>
      <c r="F247" s="136"/>
      <c r="G247" s="191"/>
      <c r="H247" s="1650"/>
      <c r="I247" s="1650"/>
      <c r="J247" s="1650"/>
      <c r="K247" s="1650"/>
      <c r="L247" s="136"/>
      <c r="M247" s="136"/>
      <c r="N247" s="136"/>
    </row>
    <row r="248" spans="2:14" ht="15.6">
      <c r="B248" s="136"/>
      <c r="C248" s="136"/>
      <c r="D248" s="136"/>
      <c r="E248" s="136"/>
      <c r="F248" s="136"/>
      <c r="G248" s="136"/>
      <c r="H248" s="136"/>
      <c r="I248" s="1645"/>
      <c r="J248" s="1645"/>
      <c r="K248" s="136"/>
      <c r="L248" s="136"/>
      <c r="M248" s="136"/>
      <c r="N248" s="136"/>
    </row>
    <row r="249" spans="2:14" ht="15.6">
      <c r="B249" s="136"/>
      <c r="C249" s="136"/>
      <c r="D249" s="136"/>
      <c r="E249" s="136"/>
      <c r="F249" s="136"/>
      <c r="G249" s="136"/>
      <c r="H249" s="136"/>
      <c r="I249" s="190"/>
      <c r="J249" s="190"/>
      <c r="K249" s="136"/>
      <c r="L249" s="136"/>
      <c r="M249" s="136"/>
      <c r="N249" s="136"/>
    </row>
    <row r="250" spans="2:14" ht="15.6">
      <c r="B250" s="136"/>
      <c r="C250" s="136"/>
      <c r="D250" s="136"/>
      <c r="E250" s="136"/>
      <c r="F250" s="136"/>
      <c r="G250" s="136"/>
      <c r="H250" s="136"/>
      <c r="I250" s="190"/>
      <c r="J250" s="190"/>
      <c r="K250" s="136"/>
      <c r="L250" s="136"/>
      <c r="M250" s="136"/>
      <c r="N250" s="136"/>
    </row>
    <row r="251" spans="2:14" ht="15.6">
      <c r="B251" s="136"/>
      <c r="C251" s="136"/>
      <c r="D251" s="136"/>
      <c r="E251" s="136"/>
      <c r="F251" s="136"/>
      <c r="G251" s="136"/>
      <c r="H251" s="136"/>
      <c r="I251" s="190"/>
      <c r="J251" s="190"/>
      <c r="K251" s="136"/>
      <c r="L251" s="136"/>
      <c r="M251" s="136"/>
      <c r="N251" s="136"/>
    </row>
    <row r="252" spans="2:14" ht="15.6">
      <c r="B252" s="136"/>
      <c r="C252" s="136"/>
      <c r="D252" s="136"/>
      <c r="E252" s="136"/>
      <c r="F252" s="136"/>
      <c r="G252" s="136"/>
      <c r="H252" s="136"/>
      <c r="I252" s="190"/>
      <c r="J252" s="190"/>
      <c r="K252" s="136"/>
      <c r="L252" s="136"/>
      <c r="M252" s="136"/>
      <c r="N252" s="136"/>
    </row>
    <row r="253" spans="2:14" ht="15.6">
      <c r="B253" s="136"/>
      <c r="C253" s="136"/>
      <c r="D253" s="136"/>
      <c r="E253" s="136"/>
      <c r="F253" s="136"/>
      <c r="G253" s="136"/>
      <c r="H253" s="136"/>
      <c r="I253" s="190"/>
      <c r="J253" s="190"/>
      <c r="K253" s="136"/>
      <c r="L253" s="136"/>
      <c r="M253" s="136"/>
      <c r="N253" s="136"/>
    </row>
    <row r="254" spans="2:14" ht="13.2">
      <c r="B254" s="136"/>
      <c r="C254" s="136"/>
      <c r="D254" s="136"/>
      <c r="E254" s="136"/>
      <c r="F254" s="136"/>
      <c r="G254" s="136"/>
      <c r="H254" s="136"/>
      <c r="I254" s="136"/>
      <c r="J254" s="136"/>
      <c r="K254" s="136"/>
      <c r="L254" s="136"/>
      <c r="M254" s="136"/>
      <c r="N254" s="136"/>
    </row>
    <row r="255" spans="2:14" ht="13.2">
      <c r="B255" s="136"/>
      <c r="C255" s="136"/>
      <c r="D255" s="136"/>
      <c r="E255" s="136"/>
      <c r="F255" s="136"/>
      <c r="G255" s="136"/>
      <c r="H255" s="136"/>
      <c r="I255" s="136"/>
      <c r="J255" s="136"/>
      <c r="K255" s="136"/>
      <c r="L255" s="136"/>
      <c r="M255" s="136"/>
      <c r="N255" s="136"/>
    </row>
    <row r="256" spans="2:14" ht="13.2">
      <c r="B256" s="1659"/>
      <c r="C256" s="1659"/>
      <c r="D256" s="1660"/>
      <c r="E256" s="1660"/>
      <c r="F256" s="1660"/>
      <c r="G256" s="1660"/>
      <c r="H256" s="1660"/>
      <c r="I256" s="1660"/>
      <c r="J256" s="1659"/>
      <c r="K256" s="1659"/>
      <c r="L256" s="194"/>
      <c r="M256" s="136"/>
      <c r="N256" s="136"/>
    </row>
    <row r="257" spans="2:14" ht="13.2">
      <c r="B257" s="136"/>
      <c r="C257" s="136"/>
      <c r="D257" s="136"/>
      <c r="E257" s="195"/>
      <c r="F257" s="136"/>
      <c r="G257" s="136"/>
      <c r="H257" s="136"/>
      <c r="I257" s="136"/>
      <c r="J257" s="136"/>
      <c r="K257" s="136"/>
      <c r="L257" s="136"/>
      <c r="M257" s="136"/>
      <c r="N257" s="136"/>
    </row>
    <row r="258" spans="2:14" ht="13.2">
      <c r="B258" s="196"/>
      <c r="C258" s="1660"/>
      <c r="D258" s="1660"/>
      <c r="E258" s="1660"/>
      <c r="F258" s="1660"/>
      <c r="G258" s="1662"/>
      <c r="H258" s="1662"/>
      <c r="I258" s="197"/>
      <c r="J258" s="1659"/>
      <c r="K258" s="1659"/>
      <c r="L258" s="197"/>
      <c r="M258" s="194"/>
      <c r="N258" s="194"/>
    </row>
    <row r="259" spans="2:14" ht="13.2">
      <c r="B259" s="136"/>
      <c r="C259" s="136"/>
      <c r="D259" s="198"/>
      <c r="E259" s="199"/>
      <c r="F259" s="198"/>
      <c r="G259" s="136"/>
      <c r="H259" s="136"/>
      <c r="I259" s="136"/>
      <c r="J259" s="136"/>
      <c r="K259" s="136"/>
      <c r="L259" s="136"/>
      <c r="M259" s="136"/>
      <c r="N259" s="136"/>
    </row>
    <row r="260" spans="2:14" ht="13.2">
      <c r="B260" s="1659"/>
      <c r="C260" s="1659"/>
      <c r="D260" s="200"/>
      <c r="E260" s="200"/>
      <c r="F260" s="200"/>
      <c r="G260" s="195"/>
      <c r="H260" s="195"/>
      <c r="I260" s="136"/>
      <c r="J260" s="136"/>
      <c r="K260" s="136"/>
      <c r="L260" s="136"/>
      <c r="M260" s="197"/>
      <c r="N260" s="197"/>
    </row>
    <row r="261" spans="2:14" ht="13.2">
      <c r="B261" s="136"/>
      <c r="C261" s="136"/>
      <c r="D261" s="136"/>
      <c r="E261" s="195"/>
      <c r="F261" s="136"/>
      <c r="G261" s="136"/>
      <c r="H261" s="136"/>
      <c r="I261" s="136"/>
      <c r="J261" s="136"/>
      <c r="K261" s="201"/>
      <c r="L261" s="201"/>
      <c r="M261" s="136"/>
      <c r="N261" s="136"/>
    </row>
    <row r="262" spans="2:14" ht="13.2">
      <c r="B262" s="1661"/>
      <c r="C262" s="1661"/>
      <c r="D262" s="1661"/>
      <c r="E262" s="1661"/>
      <c r="F262" s="1661"/>
      <c r="G262" s="1661"/>
      <c r="H262" s="1661"/>
      <c r="I262" s="1661"/>
      <c r="J262" s="1661"/>
      <c r="K262" s="202"/>
      <c r="L262" s="201"/>
      <c r="M262" s="136"/>
      <c r="N262" s="136"/>
    </row>
    <row r="263" spans="2:14" ht="13.2">
      <c r="B263" s="1661"/>
      <c r="C263" s="1661"/>
      <c r="D263" s="1661"/>
      <c r="E263" s="1661"/>
      <c r="F263" s="1661"/>
      <c r="G263" s="1661"/>
      <c r="H263" s="1661"/>
      <c r="I263" s="1661"/>
      <c r="J263" s="1661"/>
      <c r="K263" s="203"/>
      <c r="L263" s="203"/>
      <c r="M263" s="201"/>
      <c r="N263" s="201"/>
    </row>
    <row r="264" spans="2:14" ht="13.2">
      <c r="B264" s="136"/>
      <c r="C264" s="136"/>
      <c r="D264" s="136"/>
      <c r="E264" s="136"/>
      <c r="F264" s="136"/>
      <c r="G264" s="136"/>
      <c r="H264" s="136"/>
      <c r="I264" s="136"/>
      <c r="J264" s="136"/>
      <c r="K264" s="195"/>
      <c r="L264" s="136"/>
      <c r="M264" s="201"/>
      <c r="N264" s="201"/>
    </row>
    <row r="265" spans="2:14" ht="13.2">
      <c r="B265" s="1659"/>
      <c r="C265" s="1659"/>
      <c r="D265" s="1660"/>
      <c r="E265" s="1660"/>
      <c r="F265" s="1660"/>
      <c r="G265" s="1660"/>
      <c r="H265" s="1660"/>
      <c r="I265" s="195"/>
      <c r="J265" s="136"/>
      <c r="K265" s="136"/>
      <c r="L265" s="136"/>
      <c r="M265" s="203"/>
      <c r="N265" s="203"/>
    </row>
    <row r="266" spans="2:14" ht="13.2">
      <c r="B266" s="136"/>
      <c r="C266" s="136"/>
      <c r="D266" s="136"/>
      <c r="E266" s="136"/>
      <c r="F266" s="136"/>
      <c r="G266" s="136"/>
      <c r="H266" s="136"/>
      <c r="I266" s="136"/>
      <c r="J266" s="136"/>
      <c r="K266" s="136"/>
      <c r="L266" s="136"/>
      <c r="M266" s="136"/>
      <c r="N266" s="136"/>
    </row>
    <row r="267" spans="2:14" ht="13.2">
      <c r="B267" s="1656"/>
      <c r="C267" s="1656"/>
      <c r="D267" s="136"/>
      <c r="E267" s="136"/>
      <c r="F267" s="136"/>
      <c r="G267" s="1656"/>
      <c r="H267" s="1656"/>
      <c r="I267" s="1656"/>
      <c r="J267" s="1656"/>
      <c r="K267" s="1656"/>
      <c r="L267" s="1656"/>
      <c r="M267" s="136"/>
      <c r="N267" s="136"/>
    </row>
    <row r="268" spans="2:14" ht="15">
      <c r="B268" s="136"/>
      <c r="C268" s="136"/>
      <c r="D268" s="136"/>
      <c r="E268" s="136"/>
      <c r="F268" s="136"/>
      <c r="G268" s="1652"/>
      <c r="H268" s="1652"/>
      <c r="I268" s="1653"/>
      <c r="J268" s="1652"/>
      <c r="K268" s="1653"/>
      <c r="L268" s="1653"/>
      <c r="M268" s="136"/>
      <c r="N268" s="136"/>
    </row>
    <row r="269" spans="2:14" ht="15">
      <c r="B269" s="136"/>
      <c r="C269" s="136"/>
      <c r="D269" s="136"/>
      <c r="E269" s="136"/>
      <c r="F269" s="136"/>
      <c r="G269" s="1652"/>
      <c r="H269" s="1652"/>
      <c r="I269" s="1653"/>
      <c r="J269" s="1652"/>
      <c r="K269" s="1653"/>
      <c r="L269" s="1653"/>
      <c r="M269" s="201"/>
      <c r="N269" s="201"/>
    </row>
    <row r="270" spans="2:14" ht="15">
      <c r="B270" s="136"/>
      <c r="C270" s="136"/>
      <c r="D270" s="136"/>
      <c r="E270" s="136"/>
      <c r="F270" s="136"/>
      <c r="G270" s="1652"/>
      <c r="H270" s="1652"/>
      <c r="I270" s="1653"/>
      <c r="J270" s="1652"/>
      <c r="K270" s="1653"/>
      <c r="L270" s="1653"/>
      <c r="M270" s="204"/>
      <c r="N270" s="204"/>
    </row>
    <row r="271" spans="2:14" ht="15">
      <c r="B271" s="136"/>
      <c r="C271" s="136"/>
      <c r="D271" s="136"/>
      <c r="E271" s="136"/>
      <c r="F271" s="136"/>
      <c r="G271" s="1653"/>
      <c r="H271" s="1653"/>
      <c r="I271" s="1653"/>
      <c r="J271" s="1653"/>
      <c r="K271" s="1653"/>
      <c r="L271" s="1653"/>
      <c r="M271" s="204"/>
      <c r="N271" s="204"/>
    </row>
    <row r="272" spans="2:14" ht="15">
      <c r="B272" s="136"/>
      <c r="C272" s="136"/>
      <c r="D272" s="136"/>
      <c r="E272" s="136"/>
      <c r="F272" s="136"/>
      <c r="G272" s="1652"/>
      <c r="H272" s="1652"/>
      <c r="I272" s="1653"/>
      <c r="J272" s="1653"/>
      <c r="K272" s="1653"/>
      <c r="L272" s="1653"/>
      <c r="M272" s="204"/>
      <c r="N272" s="204"/>
    </row>
    <row r="273" spans="2:14" ht="15">
      <c r="B273" s="136"/>
      <c r="C273" s="136"/>
      <c r="D273" s="136"/>
      <c r="E273" s="136"/>
      <c r="F273" s="136"/>
      <c r="G273" s="1652"/>
      <c r="H273" s="1652"/>
      <c r="I273" s="1653"/>
      <c r="J273" s="1652"/>
      <c r="K273" s="1653"/>
      <c r="L273" s="1653"/>
      <c r="M273" s="204"/>
      <c r="N273" s="204"/>
    </row>
    <row r="274" spans="2:14" ht="15">
      <c r="B274" s="136"/>
      <c r="C274" s="136"/>
      <c r="D274" s="136"/>
      <c r="E274" s="136"/>
      <c r="F274" s="136"/>
      <c r="G274" s="1652"/>
      <c r="H274" s="1652"/>
      <c r="I274" s="1653"/>
      <c r="J274" s="1652"/>
      <c r="K274" s="1653"/>
      <c r="L274" s="1653"/>
      <c r="M274" s="204"/>
      <c r="N274" s="204"/>
    </row>
    <row r="275" spans="2:14" ht="15">
      <c r="B275" s="136"/>
      <c r="C275" s="136"/>
      <c r="D275" s="136"/>
      <c r="E275" s="136"/>
      <c r="F275" s="136"/>
      <c r="G275" s="1652"/>
      <c r="H275" s="1652"/>
      <c r="I275" s="1653"/>
      <c r="J275" s="1652"/>
      <c r="K275" s="1653"/>
      <c r="L275" s="1653"/>
      <c r="M275" s="204"/>
      <c r="N275" s="204"/>
    </row>
    <row r="276" spans="2:14" ht="15">
      <c r="B276" s="205"/>
      <c r="C276" s="136"/>
      <c r="D276" s="136"/>
      <c r="E276" s="136"/>
      <c r="F276" s="136"/>
      <c r="G276" s="1657"/>
      <c r="H276" s="1652"/>
      <c r="I276" s="1653"/>
      <c r="J276" s="1653"/>
      <c r="K276" s="1653"/>
      <c r="L276" s="1653"/>
      <c r="M276" s="204"/>
      <c r="N276" s="204"/>
    </row>
    <row r="277" spans="2:14" ht="15">
      <c r="B277" s="136"/>
      <c r="C277" s="136"/>
      <c r="D277" s="136"/>
      <c r="E277" s="136"/>
      <c r="F277" s="136"/>
      <c r="G277" s="1658"/>
      <c r="H277" s="1658"/>
      <c r="I277" s="1653"/>
      <c r="J277" s="1653"/>
      <c r="K277" s="1653"/>
      <c r="L277" s="1653"/>
      <c r="M277" s="204"/>
      <c r="N277" s="204"/>
    </row>
    <row r="278" spans="2:14" ht="15.6">
      <c r="B278" s="1656"/>
      <c r="C278" s="1656"/>
      <c r="D278" s="136"/>
      <c r="E278" s="136"/>
      <c r="F278" s="136"/>
      <c r="G278" s="206"/>
      <c r="H278" s="206"/>
      <c r="I278" s="206"/>
      <c r="J278" s="206"/>
      <c r="K278" s="1654"/>
      <c r="L278" s="1655"/>
      <c r="M278" s="204"/>
      <c r="N278" s="204"/>
    </row>
    <row r="279" spans="2:14" ht="15">
      <c r="B279" s="1656"/>
      <c r="C279" s="1656"/>
      <c r="D279" s="136"/>
      <c r="E279" s="136"/>
      <c r="F279" s="136"/>
      <c r="G279" s="206"/>
      <c r="H279" s="206"/>
      <c r="I279" s="206"/>
      <c r="J279" s="206"/>
      <c r="K279" s="206"/>
      <c r="L279" s="206"/>
      <c r="M279" s="204"/>
      <c r="N279" s="204"/>
    </row>
    <row r="280" spans="2:14" ht="15.6">
      <c r="B280" s="136"/>
      <c r="C280" s="201"/>
      <c r="D280" s="136"/>
      <c r="E280" s="136"/>
      <c r="F280" s="136"/>
      <c r="G280" s="1651"/>
      <c r="H280" s="1652"/>
      <c r="I280" s="206"/>
      <c r="J280" s="206"/>
      <c r="K280" s="1653"/>
      <c r="L280" s="1653"/>
      <c r="M280" s="207"/>
      <c r="N280" s="207"/>
    </row>
    <row r="281" spans="2:14" ht="15">
      <c r="B281" s="136"/>
      <c r="C281" s="136"/>
      <c r="D281" s="136"/>
      <c r="E281" s="136"/>
      <c r="F281" s="136"/>
      <c r="G281" s="1651"/>
      <c r="H281" s="1652"/>
      <c r="I281" s="206"/>
      <c r="J281" s="206"/>
      <c r="K281" s="1653"/>
      <c r="L281" s="1653"/>
      <c r="M281" s="206"/>
      <c r="N281" s="206"/>
    </row>
    <row r="282" spans="2:14" ht="15">
      <c r="B282" s="136"/>
      <c r="C282" s="136"/>
      <c r="D282" s="136"/>
      <c r="E282" s="136"/>
      <c r="F282" s="136"/>
      <c r="G282" s="1651"/>
      <c r="H282" s="1652"/>
      <c r="I282" s="206"/>
      <c r="J282" s="206"/>
      <c r="K282" s="1653"/>
      <c r="L282" s="1653"/>
      <c r="M282" s="204"/>
      <c r="N282" s="204"/>
    </row>
    <row r="283" spans="2:14" ht="15">
      <c r="B283" s="136"/>
      <c r="C283" s="136"/>
      <c r="D283" s="136"/>
      <c r="E283" s="136"/>
      <c r="F283" s="136"/>
      <c r="G283" s="208"/>
      <c r="H283" s="208"/>
      <c r="I283" s="206"/>
      <c r="J283" s="206"/>
      <c r="K283" s="1653"/>
      <c r="L283" s="1653"/>
      <c r="M283" s="204"/>
      <c r="N283" s="204"/>
    </row>
    <row r="284" spans="2:14" ht="15">
      <c r="B284" s="136"/>
      <c r="C284" s="136"/>
      <c r="D284" s="136"/>
      <c r="E284" s="136"/>
      <c r="F284" s="136"/>
      <c r="G284" s="208"/>
      <c r="H284" s="208"/>
      <c r="I284" s="206"/>
      <c r="J284" s="206"/>
      <c r="K284" s="1653"/>
      <c r="L284" s="1653"/>
      <c r="M284" s="204"/>
      <c r="N284" s="204"/>
    </row>
    <row r="285" spans="2:14" ht="15.6">
      <c r="B285" s="1649"/>
      <c r="C285" s="1649"/>
      <c r="D285" s="136"/>
      <c r="E285" s="136"/>
      <c r="F285" s="136"/>
      <c r="G285" s="206"/>
      <c r="H285" s="206"/>
      <c r="I285" s="1654"/>
      <c r="J285" s="1655"/>
      <c r="K285" s="206"/>
      <c r="L285" s="206"/>
      <c r="M285" s="204"/>
      <c r="N285" s="204"/>
    </row>
    <row r="286" spans="2:14" ht="15">
      <c r="B286" s="136"/>
      <c r="C286" s="136"/>
      <c r="D286" s="136"/>
      <c r="E286" s="136"/>
      <c r="F286" s="136"/>
      <c r="G286" s="136"/>
      <c r="H286" s="136"/>
      <c r="I286" s="136"/>
      <c r="J286" s="136"/>
      <c r="K286" s="136"/>
      <c r="L286" s="136"/>
      <c r="M286" s="204"/>
      <c r="N286" s="204"/>
    </row>
    <row r="287" spans="2:14" ht="17.399999999999999">
      <c r="B287" s="1646"/>
      <c r="C287" s="1646"/>
      <c r="D287" s="1646"/>
      <c r="E287" s="1646"/>
      <c r="F287" s="136"/>
      <c r="G287" s="136"/>
      <c r="H287" s="136"/>
      <c r="I287" s="136"/>
      <c r="J287" s="136"/>
      <c r="K287" s="1647"/>
      <c r="L287" s="1647"/>
      <c r="M287" s="206"/>
      <c r="N287" s="206"/>
    </row>
    <row r="288" spans="2:14" ht="13.2">
      <c r="B288" s="136"/>
      <c r="C288" s="136"/>
      <c r="D288" s="136"/>
      <c r="E288" s="136"/>
      <c r="F288" s="136"/>
      <c r="G288" s="136"/>
      <c r="H288" s="136"/>
      <c r="I288" s="136"/>
      <c r="J288" s="136"/>
      <c r="K288" s="136"/>
      <c r="L288" s="136"/>
      <c r="M288" s="136"/>
      <c r="N288" s="136"/>
    </row>
    <row r="289" spans="2:14" ht="17.399999999999999">
      <c r="B289" s="1648"/>
      <c r="C289" s="1648"/>
      <c r="D289" s="1648"/>
      <c r="E289" s="1648"/>
      <c r="F289" s="1648"/>
      <c r="G289" s="1648"/>
      <c r="H289" s="1648"/>
      <c r="I289" s="1648"/>
      <c r="J289" s="1648"/>
      <c r="K289" s="1648"/>
      <c r="L289" s="1648"/>
      <c r="M289" s="209"/>
      <c r="N289" s="209"/>
    </row>
    <row r="290" spans="2:14" ht="15">
      <c r="B290" s="1648"/>
      <c r="C290" s="1648"/>
      <c r="D290" s="1648"/>
      <c r="E290" s="1648"/>
      <c r="F290" s="1648"/>
      <c r="G290" s="1648"/>
      <c r="H290" s="1648"/>
      <c r="I290" s="1648"/>
      <c r="J290" s="1648"/>
      <c r="K290" s="1648"/>
      <c r="L290" s="1648"/>
      <c r="M290" s="136"/>
      <c r="N290" s="136"/>
    </row>
    <row r="291" spans="2:14" ht="15">
      <c r="B291" s="210"/>
      <c r="C291" s="136"/>
      <c r="D291" s="136"/>
      <c r="E291" s="136"/>
      <c r="F291" s="136"/>
      <c r="G291" s="136"/>
      <c r="H291" s="136"/>
      <c r="I291" s="136"/>
      <c r="J291" s="136"/>
      <c r="K291" s="136"/>
      <c r="L291" s="136"/>
      <c r="M291" s="210"/>
      <c r="N291" s="210"/>
    </row>
    <row r="292" spans="2:14" ht="15">
      <c r="B292" s="136"/>
      <c r="C292" s="136"/>
      <c r="D292" s="136"/>
      <c r="E292" s="136"/>
      <c r="F292" s="136"/>
      <c r="G292" s="136"/>
      <c r="H292" s="136"/>
      <c r="I292" s="136"/>
      <c r="J292" s="136"/>
      <c r="K292" s="136"/>
      <c r="L292" s="136"/>
      <c r="M292" s="210"/>
      <c r="N292" s="210"/>
    </row>
    <row r="293" spans="2:14" ht="13.2">
      <c r="B293" s="136"/>
      <c r="C293" s="136"/>
      <c r="D293" s="136"/>
      <c r="E293" s="136"/>
      <c r="F293" s="136"/>
      <c r="G293" s="136"/>
      <c r="H293" s="136"/>
      <c r="I293" s="1649"/>
      <c r="J293" s="1649"/>
      <c r="K293" s="136"/>
      <c r="L293" s="136"/>
      <c r="M293" s="136"/>
      <c r="N293" s="136"/>
    </row>
    <row r="294" spans="2:14" ht="13.2">
      <c r="B294" s="136"/>
      <c r="C294" s="136"/>
      <c r="D294" s="136"/>
      <c r="E294" s="136"/>
      <c r="F294" s="136"/>
      <c r="G294" s="191"/>
      <c r="H294" s="1650"/>
      <c r="I294" s="1650"/>
      <c r="J294" s="1650"/>
      <c r="K294" s="1650"/>
      <c r="L294" s="136"/>
      <c r="M294" s="136"/>
      <c r="N294" s="136"/>
    </row>
    <row r="295" spans="2:14" ht="15.6">
      <c r="B295" s="136"/>
      <c r="C295" s="136"/>
      <c r="D295" s="136"/>
      <c r="E295" s="136"/>
      <c r="F295" s="136"/>
      <c r="G295" s="136"/>
      <c r="H295" s="136"/>
      <c r="I295" s="1645"/>
      <c r="J295" s="1645"/>
      <c r="K295" s="136"/>
      <c r="L295" s="136"/>
      <c r="M295" s="136"/>
      <c r="N295" s="136"/>
    </row>
    <row r="296" spans="2:14" ht="15.6">
      <c r="B296" s="136"/>
      <c r="C296" s="136"/>
      <c r="D296" s="136"/>
      <c r="E296" s="136"/>
      <c r="F296" s="136"/>
      <c r="G296" s="136"/>
      <c r="H296" s="136"/>
      <c r="I296" s="190"/>
      <c r="J296" s="190"/>
      <c r="K296" s="136"/>
      <c r="L296" s="136"/>
      <c r="M296" s="136"/>
      <c r="N296" s="136"/>
    </row>
    <row r="297" spans="2:14" ht="15.6">
      <c r="B297" s="136"/>
      <c r="C297" s="136"/>
      <c r="D297" s="136"/>
      <c r="E297" s="136"/>
      <c r="F297" s="136"/>
      <c r="G297" s="136"/>
      <c r="H297" s="136"/>
      <c r="I297" s="190"/>
      <c r="J297" s="190"/>
      <c r="K297" s="136"/>
      <c r="L297" s="136"/>
      <c r="M297" s="136"/>
      <c r="N297" s="136"/>
    </row>
    <row r="298" spans="2:14" ht="15.6">
      <c r="B298" s="136"/>
      <c r="C298" s="136"/>
      <c r="D298" s="136"/>
      <c r="E298" s="136"/>
      <c r="F298" s="136"/>
      <c r="G298" s="136"/>
      <c r="H298" s="136"/>
      <c r="I298" s="190"/>
      <c r="J298" s="190"/>
      <c r="K298" s="136"/>
      <c r="L298" s="136"/>
      <c r="M298" s="136"/>
      <c r="N298" s="136"/>
    </row>
    <row r="299" spans="2:14" ht="15.6">
      <c r="B299" s="136"/>
      <c r="C299" s="136"/>
      <c r="D299" s="136"/>
      <c r="E299" s="136"/>
      <c r="F299" s="136"/>
      <c r="G299" s="136"/>
      <c r="H299" s="136"/>
      <c r="I299" s="190"/>
      <c r="J299" s="190"/>
      <c r="K299" s="136"/>
      <c r="L299" s="136"/>
      <c r="M299" s="136"/>
      <c r="N299" s="136"/>
    </row>
    <row r="300" spans="2:14" ht="15.6">
      <c r="B300" s="136"/>
      <c r="C300" s="136"/>
      <c r="D300" s="136"/>
      <c r="E300" s="136"/>
      <c r="F300" s="136"/>
      <c r="G300" s="136"/>
      <c r="H300" s="136"/>
      <c r="I300" s="190"/>
      <c r="J300" s="190"/>
      <c r="K300" s="136"/>
      <c r="L300" s="136"/>
      <c r="M300" s="136"/>
      <c r="N300" s="136"/>
    </row>
    <row r="301" spans="2:14" ht="15.6">
      <c r="B301" s="136"/>
      <c r="C301" s="136"/>
      <c r="D301" s="136"/>
      <c r="E301" s="136"/>
      <c r="F301" s="136"/>
      <c r="G301" s="136"/>
      <c r="H301" s="136"/>
      <c r="I301" s="190"/>
      <c r="J301" s="190"/>
      <c r="K301" s="136"/>
      <c r="L301" s="136"/>
      <c r="M301" s="136"/>
      <c r="N301" s="136"/>
    </row>
    <row r="302" spans="2:14" ht="13.2">
      <c r="B302" s="136"/>
      <c r="C302" s="136"/>
      <c r="D302" s="136"/>
      <c r="E302" s="136"/>
      <c r="F302" s="136"/>
      <c r="G302" s="136"/>
      <c r="H302" s="136"/>
      <c r="I302" s="136"/>
      <c r="J302" s="136"/>
      <c r="K302" s="136"/>
      <c r="L302" s="136"/>
      <c r="M302" s="136"/>
      <c r="N302" s="136"/>
    </row>
    <row r="303" spans="2:14" ht="13.2">
      <c r="B303" s="1659"/>
      <c r="C303" s="1659"/>
      <c r="D303" s="1660"/>
      <c r="E303" s="1660"/>
      <c r="F303" s="1660"/>
      <c r="G303" s="1660"/>
      <c r="H303" s="1660"/>
      <c r="I303" s="1660"/>
      <c r="J303" s="1659"/>
      <c r="K303" s="1659"/>
      <c r="L303" s="194"/>
      <c r="M303" s="136"/>
      <c r="N303" s="136"/>
    </row>
    <row r="304" spans="2:14" ht="13.2">
      <c r="B304" s="136"/>
      <c r="C304" s="136"/>
      <c r="D304" s="136"/>
      <c r="E304" s="195"/>
      <c r="F304" s="136"/>
      <c r="G304" s="136"/>
      <c r="H304" s="136"/>
      <c r="I304" s="136"/>
      <c r="J304" s="136"/>
      <c r="K304" s="136"/>
      <c r="L304" s="136"/>
      <c r="M304" s="136"/>
      <c r="N304" s="136"/>
    </row>
    <row r="305" spans="2:14" ht="13.2">
      <c r="B305" s="196"/>
      <c r="C305" s="1660"/>
      <c r="D305" s="1660"/>
      <c r="E305" s="1660"/>
      <c r="F305" s="1660"/>
      <c r="G305" s="1662"/>
      <c r="H305" s="1662"/>
      <c r="I305" s="197"/>
      <c r="J305" s="1659"/>
      <c r="K305" s="1659"/>
      <c r="L305" s="197"/>
      <c r="M305" s="194"/>
      <c r="N305" s="194"/>
    </row>
    <row r="306" spans="2:14" ht="13.2">
      <c r="B306" s="136"/>
      <c r="C306" s="136"/>
      <c r="D306" s="198"/>
      <c r="E306" s="199"/>
      <c r="F306" s="198"/>
      <c r="G306" s="136"/>
      <c r="H306" s="136"/>
      <c r="I306" s="136"/>
      <c r="J306" s="136"/>
      <c r="K306" s="136"/>
      <c r="L306" s="136"/>
      <c r="M306" s="136"/>
      <c r="N306" s="136"/>
    </row>
    <row r="307" spans="2:14" ht="13.2">
      <c r="B307" s="1659"/>
      <c r="C307" s="1659"/>
      <c r="D307" s="200"/>
      <c r="E307" s="200"/>
      <c r="F307" s="200"/>
      <c r="G307" s="195"/>
      <c r="H307" s="195"/>
      <c r="I307" s="136"/>
      <c r="J307" s="136"/>
      <c r="K307" s="136"/>
      <c r="L307" s="136"/>
      <c r="M307" s="197"/>
      <c r="N307" s="197"/>
    </row>
    <row r="308" spans="2:14" ht="13.2">
      <c r="B308" s="136"/>
      <c r="C308" s="136"/>
      <c r="D308" s="136"/>
      <c r="E308" s="195"/>
      <c r="F308" s="136"/>
      <c r="G308" s="136"/>
      <c r="H308" s="136"/>
      <c r="I308" s="136"/>
      <c r="J308" s="136"/>
      <c r="K308" s="201"/>
      <c r="L308" s="201"/>
      <c r="M308" s="136"/>
      <c r="N308" s="136"/>
    </row>
    <row r="309" spans="2:14" ht="13.2">
      <c r="B309" s="1661"/>
      <c r="C309" s="1661"/>
      <c r="D309" s="1661"/>
      <c r="E309" s="1661"/>
      <c r="F309" s="1661"/>
      <c r="G309" s="1661"/>
      <c r="H309" s="1661"/>
      <c r="I309" s="1661"/>
      <c r="J309" s="1661"/>
      <c r="K309" s="202"/>
      <c r="L309" s="201"/>
      <c r="M309" s="136"/>
      <c r="N309" s="136"/>
    </row>
    <row r="310" spans="2:14" ht="13.2">
      <c r="B310" s="1661"/>
      <c r="C310" s="1661"/>
      <c r="D310" s="1661"/>
      <c r="E310" s="1661"/>
      <c r="F310" s="1661"/>
      <c r="G310" s="1661"/>
      <c r="H310" s="1661"/>
      <c r="I310" s="1661"/>
      <c r="J310" s="1661"/>
      <c r="K310" s="203"/>
      <c r="L310" s="203"/>
      <c r="M310" s="201"/>
      <c r="N310" s="201"/>
    </row>
    <row r="311" spans="2:14" ht="13.2">
      <c r="B311" s="136"/>
      <c r="C311" s="136"/>
      <c r="D311" s="136"/>
      <c r="E311" s="136"/>
      <c r="F311" s="136"/>
      <c r="G311" s="136"/>
      <c r="H311" s="136"/>
      <c r="I311" s="136"/>
      <c r="J311" s="136"/>
      <c r="K311" s="195"/>
      <c r="L311" s="136"/>
      <c r="M311" s="201"/>
      <c r="N311" s="201"/>
    </row>
    <row r="312" spans="2:14" ht="13.2">
      <c r="B312" s="1659"/>
      <c r="C312" s="1659"/>
      <c r="D312" s="1660"/>
      <c r="E312" s="1660"/>
      <c r="F312" s="1660"/>
      <c r="G312" s="1660"/>
      <c r="H312" s="1660"/>
      <c r="I312" s="195"/>
      <c r="J312" s="136"/>
      <c r="K312" s="136"/>
      <c r="L312" s="136"/>
      <c r="M312" s="203"/>
      <c r="N312" s="203"/>
    </row>
    <row r="313" spans="2:14" ht="13.2">
      <c r="B313" s="136"/>
      <c r="C313" s="136"/>
      <c r="D313" s="136"/>
      <c r="E313" s="136"/>
      <c r="F313" s="136"/>
      <c r="G313" s="136"/>
      <c r="H313" s="136"/>
      <c r="I313" s="136"/>
      <c r="J313" s="136"/>
      <c r="K313" s="136"/>
      <c r="L313" s="136"/>
      <c r="M313" s="136"/>
      <c r="N313" s="136"/>
    </row>
    <row r="314" spans="2:14" ht="13.2">
      <c r="B314" s="1656"/>
      <c r="C314" s="1656"/>
      <c r="D314" s="136"/>
      <c r="E314" s="136"/>
      <c r="F314" s="136"/>
      <c r="G314" s="1656"/>
      <c r="H314" s="1656"/>
      <c r="I314" s="1656"/>
      <c r="J314" s="1656"/>
      <c r="K314" s="1656"/>
      <c r="L314" s="1656"/>
      <c r="M314" s="136"/>
      <c r="N314" s="136"/>
    </row>
    <row r="315" spans="2:14" ht="15">
      <c r="B315" s="136"/>
      <c r="C315" s="136"/>
      <c r="D315" s="136"/>
      <c r="E315" s="136"/>
      <c r="F315" s="136"/>
      <c r="G315" s="1652"/>
      <c r="H315" s="1652"/>
      <c r="I315" s="1653"/>
      <c r="J315" s="1652"/>
      <c r="K315" s="1653"/>
      <c r="L315" s="1653"/>
      <c r="M315" s="136"/>
      <c r="N315" s="136"/>
    </row>
    <row r="316" spans="2:14" ht="15">
      <c r="B316" s="136"/>
      <c r="C316" s="136"/>
      <c r="D316" s="136"/>
      <c r="E316" s="136"/>
      <c r="F316" s="136"/>
      <c r="G316" s="1652"/>
      <c r="H316" s="1652"/>
      <c r="I316" s="1653"/>
      <c r="J316" s="1652"/>
      <c r="K316" s="1653"/>
      <c r="L316" s="1653"/>
      <c r="M316" s="201"/>
      <c r="N316" s="201"/>
    </row>
    <row r="317" spans="2:14" ht="15">
      <c r="B317" s="136"/>
      <c r="C317" s="136"/>
      <c r="D317" s="136"/>
      <c r="E317" s="136"/>
      <c r="F317" s="136"/>
      <c r="G317" s="1652"/>
      <c r="H317" s="1652"/>
      <c r="I317" s="1653"/>
      <c r="J317" s="1652"/>
      <c r="K317" s="1653"/>
      <c r="L317" s="1653"/>
      <c r="M317" s="204"/>
      <c r="N317" s="204"/>
    </row>
    <row r="318" spans="2:14" ht="15">
      <c r="B318" s="136"/>
      <c r="C318" s="136"/>
      <c r="D318" s="136"/>
      <c r="E318" s="136"/>
      <c r="F318" s="136"/>
      <c r="G318" s="1653"/>
      <c r="H318" s="1653"/>
      <c r="I318" s="1653"/>
      <c r="J318" s="1653"/>
      <c r="K318" s="1653"/>
      <c r="L318" s="1653"/>
      <c r="M318" s="204"/>
      <c r="N318" s="204"/>
    </row>
    <row r="319" spans="2:14" ht="15">
      <c r="B319" s="136"/>
      <c r="C319" s="136"/>
      <c r="D319" s="136"/>
      <c r="E319" s="136"/>
      <c r="F319" s="136"/>
      <c r="G319" s="1652"/>
      <c r="H319" s="1652"/>
      <c r="I319" s="1653"/>
      <c r="J319" s="1653"/>
      <c r="K319" s="1653"/>
      <c r="L319" s="1653"/>
      <c r="M319" s="204"/>
      <c r="N319" s="204"/>
    </row>
    <row r="320" spans="2:14" ht="15">
      <c r="B320" s="136"/>
      <c r="C320" s="136"/>
      <c r="D320" s="136"/>
      <c r="E320" s="136"/>
      <c r="F320" s="136"/>
      <c r="G320" s="1652"/>
      <c r="H320" s="1652"/>
      <c r="I320" s="1653"/>
      <c r="J320" s="1652"/>
      <c r="K320" s="1653"/>
      <c r="L320" s="1653"/>
      <c r="M320" s="204"/>
      <c r="N320" s="204"/>
    </row>
    <row r="321" spans="2:14" ht="15">
      <c r="B321" s="136"/>
      <c r="C321" s="136"/>
      <c r="D321" s="136"/>
      <c r="E321" s="136"/>
      <c r="F321" s="136"/>
      <c r="G321" s="1652"/>
      <c r="H321" s="1652"/>
      <c r="I321" s="1653"/>
      <c r="J321" s="1652"/>
      <c r="K321" s="1653"/>
      <c r="L321" s="1653"/>
      <c r="M321" s="204"/>
      <c r="N321" s="204"/>
    </row>
    <row r="322" spans="2:14" ht="15">
      <c r="B322" s="136"/>
      <c r="C322" s="136"/>
      <c r="D322" s="136"/>
      <c r="E322" s="136"/>
      <c r="F322" s="136"/>
      <c r="G322" s="1652"/>
      <c r="H322" s="1652"/>
      <c r="I322" s="1653"/>
      <c r="J322" s="1652"/>
      <c r="K322" s="1653"/>
      <c r="L322" s="1653"/>
      <c r="M322" s="204"/>
      <c r="N322" s="204"/>
    </row>
    <row r="323" spans="2:14" ht="15">
      <c r="B323" s="205"/>
      <c r="C323" s="136"/>
      <c r="D323" s="136"/>
      <c r="E323" s="136"/>
      <c r="F323" s="136"/>
      <c r="G323" s="1657"/>
      <c r="H323" s="1652"/>
      <c r="I323" s="1653"/>
      <c r="J323" s="1653"/>
      <c r="K323" s="1653"/>
      <c r="L323" s="1653"/>
      <c r="M323" s="204"/>
      <c r="N323" s="204"/>
    </row>
    <row r="324" spans="2:14" ht="15">
      <c r="B324" s="136"/>
      <c r="C324" s="136"/>
      <c r="D324" s="136"/>
      <c r="E324" s="136"/>
      <c r="F324" s="136"/>
      <c r="G324" s="1658"/>
      <c r="H324" s="1658"/>
      <c r="I324" s="1653"/>
      <c r="J324" s="1653"/>
      <c r="K324" s="1653"/>
      <c r="L324" s="1653"/>
      <c r="M324" s="204"/>
      <c r="N324" s="204"/>
    </row>
    <row r="325" spans="2:14" ht="15.6">
      <c r="B325" s="1656"/>
      <c r="C325" s="1656"/>
      <c r="D325" s="136"/>
      <c r="E325" s="136"/>
      <c r="F325" s="136"/>
      <c r="G325" s="206"/>
      <c r="H325" s="206"/>
      <c r="I325" s="206"/>
      <c r="J325" s="206"/>
      <c r="K325" s="1654"/>
      <c r="L325" s="1655"/>
      <c r="M325" s="204"/>
      <c r="N325" s="204"/>
    </row>
    <row r="326" spans="2:14" ht="15">
      <c r="B326" s="1656"/>
      <c r="C326" s="1656"/>
      <c r="D326" s="136"/>
      <c r="E326" s="136"/>
      <c r="F326" s="136"/>
      <c r="G326" s="206"/>
      <c r="H326" s="206"/>
      <c r="I326" s="206"/>
      <c r="J326" s="206"/>
      <c r="K326" s="206"/>
      <c r="L326" s="206"/>
      <c r="M326" s="204"/>
      <c r="N326" s="204"/>
    </row>
    <row r="327" spans="2:14" ht="15.6">
      <c r="B327" s="136"/>
      <c r="C327" s="201"/>
      <c r="D327" s="136"/>
      <c r="E327" s="136"/>
      <c r="F327" s="136"/>
      <c r="G327" s="1651"/>
      <c r="H327" s="1652"/>
      <c r="I327" s="206"/>
      <c r="J327" s="206"/>
      <c r="K327" s="1653"/>
      <c r="L327" s="1653"/>
      <c r="M327" s="207"/>
      <c r="N327" s="207"/>
    </row>
    <row r="328" spans="2:14" ht="15">
      <c r="B328" s="136"/>
      <c r="C328" s="136"/>
      <c r="D328" s="136"/>
      <c r="E328" s="136"/>
      <c r="F328" s="136"/>
      <c r="G328" s="1651"/>
      <c r="H328" s="1652"/>
      <c r="I328" s="206"/>
      <c r="J328" s="206"/>
      <c r="K328" s="1653"/>
      <c r="L328" s="1653"/>
      <c r="M328" s="206"/>
      <c r="N328" s="206"/>
    </row>
    <row r="329" spans="2:14" ht="15">
      <c r="B329" s="136"/>
      <c r="C329" s="136"/>
      <c r="D329" s="136"/>
      <c r="E329" s="136"/>
      <c r="F329" s="136"/>
      <c r="G329" s="1651"/>
      <c r="H329" s="1652"/>
      <c r="I329" s="206"/>
      <c r="J329" s="206"/>
      <c r="K329" s="1653"/>
      <c r="L329" s="1653"/>
      <c r="M329" s="204"/>
      <c r="N329" s="204"/>
    </row>
    <row r="330" spans="2:14" ht="15">
      <c r="B330" s="136"/>
      <c r="C330" s="136"/>
      <c r="D330" s="136"/>
      <c r="E330" s="136"/>
      <c r="F330" s="136"/>
      <c r="G330" s="208"/>
      <c r="H330" s="208"/>
      <c r="I330" s="206"/>
      <c r="J330" s="206"/>
      <c r="K330" s="1653"/>
      <c r="L330" s="1653"/>
      <c r="M330" s="204"/>
      <c r="N330" s="204"/>
    </row>
    <row r="331" spans="2:14" ht="15">
      <c r="B331" s="136"/>
      <c r="C331" s="136"/>
      <c r="D331" s="136"/>
      <c r="E331" s="136"/>
      <c r="F331" s="136"/>
      <c r="G331" s="208"/>
      <c r="H331" s="208"/>
      <c r="I331" s="206"/>
      <c r="J331" s="206"/>
      <c r="K331" s="1653"/>
      <c r="L331" s="1653"/>
      <c r="M331" s="204"/>
      <c r="N331" s="204"/>
    </row>
    <row r="332" spans="2:14" ht="15.6">
      <c r="B332" s="1649"/>
      <c r="C332" s="1649"/>
      <c r="D332" s="136"/>
      <c r="E332" s="136"/>
      <c r="F332" s="136"/>
      <c r="G332" s="206"/>
      <c r="H332" s="206"/>
      <c r="I332" s="1654"/>
      <c r="J332" s="1655"/>
      <c r="K332" s="206"/>
      <c r="L332" s="206"/>
      <c r="M332" s="204"/>
      <c r="N332" s="204"/>
    </row>
    <row r="333" spans="2:14" ht="15">
      <c r="B333" s="136"/>
      <c r="C333" s="136"/>
      <c r="D333" s="136"/>
      <c r="E333" s="136"/>
      <c r="F333" s="136"/>
      <c r="G333" s="136"/>
      <c r="H333" s="136"/>
      <c r="I333" s="136"/>
      <c r="J333" s="136"/>
      <c r="K333" s="136"/>
      <c r="L333" s="136"/>
      <c r="M333" s="204"/>
      <c r="N333" s="204"/>
    </row>
    <row r="334" spans="2:14" ht="17.399999999999999">
      <c r="B334" s="1646"/>
      <c r="C334" s="1646"/>
      <c r="D334" s="1646"/>
      <c r="E334" s="1646"/>
      <c r="F334" s="136"/>
      <c r="G334" s="136"/>
      <c r="H334" s="136"/>
      <c r="I334" s="136"/>
      <c r="J334" s="136"/>
      <c r="K334" s="1647"/>
      <c r="L334" s="1647"/>
      <c r="M334" s="206"/>
      <c r="N334" s="206"/>
    </row>
    <row r="335" spans="2:14" ht="13.2">
      <c r="B335" s="136"/>
      <c r="C335" s="136"/>
      <c r="D335" s="136"/>
      <c r="E335" s="136"/>
      <c r="F335" s="136"/>
      <c r="G335" s="136"/>
      <c r="H335" s="136"/>
      <c r="I335" s="136"/>
      <c r="J335" s="136"/>
      <c r="K335" s="136"/>
      <c r="L335" s="136"/>
      <c r="M335" s="136"/>
      <c r="N335" s="136"/>
    </row>
    <row r="336" spans="2:14" ht="17.399999999999999">
      <c r="B336" s="1648"/>
      <c r="C336" s="1648"/>
      <c r="D336" s="1648"/>
      <c r="E336" s="1648"/>
      <c r="F336" s="1648"/>
      <c r="G336" s="1648"/>
      <c r="H336" s="1648"/>
      <c r="I336" s="1648"/>
      <c r="J336" s="1648"/>
      <c r="K336" s="1648"/>
      <c r="L336" s="1648"/>
      <c r="M336" s="209"/>
      <c r="N336" s="209"/>
    </row>
    <row r="337" spans="2:14" ht="15">
      <c r="B337" s="1648"/>
      <c r="C337" s="1648"/>
      <c r="D337" s="1648"/>
      <c r="E337" s="1648"/>
      <c r="F337" s="1648"/>
      <c r="G337" s="1648"/>
      <c r="H337" s="1648"/>
      <c r="I337" s="1648"/>
      <c r="J337" s="1648"/>
      <c r="K337" s="1648"/>
      <c r="L337" s="1648"/>
      <c r="M337" s="136"/>
      <c r="N337" s="136"/>
    </row>
    <row r="338" spans="2:14" ht="15">
      <c r="B338" s="210"/>
      <c r="C338" s="136"/>
      <c r="D338" s="136"/>
      <c r="E338" s="136"/>
      <c r="F338" s="136"/>
      <c r="G338" s="136"/>
      <c r="H338" s="136"/>
      <c r="I338" s="136"/>
      <c r="J338" s="136"/>
      <c r="K338" s="136"/>
      <c r="L338" s="136"/>
      <c r="M338" s="210"/>
      <c r="N338" s="210"/>
    </row>
    <row r="339" spans="2:14" ht="15">
      <c r="B339" s="136"/>
      <c r="C339" s="136"/>
      <c r="D339" s="136"/>
      <c r="E339" s="136"/>
      <c r="F339" s="136"/>
      <c r="G339" s="136"/>
      <c r="H339" s="136"/>
      <c r="I339" s="136"/>
      <c r="J339" s="136"/>
      <c r="K339" s="136"/>
      <c r="L339" s="136"/>
      <c r="M339" s="210"/>
      <c r="N339" s="210"/>
    </row>
    <row r="340" spans="2:14" ht="13.2">
      <c r="B340" s="136"/>
      <c r="C340" s="136"/>
      <c r="D340" s="136"/>
      <c r="E340" s="136"/>
      <c r="F340" s="136"/>
      <c r="G340" s="136"/>
      <c r="H340" s="136"/>
      <c r="I340" s="1649"/>
      <c r="J340" s="1649"/>
      <c r="K340" s="136"/>
      <c r="L340" s="136"/>
      <c r="M340" s="136"/>
      <c r="N340" s="136"/>
    </row>
    <row r="341" spans="2:14" ht="13.2">
      <c r="B341" s="136"/>
      <c r="C341" s="136"/>
      <c r="D341" s="136"/>
      <c r="E341" s="136"/>
      <c r="F341" s="136"/>
      <c r="G341" s="191"/>
      <c r="H341" s="1650"/>
      <c r="I341" s="1650"/>
      <c r="J341" s="1650"/>
      <c r="K341" s="1650"/>
      <c r="L341" s="136"/>
      <c r="M341" s="136"/>
      <c r="N341" s="136"/>
    </row>
    <row r="342" spans="2:14" ht="15.6">
      <c r="B342" s="136"/>
      <c r="C342" s="136"/>
      <c r="D342" s="136"/>
      <c r="E342" s="136"/>
      <c r="F342" s="136"/>
      <c r="G342" s="136"/>
      <c r="H342" s="136"/>
      <c r="I342" s="1645"/>
      <c r="J342" s="1645"/>
      <c r="K342" s="136"/>
      <c r="L342" s="136"/>
      <c r="M342" s="136"/>
      <c r="N342" s="136"/>
    </row>
    <row r="343" spans="2:14" ht="15.6">
      <c r="B343" s="136"/>
      <c r="C343" s="136"/>
      <c r="D343" s="136"/>
      <c r="E343" s="136"/>
      <c r="F343" s="136"/>
      <c r="G343" s="136"/>
      <c r="H343" s="136"/>
      <c r="I343" s="190"/>
      <c r="J343" s="190"/>
      <c r="K343" s="136"/>
      <c r="L343" s="136"/>
      <c r="M343" s="136"/>
      <c r="N343" s="136"/>
    </row>
    <row r="344" spans="2:14" ht="15.6">
      <c r="B344" s="136"/>
      <c r="C344" s="136"/>
      <c r="D344" s="136"/>
      <c r="E344" s="136"/>
      <c r="F344" s="136"/>
      <c r="G344" s="136"/>
      <c r="H344" s="136"/>
      <c r="I344" s="190"/>
      <c r="J344" s="190"/>
      <c r="K344" s="136"/>
      <c r="L344" s="136"/>
      <c r="M344" s="136"/>
      <c r="N344" s="136"/>
    </row>
    <row r="345" spans="2:14" ht="15.6">
      <c r="B345" s="136"/>
      <c r="C345" s="136"/>
      <c r="D345" s="136"/>
      <c r="E345" s="136"/>
      <c r="F345" s="136"/>
      <c r="G345" s="136"/>
      <c r="H345" s="136"/>
      <c r="I345" s="190"/>
      <c r="J345" s="190"/>
      <c r="K345" s="136"/>
      <c r="L345" s="136"/>
      <c r="M345" s="136"/>
      <c r="N345" s="136"/>
    </row>
    <row r="346" spans="2:14" ht="15.6">
      <c r="B346" s="136"/>
      <c r="C346" s="136"/>
      <c r="D346" s="136"/>
      <c r="E346" s="136"/>
      <c r="F346" s="136"/>
      <c r="G346" s="136"/>
      <c r="H346" s="136"/>
      <c r="I346" s="190"/>
      <c r="J346" s="190"/>
      <c r="K346" s="136"/>
      <c r="L346" s="136"/>
      <c r="M346" s="136"/>
      <c r="N346" s="136"/>
    </row>
    <row r="347" spans="2:14" ht="15.6">
      <c r="B347" s="136"/>
      <c r="C347" s="136"/>
      <c r="D347" s="136"/>
      <c r="E347" s="136"/>
      <c r="F347" s="136"/>
      <c r="G347" s="136"/>
      <c r="H347" s="136"/>
      <c r="I347" s="190"/>
      <c r="J347" s="190"/>
      <c r="K347" s="136"/>
      <c r="L347" s="136"/>
      <c r="M347" s="136"/>
      <c r="N347" s="136"/>
    </row>
    <row r="348" spans="2:14" ht="15.6">
      <c r="B348" s="136"/>
      <c r="C348" s="136"/>
      <c r="D348" s="136"/>
      <c r="E348" s="136"/>
      <c r="F348" s="136"/>
      <c r="G348" s="136"/>
      <c r="H348" s="136"/>
      <c r="I348" s="190"/>
      <c r="J348" s="190"/>
      <c r="K348" s="136"/>
      <c r="L348" s="136"/>
      <c r="M348" s="136"/>
      <c r="N348" s="136"/>
    </row>
    <row r="349" spans="2:14" ht="13.2">
      <c r="B349" s="136"/>
      <c r="C349" s="136"/>
      <c r="D349" s="136"/>
      <c r="E349" s="136"/>
      <c r="F349" s="136"/>
      <c r="G349" s="136"/>
      <c r="H349" s="136"/>
      <c r="I349" s="136"/>
      <c r="J349" s="136"/>
      <c r="K349" s="136"/>
      <c r="L349" s="136"/>
      <c r="M349" s="136"/>
      <c r="N349" s="136"/>
    </row>
    <row r="350" spans="2:14" ht="13.2">
      <c r="B350" s="1659"/>
      <c r="C350" s="1659"/>
      <c r="D350" s="1660"/>
      <c r="E350" s="1660"/>
      <c r="F350" s="1660"/>
      <c r="G350" s="1660"/>
      <c r="H350" s="1660"/>
      <c r="I350" s="1660"/>
      <c r="J350" s="1659"/>
      <c r="K350" s="1659"/>
      <c r="L350" s="194"/>
      <c r="M350" s="136"/>
      <c r="N350" s="136"/>
    </row>
    <row r="351" spans="2:14" ht="13.2">
      <c r="B351" s="136"/>
      <c r="C351" s="136"/>
      <c r="D351" s="136"/>
      <c r="E351" s="195"/>
      <c r="F351" s="136"/>
      <c r="G351" s="136"/>
      <c r="H351" s="136"/>
      <c r="I351" s="136"/>
      <c r="J351" s="136"/>
      <c r="K351" s="136"/>
      <c r="L351" s="136"/>
      <c r="M351" s="136"/>
      <c r="N351" s="136"/>
    </row>
    <row r="352" spans="2:14" ht="13.2">
      <c r="B352" s="196"/>
      <c r="C352" s="1660"/>
      <c r="D352" s="1660"/>
      <c r="E352" s="1660"/>
      <c r="F352" s="1660"/>
      <c r="G352" s="1662"/>
      <c r="H352" s="1662"/>
      <c r="I352" s="197"/>
      <c r="J352" s="1659"/>
      <c r="K352" s="1659"/>
      <c r="L352" s="197"/>
      <c r="M352" s="194"/>
      <c r="N352" s="194"/>
    </row>
    <row r="353" spans="2:14" ht="13.2">
      <c r="B353" s="136"/>
      <c r="C353" s="136"/>
      <c r="D353" s="198"/>
      <c r="E353" s="199"/>
      <c r="F353" s="198"/>
      <c r="G353" s="136"/>
      <c r="H353" s="136"/>
      <c r="I353" s="136"/>
      <c r="J353" s="136"/>
      <c r="K353" s="136"/>
      <c r="L353" s="136"/>
      <c r="M353" s="136"/>
      <c r="N353" s="136"/>
    </row>
    <row r="354" spans="2:14" ht="13.2">
      <c r="B354" s="1659"/>
      <c r="C354" s="1659"/>
      <c r="D354" s="200"/>
      <c r="E354" s="200"/>
      <c r="F354" s="200"/>
      <c r="G354" s="195"/>
      <c r="H354" s="195"/>
      <c r="I354" s="136"/>
      <c r="J354" s="136"/>
      <c r="K354" s="136"/>
      <c r="L354" s="136"/>
      <c r="M354" s="197"/>
      <c r="N354" s="197"/>
    </row>
    <row r="355" spans="2:14" ht="13.2">
      <c r="B355" s="136"/>
      <c r="C355" s="136"/>
      <c r="D355" s="136"/>
      <c r="E355" s="195"/>
      <c r="F355" s="136"/>
      <c r="G355" s="136"/>
      <c r="H355" s="136"/>
      <c r="I355" s="136"/>
      <c r="J355" s="136"/>
      <c r="K355" s="201"/>
      <c r="L355" s="201"/>
      <c r="M355" s="136"/>
      <c r="N355" s="136"/>
    </row>
    <row r="356" spans="2:14" ht="13.2">
      <c r="B356" s="1661"/>
      <c r="C356" s="1661"/>
      <c r="D356" s="1661"/>
      <c r="E356" s="1661"/>
      <c r="F356" s="1661"/>
      <c r="G356" s="1661"/>
      <c r="H356" s="1661"/>
      <c r="I356" s="1661"/>
      <c r="J356" s="1661"/>
      <c r="K356" s="202"/>
      <c r="L356" s="201"/>
      <c r="M356" s="136"/>
      <c r="N356" s="136"/>
    </row>
    <row r="357" spans="2:14" ht="13.2">
      <c r="B357" s="1661"/>
      <c r="C357" s="1661"/>
      <c r="D357" s="1661"/>
      <c r="E357" s="1661"/>
      <c r="F357" s="1661"/>
      <c r="G357" s="1661"/>
      <c r="H357" s="1661"/>
      <c r="I357" s="1661"/>
      <c r="J357" s="1661"/>
      <c r="K357" s="203"/>
      <c r="L357" s="203"/>
      <c r="M357" s="201"/>
      <c r="N357" s="201"/>
    </row>
    <row r="358" spans="2:14" ht="13.2">
      <c r="B358" s="136"/>
      <c r="C358" s="136"/>
      <c r="D358" s="136"/>
      <c r="E358" s="136"/>
      <c r="F358" s="136"/>
      <c r="G358" s="136"/>
      <c r="H358" s="136"/>
      <c r="I358" s="136"/>
      <c r="J358" s="136"/>
      <c r="K358" s="195"/>
      <c r="L358" s="136"/>
      <c r="M358" s="201"/>
      <c r="N358" s="201"/>
    </row>
    <row r="359" spans="2:14" ht="13.2">
      <c r="B359" s="1659"/>
      <c r="C359" s="1659"/>
      <c r="D359" s="1660"/>
      <c r="E359" s="1660"/>
      <c r="F359" s="1660"/>
      <c r="G359" s="1660"/>
      <c r="H359" s="1660"/>
      <c r="I359" s="195"/>
      <c r="J359" s="136"/>
      <c r="K359" s="136"/>
      <c r="L359" s="136"/>
      <c r="M359" s="203"/>
      <c r="N359" s="203"/>
    </row>
    <row r="360" spans="2:14" ht="13.2">
      <c r="B360" s="136"/>
      <c r="C360" s="136"/>
      <c r="D360" s="136"/>
      <c r="E360" s="136"/>
      <c r="F360" s="136"/>
      <c r="G360" s="136"/>
      <c r="H360" s="136"/>
      <c r="I360" s="136"/>
      <c r="J360" s="136"/>
      <c r="K360" s="136"/>
      <c r="L360" s="136"/>
      <c r="M360" s="136"/>
      <c r="N360" s="136"/>
    </row>
    <row r="361" spans="2:14" ht="13.2">
      <c r="B361" s="1656"/>
      <c r="C361" s="1656"/>
      <c r="D361" s="136"/>
      <c r="E361" s="136"/>
      <c r="F361" s="136"/>
      <c r="G361" s="1656"/>
      <c r="H361" s="1656"/>
      <c r="I361" s="1656"/>
      <c r="J361" s="1656"/>
      <c r="K361" s="1656"/>
      <c r="L361" s="1656"/>
      <c r="M361" s="136"/>
      <c r="N361" s="136"/>
    </row>
    <row r="362" spans="2:14" ht="15">
      <c r="B362" s="136"/>
      <c r="C362" s="136"/>
      <c r="D362" s="136"/>
      <c r="E362" s="136"/>
      <c r="F362" s="136"/>
      <c r="G362" s="1652"/>
      <c r="H362" s="1652"/>
      <c r="I362" s="1653"/>
      <c r="J362" s="1652"/>
      <c r="K362" s="1653"/>
      <c r="L362" s="1653"/>
      <c r="M362" s="136"/>
      <c r="N362" s="136"/>
    </row>
    <row r="363" spans="2:14" ht="15">
      <c r="B363" s="136"/>
      <c r="C363" s="136"/>
      <c r="D363" s="136"/>
      <c r="E363" s="136"/>
      <c r="F363" s="136"/>
      <c r="G363" s="1652"/>
      <c r="H363" s="1652"/>
      <c r="I363" s="1653"/>
      <c r="J363" s="1652"/>
      <c r="K363" s="1653"/>
      <c r="L363" s="1653"/>
      <c r="M363" s="201"/>
      <c r="N363" s="201"/>
    </row>
    <row r="364" spans="2:14" ht="15">
      <c r="B364" s="136"/>
      <c r="C364" s="136"/>
      <c r="D364" s="136"/>
      <c r="E364" s="136"/>
      <c r="F364" s="136"/>
      <c r="G364" s="1652"/>
      <c r="H364" s="1652"/>
      <c r="I364" s="1653"/>
      <c r="J364" s="1652"/>
      <c r="K364" s="1653"/>
      <c r="L364" s="1653"/>
      <c r="M364" s="204"/>
      <c r="N364" s="204"/>
    </row>
    <row r="365" spans="2:14" ht="15">
      <c r="B365" s="136"/>
      <c r="C365" s="136"/>
      <c r="D365" s="136"/>
      <c r="E365" s="136"/>
      <c r="F365" s="136"/>
      <c r="G365" s="1653"/>
      <c r="H365" s="1653"/>
      <c r="I365" s="1653"/>
      <c r="J365" s="1653"/>
      <c r="K365" s="1653"/>
      <c r="L365" s="1653"/>
      <c r="M365" s="204"/>
      <c r="N365" s="204"/>
    </row>
    <row r="366" spans="2:14" ht="15">
      <c r="B366" s="136"/>
      <c r="C366" s="136"/>
      <c r="D366" s="136"/>
      <c r="E366" s="136"/>
      <c r="F366" s="136"/>
      <c r="G366" s="1652"/>
      <c r="H366" s="1652"/>
      <c r="I366" s="1653"/>
      <c r="J366" s="1653"/>
      <c r="K366" s="1653"/>
      <c r="L366" s="1653"/>
      <c r="M366" s="204"/>
      <c r="N366" s="204"/>
    </row>
    <row r="367" spans="2:14" ht="15">
      <c r="B367" s="136"/>
      <c r="C367" s="136"/>
      <c r="D367" s="136"/>
      <c r="E367" s="136"/>
      <c r="F367" s="136"/>
      <c r="G367" s="1652"/>
      <c r="H367" s="1652"/>
      <c r="I367" s="1653"/>
      <c r="J367" s="1652"/>
      <c r="K367" s="1653"/>
      <c r="L367" s="1653"/>
      <c r="M367" s="204"/>
      <c r="N367" s="204"/>
    </row>
    <row r="368" spans="2:14" ht="15">
      <c r="B368" s="136"/>
      <c r="C368" s="136"/>
      <c r="D368" s="136"/>
      <c r="E368" s="136"/>
      <c r="F368" s="136"/>
      <c r="G368" s="1652"/>
      <c r="H368" s="1652"/>
      <c r="I368" s="1653"/>
      <c r="J368" s="1652"/>
      <c r="K368" s="1653"/>
      <c r="L368" s="1653"/>
      <c r="M368" s="204"/>
      <c r="N368" s="204"/>
    </row>
    <row r="369" spans="2:14" ht="15">
      <c r="B369" s="136"/>
      <c r="C369" s="136"/>
      <c r="D369" s="136"/>
      <c r="E369" s="136"/>
      <c r="F369" s="136"/>
      <c r="G369" s="1652"/>
      <c r="H369" s="1652"/>
      <c r="I369" s="1653"/>
      <c r="J369" s="1652"/>
      <c r="K369" s="1653"/>
      <c r="L369" s="1653"/>
      <c r="M369" s="204"/>
      <c r="N369" s="204"/>
    </row>
    <row r="370" spans="2:14" ht="15">
      <c r="B370" s="205"/>
      <c r="C370" s="136"/>
      <c r="D370" s="136"/>
      <c r="E370" s="136"/>
      <c r="F370" s="136"/>
      <c r="G370" s="1657"/>
      <c r="H370" s="1652"/>
      <c r="I370" s="1653"/>
      <c r="J370" s="1653"/>
      <c r="K370" s="1653"/>
      <c r="L370" s="1653"/>
      <c r="M370" s="204"/>
      <c r="N370" s="204"/>
    </row>
    <row r="371" spans="2:14" ht="15">
      <c r="B371" s="136"/>
      <c r="C371" s="136"/>
      <c r="D371" s="136"/>
      <c r="E371" s="136"/>
      <c r="F371" s="136"/>
      <c r="G371" s="1658"/>
      <c r="H371" s="1658"/>
      <c r="I371" s="1653"/>
      <c r="J371" s="1653"/>
      <c r="K371" s="1653"/>
      <c r="L371" s="1653"/>
      <c r="M371" s="204"/>
      <c r="N371" s="204"/>
    </row>
    <row r="372" spans="2:14" ht="15.6">
      <c r="B372" s="1656"/>
      <c r="C372" s="1656"/>
      <c r="D372" s="136"/>
      <c r="E372" s="136"/>
      <c r="F372" s="136"/>
      <c r="G372" s="206"/>
      <c r="H372" s="206"/>
      <c r="I372" s="206"/>
      <c r="J372" s="206"/>
      <c r="K372" s="1654"/>
      <c r="L372" s="1655"/>
      <c r="M372" s="204"/>
      <c r="N372" s="204"/>
    </row>
    <row r="373" spans="2:14" ht="15">
      <c r="B373" s="1656"/>
      <c r="C373" s="1656"/>
      <c r="D373" s="136"/>
      <c r="E373" s="136"/>
      <c r="F373" s="136"/>
      <c r="G373" s="206"/>
      <c r="H373" s="206"/>
      <c r="I373" s="206"/>
      <c r="J373" s="206"/>
      <c r="K373" s="206"/>
      <c r="L373" s="206"/>
      <c r="M373" s="204"/>
      <c r="N373" s="204"/>
    </row>
    <row r="374" spans="2:14" ht="15.6">
      <c r="B374" s="136"/>
      <c r="C374" s="201"/>
      <c r="D374" s="136"/>
      <c r="E374" s="136"/>
      <c r="F374" s="136"/>
      <c r="G374" s="1651"/>
      <c r="H374" s="1652"/>
      <c r="I374" s="206"/>
      <c r="J374" s="206"/>
      <c r="K374" s="1653"/>
      <c r="L374" s="1653"/>
      <c r="M374" s="207"/>
      <c r="N374" s="207"/>
    </row>
    <row r="375" spans="2:14" ht="15">
      <c r="B375" s="136"/>
      <c r="C375" s="136"/>
      <c r="D375" s="136"/>
      <c r="E375" s="136"/>
      <c r="F375" s="136"/>
      <c r="G375" s="1651"/>
      <c r="H375" s="1652"/>
      <c r="I375" s="206"/>
      <c r="J375" s="206"/>
      <c r="K375" s="1653"/>
      <c r="L375" s="1653"/>
      <c r="M375" s="206"/>
      <c r="N375" s="206"/>
    </row>
    <row r="376" spans="2:14" ht="15">
      <c r="B376" s="136"/>
      <c r="C376" s="136"/>
      <c r="D376" s="136"/>
      <c r="E376" s="136"/>
      <c r="F376" s="136"/>
      <c r="G376" s="1651"/>
      <c r="H376" s="1652"/>
      <c r="I376" s="206"/>
      <c r="J376" s="206"/>
      <c r="K376" s="1653"/>
      <c r="L376" s="1653"/>
      <c r="M376" s="204"/>
      <c r="N376" s="204"/>
    </row>
    <row r="377" spans="2:14" ht="15">
      <c r="B377" s="136"/>
      <c r="C377" s="136"/>
      <c r="D377" s="136"/>
      <c r="E377" s="136"/>
      <c r="F377" s="136"/>
      <c r="G377" s="208"/>
      <c r="H377" s="208"/>
      <c r="I377" s="206"/>
      <c r="J377" s="206"/>
      <c r="K377" s="1653"/>
      <c r="L377" s="1653"/>
      <c r="M377" s="204"/>
      <c r="N377" s="204"/>
    </row>
    <row r="378" spans="2:14" ht="15">
      <c r="B378" s="136"/>
      <c r="C378" s="136"/>
      <c r="D378" s="136"/>
      <c r="E378" s="136"/>
      <c r="F378" s="136"/>
      <c r="G378" s="208"/>
      <c r="H378" s="208"/>
      <c r="I378" s="206"/>
      <c r="J378" s="206"/>
      <c r="K378" s="1653"/>
      <c r="L378" s="1653"/>
      <c r="M378" s="204"/>
      <c r="N378" s="204"/>
    </row>
    <row r="379" spans="2:14" ht="15.6">
      <c r="B379" s="1649"/>
      <c r="C379" s="1649"/>
      <c r="D379" s="136"/>
      <c r="E379" s="136"/>
      <c r="F379" s="136"/>
      <c r="G379" s="206"/>
      <c r="H379" s="206"/>
      <c r="I379" s="1654"/>
      <c r="J379" s="1655"/>
      <c r="K379" s="206"/>
      <c r="L379" s="206"/>
      <c r="M379" s="204"/>
      <c r="N379" s="204"/>
    </row>
    <row r="380" spans="2:14" ht="15">
      <c r="B380" s="136"/>
      <c r="C380" s="136"/>
      <c r="D380" s="136"/>
      <c r="E380" s="136"/>
      <c r="F380" s="136"/>
      <c r="G380" s="136"/>
      <c r="H380" s="136"/>
      <c r="I380" s="136"/>
      <c r="J380" s="136"/>
      <c r="K380" s="136"/>
      <c r="L380" s="136"/>
      <c r="M380" s="204"/>
      <c r="N380" s="204"/>
    </row>
    <row r="381" spans="2:14" ht="17.399999999999999">
      <c r="B381" s="1646"/>
      <c r="C381" s="1646"/>
      <c r="D381" s="1646"/>
      <c r="E381" s="1646"/>
      <c r="F381" s="136"/>
      <c r="G381" s="136"/>
      <c r="H381" s="136"/>
      <c r="I381" s="136"/>
      <c r="J381" s="136"/>
      <c r="K381" s="1647"/>
      <c r="L381" s="1647"/>
      <c r="M381" s="206"/>
      <c r="N381" s="206"/>
    </row>
    <row r="382" spans="2:14" ht="13.2">
      <c r="B382" s="136"/>
      <c r="C382" s="136"/>
      <c r="D382" s="136"/>
      <c r="E382" s="136"/>
      <c r="F382" s="136"/>
      <c r="G382" s="136"/>
      <c r="H382" s="136"/>
      <c r="I382" s="136"/>
      <c r="J382" s="136"/>
      <c r="K382" s="136"/>
      <c r="L382" s="136"/>
      <c r="M382" s="136"/>
      <c r="N382" s="136"/>
    </row>
    <row r="383" spans="2:14" ht="17.399999999999999">
      <c r="B383" s="1648"/>
      <c r="C383" s="1648"/>
      <c r="D383" s="1648"/>
      <c r="E383" s="1648"/>
      <c r="F383" s="1648"/>
      <c r="G383" s="1648"/>
      <c r="H383" s="1648"/>
      <c r="I383" s="1648"/>
      <c r="J383" s="1648"/>
      <c r="K383" s="1648"/>
      <c r="L383" s="1648"/>
      <c r="M383" s="209"/>
      <c r="N383" s="209"/>
    </row>
    <row r="384" spans="2:14" ht="15">
      <c r="B384" s="1648"/>
      <c r="C384" s="1648"/>
      <c r="D384" s="1648"/>
      <c r="E384" s="1648"/>
      <c r="F384" s="1648"/>
      <c r="G384" s="1648"/>
      <c r="H384" s="1648"/>
      <c r="I384" s="1648"/>
      <c r="J384" s="1648"/>
      <c r="K384" s="1648"/>
      <c r="L384" s="1648"/>
      <c r="M384" s="136"/>
      <c r="N384" s="136"/>
    </row>
    <row r="385" spans="2:14" ht="15">
      <c r="B385" s="210"/>
      <c r="C385" s="136"/>
      <c r="D385" s="136"/>
      <c r="E385" s="136"/>
      <c r="F385" s="136"/>
      <c r="G385" s="136"/>
      <c r="H385" s="136"/>
      <c r="I385" s="136"/>
      <c r="J385" s="136"/>
      <c r="K385" s="136"/>
      <c r="L385" s="136"/>
      <c r="M385" s="210"/>
      <c r="N385" s="210"/>
    </row>
    <row r="386" spans="2:14" ht="15">
      <c r="B386" s="136"/>
      <c r="C386" s="136"/>
      <c r="D386" s="136"/>
      <c r="E386" s="136"/>
      <c r="F386" s="136"/>
      <c r="G386" s="136"/>
      <c r="H386" s="136"/>
      <c r="I386" s="136"/>
      <c r="J386" s="136"/>
      <c r="K386" s="136"/>
      <c r="L386" s="136"/>
      <c r="M386" s="210"/>
      <c r="N386" s="210"/>
    </row>
    <row r="387" spans="2:14" ht="13.2">
      <c r="B387" s="136"/>
      <c r="C387" s="136"/>
      <c r="D387" s="136"/>
      <c r="E387" s="136"/>
      <c r="F387" s="136"/>
      <c r="G387" s="136"/>
      <c r="H387" s="136"/>
      <c r="I387" s="1649"/>
      <c r="J387" s="1649"/>
      <c r="K387" s="136"/>
      <c r="L387" s="136"/>
      <c r="M387" s="136"/>
      <c r="N387" s="136"/>
    </row>
    <row r="388" spans="2:14" ht="13.2">
      <c r="B388" s="136"/>
      <c r="C388" s="136"/>
      <c r="D388" s="136"/>
      <c r="E388" s="136"/>
      <c r="F388" s="136"/>
      <c r="G388" s="191"/>
      <c r="H388" s="1650"/>
      <c r="I388" s="1650"/>
      <c r="J388" s="1650"/>
      <c r="K388" s="1650"/>
      <c r="L388" s="136"/>
      <c r="M388" s="136"/>
      <c r="N388" s="136"/>
    </row>
    <row r="389" spans="2:14" ht="15.6">
      <c r="B389" s="136"/>
      <c r="C389" s="136"/>
      <c r="D389" s="136"/>
      <c r="E389" s="136"/>
      <c r="F389" s="136"/>
      <c r="G389" s="136"/>
      <c r="H389" s="136"/>
      <c r="I389" s="1645"/>
      <c r="J389" s="1645"/>
      <c r="K389" s="136"/>
      <c r="L389" s="136"/>
      <c r="M389" s="136"/>
      <c r="N389" s="136"/>
    </row>
    <row r="390" spans="2:14" ht="15.6">
      <c r="B390" s="136"/>
      <c r="C390" s="136"/>
      <c r="D390" s="136"/>
      <c r="E390" s="136"/>
      <c r="F390" s="136"/>
      <c r="G390" s="136"/>
      <c r="H390" s="136"/>
      <c r="I390" s="190"/>
      <c r="J390" s="190"/>
      <c r="K390" s="136"/>
      <c r="L390" s="136"/>
      <c r="M390" s="136"/>
      <c r="N390" s="136"/>
    </row>
    <row r="391" spans="2:14" ht="15.6">
      <c r="B391" s="136"/>
      <c r="C391" s="136"/>
      <c r="D391" s="136"/>
      <c r="E391" s="136"/>
      <c r="F391" s="136"/>
      <c r="G391" s="136"/>
      <c r="H391" s="136"/>
      <c r="I391" s="190"/>
      <c r="J391" s="190"/>
      <c r="K391" s="136"/>
      <c r="L391" s="136"/>
      <c r="M391" s="136"/>
      <c r="N391" s="136"/>
    </row>
    <row r="392" spans="2:14" ht="15.6">
      <c r="B392" s="136"/>
      <c r="C392" s="136"/>
      <c r="D392" s="136"/>
      <c r="E392" s="136"/>
      <c r="F392" s="136"/>
      <c r="G392" s="136"/>
      <c r="H392" s="136"/>
      <c r="I392" s="190"/>
      <c r="J392" s="190"/>
      <c r="K392" s="136"/>
      <c r="L392" s="136"/>
      <c r="M392" s="136"/>
      <c r="N392" s="136"/>
    </row>
    <row r="393" spans="2:14" ht="15.6">
      <c r="B393" s="136"/>
      <c r="C393" s="136"/>
      <c r="D393" s="136"/>
      <c r="E393" s="136"/>
      <c r="F393" s="136"/>
      <c r="G393" s="136"/>
      <c r="H393" s="136"/>
      <c r="I393" s="190"/>
      <c r="J393" s="190"/>
      <c r="K393" s="136"/>
      <c r="L393" s="136"/>
      <c r="M393" s="136"/>
      <c r="N393" s="136"/>
    </row>
    <row r="394" spans="2:14" ht="15.6">
      <c r="B394" s="136"/>
      <c r="C394" s="136"/>
      <c r="D394" s="136"/>
      <c r="E394" s="136"/>
      <c r="F394" s="136"/>
      <c r="G394" s="136"/>
      <c r="H394" s="136"/>
      <c r="I394" s="190"/>
      <c r="J394" s="190"/>
      <c r="K394" s="136"/>
      <c r="L394" s="136"/>
      <c r="M394" s="136"/>
      <c r="N394" s="136"/>
    </row>
    <row r="395" spans="2:14" ht="13.2">
      <c r="B395" s="136"/>
      <c r="C395" s="136"/>
      <c r="D395" s="136"/>
      <c r="E395" s="136"/>
      <c r="F395" s="136"/>
      <c r="G395" s="136"/>
      <c r="H395" s="136"/>
      <c r="I395" s="136"/>
      <c r="J395" s="136"/>
      <c r="K395" s="136"/>
      <c r="L395" s="136"/>
      <c r="M395" s="136"/>
      <c r="N395" s="136"/>
    </row>
    <row r="396" spans="2:14" ht="13.2">
      <c r="B396" s="136"/>
      <c r="C396" s="136"/>
      <c r="D396" s="136"/>
      <c r="E396" s="136"/>
      <c r="F396" s="136"/>
      <c r="G396" s="136"/>
      <c r="H396" s="136"/>
      <c r="I396" s="136"/>
      <c r="J396" s="136"/>
      <c r="K396" s="136"/>
      <c r="L396" s="136"/>
      <c r="M396" s="136"/>
      <c r="N396" s="136"/>
    </row>
    <row r="397" spans="2:14" ht="13.2">
      <c r="B397" s="1659"/>
      <c r="C397" s="1659"/>
      <c r="D397" s="1660"/>
      <c r="E397" s="1660"/>
      <c r="F397" s="1660"/>
      <c r="G397" s="1660"/>
      <c r="H397" s="1660"/>
      <c r="I397" s="1660"/>
      <c r="J397" s="1659"/>
      <c r="K397" s="1659"/>
      <c r="L397" s="194"/>
      <c r="M397" s="136"/>
      <c r="N397" s="136"/>
    </row>
    <row r="398" spans="2:14" ht="13.2">
      <c r="B398" s="136"/>
      <c r="C398" s="136"/>
      <c r="D398" s="136"/>
      <c r="E398" s="195"/>
      <c r="F398" s="136"/>
      <c r="G398" s="136"/>
      <c r="H398" s="136"/>
      <c r="I398" s="136"/>
      <c r="J398" s="136"/>
      <c r="K398" s="136"/>
      <c r="L398" s="136"/>
      <c r="M398" s="136"/>
      <c r="N398" s="136"/>
    </row>
    <row r="399" spans="2:14" ht="13.2">
      <c r="B399" s="196"/>
      <c r="C399" s="1660"/>
      <c r="D399" s="1660"/>
      <c r="E399" s="1660"/>
      <c r="F399" s="1660"/>
      <c r="G399" s="1662"/>
      <c r="H399" s="1662"/>
      <c r="I399" s="197"/>
      <c r="J399" s="1659"/>
      <c r="K399" s="1659"/>
      <c r="L399" s="197"/>
      <c r="M399" s="194"/>
      <c r="N399" s="194"/>
    </row>
    <row r="400" spans="2:14" ht="13.2">
      <c r="B400" s="136"/>
      <c r="C400" s="136"/>
      <c r="D400" s="198"/>
      <c r="E400" s="199"/>
      <c r="F400" s="198"/>
      <c r="G400" s="136"/>
      <c r="H400" s="136"/>
      <c r="I400" s="136"/>
      <c r="J400" s="136"/>
      <c r="K400" s="136"/>
      <c r="L400" s="136"/>
      <c r="M400" s="136"/>
      <c r="N400" s="136"/>
    </row>
    <row r="401" spans="2:14" ht="13.2">
      <c r="B401" s="1659"/>
      <c r="C401" s="1659"/>
      <c r="D401" s="200"/>
      <c r="E401" s="200"/>
      <c r="F401" s="200"/>
      <c r="G401" s="195"/>
      <c r="H401" s="195"/>
      <c r="I401" s="136"/>
      <c r="J401" s="136"/>
      <c r="K401" s="136"/>
      <c r="L401" s="136"/>
      <c r="M401" s="197"/>
      <c r="N401" s="197"/>
    </row>
    <row r="402" spans="2:14" ht="13.2">
      <c r="B402" s="136"/>
      <c r="C402" s="136"/>
      <c r="D402" s="136"/>
      <c r="E402" s="195"/>
      <c r="F402" s="136"/>
      <c r="G402" s="136"/>
      <c r="H402" s="136"/>
      <c r="I402" s="136"/>
      <c r="J402" s="136"/>
      <c r="K402" s="201"/>
      <c r="L402" s="201"/>
      <c r="M402" s="136"/>
      <c r="N402" s="136"/>
    </row>
    <row r="403" spans="2:14" ht="13.2">
      <c r="B403" s="1661"/>
      <c r="C403" s="1661"/>
      <c r="D403" s="1661"/>
      <c r="E403" s="1661"/>
      <c r="F403" s="1661"/>
      <c r="G403" s="1661"/>
      <c r="H403" s="1661"/>
      <c r="I403" s="1661"/>
      <c r="J403" s="1661"/>
      <c r="K403" s="202"/>
      <c r="L403" s="201"/>
      <c r="M403" s="136"/>
      <c r="N403" s="136"/>
    </row>
    <row r="404" spans="2:14" ht="13.2">
      <c r="B404" s="1661"/>
      <c r="C404" s="1661"/>
      <c r="D404" s="1661"/>
      <c r="E404" s="1661"/>
      <c r="F404" s="1661"/>
      <c r="G404" s="1661"/>
      <c r="H404" s="1661"/>
      <c r="I404" s="1661"/>
      <c r="J404" s="1661"/>
      <c r="K404" s="203"/>
      <c r="L404" s="203"/>
      <c r="M404" s="201"/>
      <c r="N404" s="201"/>
    </row>
    <row r="405" spans="2:14" ht="13.2">
      <c r="B405" s="136"/>
      <c r="C405" s="136"/>
      <c r="D405" s="136"/>
      <c r="E405" s="136"/>
      <c r="F405" s="136"/>
      <c r="G405" s="136"/>
      <c r="H405" s="136"/>
      <c r="I405" s="136"/>
      <c r="J405" s="136"/>
      <c r="K405" s="195"/>
      <c r="L405" s="136"/>
      <c r="M405" s="201"/>
      <c r="N405" s="201"/>
    </row>
    <row r="406" spans="2:14" ht="13.2">
      <c r="B406" s="1659"/>
      <c r="C406" s="1659"/>
      <c r="D406" s="1660"/>
      <c r="E406" s="1660"/>
      <c r="F406" s="1660"/>
      <c r="G406" s="1660"/>
      <c r="H406" s="1660"/>
      <c r="I406" s="195"/>
      <c r="J406" s="136"/>
      <c r="K406" s="136"/>
      <c r="L406" s="136"/>
      <c r="M406" s="203"/>
      <c r="N406" s="203"/>
    </row>
    <row r="407" spans="2:14" ht="13.2">
      <c r="B407" s="136"/>
      <c r="C407" s="136"/>
      <c r="D407" s="136"/>
      <c r="E407" s="136"/>
      <c r="F407" s="136"/>
      <c r="G407" s="136"/>
      <c r="H407" s="136"/>
      <c r="I407" s="136"/>
      <c r="J407" s="136"/>
      <c r="K407" s="136"/>
      <c r="L407" s="136"/>
      <c r="M407" s="136"/>
      <c r="N407" s="136"/>
    </row>
    <row r="408" spans="2:14" ht="13.2">
      <c r="B408" s="1656"/>
      <c r="C408" s="1656"/>
      <c r="D408" s="136"/>
      <c r="E408" s="136"/>
      <c r="F408" s="136"/>
      <c r="G408" s="1656"/>
      <c r="H408" s="1656"/>
      <c r="I408" s="1656"/>
      <c r="J408" s="1656"/>
      <c r="K408" s="1656"/>
      <c r="L408" s="1656"/>
      <c r="M408" s="136"/>
      <c r="N408" s="136"/>
    </row>
    <row r="409" spans="2:14" ht="15">
      <c r="B409" s="136"/>
      <c r="C409" s="136"/>
      <c r="D409" s="136"/>
      <c r="E409" s="136"/>
      <c r="F409" s="136"/>
      <c r="G409" s="1652"/>
      <c r="H409" s="1652"/>
      <c r="I409" s="1653"/>
      <c r="J409" s="1652"/>
      <c r="K409" s="1653"/>
      <c r="L409" s="1653"/>
      <c r="M409" s="136"/>
      <c r="N409" s="136"/>
    </row>
    <row r="410" spans="2:14" ht="15">
      <c r="B410" s="136"/>
      <c r="C410" s="136"/>
      <c r="D410" s="136"/>
      <c r="E410" s="136"/>
      <c r="F410" s="136"/>
      <c r="G410" s="1652"/>
      <c r="H410" s="1652"/>
      <c r="I410" s="1653"/>
      <c r="J410" s="1652"/>
      <c r="K410" s="1653"/>
      <c r="L410" s="1653"/>
      <c r="M410" s="201"/>
      <c r="N410" s="201"/>
    </row>
    <row r="411" spans="2:14" ht="15">
      <c r="B411" s="136"/>
      <c r="C411" s="136"/>
      <c r="D411" s="136"/>
      <c r="E411" s="136"/>
      <c r="F411" s="136"/>
      <c r="G411" s="1652"/>
      <c r="H411" s="1652"/>
      <c r="I411" s="1653"/>
      <c r="J411" s="1652"/>
      <c r="K411" s="1653"/>
      <c r="L411" s="1653"/>
      <c r="M411" s="204"/>
      <c r="N411" s="204"/>
    </row>
    <row r="412" spans="2:14" ht="15">
      <c r="B412" s="136"/>
      <c r="C412" s="136"/>
      <c r="D412" s="136"/>
      <c r="E412" s="136"/>
      <c r="F412" s="136"/>
      <c r="G412" s="1653"/>
      <c r="H412" s="1653"/>
      <c r="I412" s="1653"/>
      <c r="J412" s="1653"/>
      <c r="K412" s="1653"/>
      <c r="L412" s="1653"/>
      <c r="M412" s="204"/>
      <c r="N412" s="204"/>
    </row>
    <row r="413" spans="2:14" ht="15">
      <c r="B413" s="136"/>
      <c r="C413" s="136"/>
      <c r="D413" s="136"/>
      <c r="E413" s="136"/>
      <c r="F413" s="136"/>
      <c r="G413" s="1652"/>
      <c r="H413" s="1652"/>
      <c r="I413" s="1653"/>
      <c r="J413" s="1653"/>
      <c r="K413" s="1653"/>
      <c r="L413" s="1653"/>
      <c r="M413" s="204"/>
      <c r="N413" s="204"/>
    </row>
    <row r="414" spans="2:14" ht="15">
      <c r="B414" s="136"/>
      <c r="C414" s="136"/>
      <c r="D414" s="136"/>
      <c r="E414" s="136"/>
      <c r="F414" s="136"/>
      <c r="G414" s="1652"/>
      <c r="H414" s="1652"/>
      <c r="I414" s="1653"/>
      <c r="J414" s="1652"/>
      <c r="K414" s="1653"/>
      <c r="L414" s="1653"/>
      <c r="M414" s="204"/>
      <c r="N414" s="204"/>
    </row>
    <row r="415" spans="2:14" ht="15">
      <c r="B415" s="136"/>
      <c r="C415" s="136"/>
      <c r="D415" s="136"/>
      <c r="E415" s="136"/>
      <c r="F415" s="136"/>
      <c r="G415" s="1652"/>
      <c r="H415" s="1652"/>
      <c r="I415" s="1653"/>
      <c r="J415" s="1652"/>
      <c r="K415" s="1653"/>
      <c r="L415" s="1653"/>
      <c r="M415" s="204"/>
      <c r="N415" s="204"/>
    </row>
    <row r="416" spans="2:14" ht="15">
      <c r="B416" s="136"/>
      <c r="C416" s="136"/>
      <c r="D416" s="136"/>
      <c r="E416" s="136"/>
      <c r="F416" s="136"/>
      <c r="G416" s="1652"/>
      <c r="H416" s="1652"/>
      <c r="I416" s="1653"/>
      <c r="J416" s="1652"/>
      <c r="K416" s="1653"/>
      <c r="L416" s="1653"/>
      <c r="M416" s="204"/>
      <c r="N416" s="204"/>
    </row>
    <row r="417" spans="2:14" ht="15">
      <c r="B417" s="205"/>
      <c r="C417" s="136"/>
      <c r="D417" s="136"/>
      <c r="E417" s="136"/>
      <c r="F417" s="136"/>
      <c r="G417" s="1657"/>
      <c r="H417" s="1652"/>
      <c r="I417" s="1653"/>
      <c r="J417" s="1653"/>
      <c r="K417" s="1653"/>
      <c r="L417" s="1653"/>
      <c r="M417" s="204"/>
      <c r="N417" s="204"/>
    </row>
    <row r="418" spans="2:14" ht="15">
      <c r="B418" s="136"/>
      <c r="C418" s="136"/>
      <c r="D418" s="136"/>
      <c r="E418" s="136"/>
      <c r="F418" s="136"/>
      <c r="G418" s="1658"/>
      <c r="H418" s="1658"/>
      <c r="I418" s="1653"/>
      <c r="J418" s="1653"/>
      <c r="K418" s="1653"/>
      <c r="L418" s="1653"/>
      <c r="M418" s="204"/>
      <c r="N418" s="204"/>
    </row>
    <row r="419" spans="2:14" ht="15.6">
      <c r="B419" s="1656"/>
      <c r="C419" s="1656"/>
      <c r="D419" s="136"/>
      <c r="E419" s="136"/>
      <c r="F419" s="136"/>
      <c r="G419" s="206"/>
      <c r="H419" s="206"/>
      <c r="I419" s="206"/>
      <c r="J419" s="206"/>
      <c r="K419" s="1654"/>
      <c r="L419" s="1655"/>
      <c r="M419" s="204"/>
      <c r="N419" s="204"/>
    </row>
    <row r="420" spans="2:14" ht="15">
      <c r="B420" s="1656"/>
      <c r="C420" s="1656"/>
      <c r="D420" s="136"/>
      <c r="E420" s="136"/>
      <c r="F420" s="136"/>
      <c r="G420" s="206"/>
      <c r="H420" s="206"/>
      <c r="I420" s="206"/>
      <c r="J420" s="206"/>
      <c r="K420" s="206"/>
      <c r="L420" s="206"/>
      <c r="M420" s="204"/>
      <c r="N420" s="204"/>
    </row>
    <row r="421" spans="2:14" ht="15.6">
      <c r="B421" s="136"/>
      <c r="C421" s="201"/>
      <c r="D421" s="136"/>
      <c r="E421" s="136"/>
      <c r="F421" s="136"/>
      <c r="G421" s="1651"/>
      <c r="H421" s="1652"/>
      <c r="I421" s="206"/>
      <c r="J421" s="206"/>
      <c r="K421" s="1653"/>
      <c r="L421" s="1653"/>
      <c r="M421" s="207"/>
      <c r="N421" s="207"/>
    </row>
    <row r="422" spans="2:14" ht="15">
      <c r="B422" s="136"/>
      <c r="C422" s="136"/>
      <c r="D422" s="136"/>
      <c r="E422" s="136"/>
      <c r="F422" s="136"/>
      <c r="G422" s="1651"/>
      <c r="H422" s="1652"/>
      <c r="I422" s="206"/>
      <c r="J422" s="206"/>
      <c r="K422" s="1653"/>
      <c r="L422" s="1653"/>
      <c r="M422" s="206"/>
      <c r="N422" s="206"/>
    </row>
    <row r="423" spans="2:14" ht="15">
      <c r="B423" s="136"/>
      <c r="C423" s="136"/>
      <c r="D423" s="136"/>
      <c r="E423" s="136"/>
      <c r="F423" s="136"/>
      <c r="G423" s="1651"/>
      <c r="H423" s="1652"/>
      <c r="I423" s="206"/>
      <c r="J423" s="206"/>
      <c r="K423" s="1653"/>
      <c r="L423" s="1653"/>
      <c r="M423" s="204"/>
      <c r="N423" s="204"/>
    </row>
    <row r="424" spans="2:14" ht="15">
      <c r="B424" s="136"/>
      <c r="C424" s="136"/>
      <c r="D424" s="136"/>
      <c r="E424" s="136"/>
      <c r="F424" s="136"/>
      <c r="G424" s="208"/>
      <c r="H424" s="208"/>
      <c r="I424" s="206"/>
      <c r="J424" s="206"/>
      <c r="K424" s="1653"/>
      <c r="L424" s="1653"/>
      <c r="M424" s="204"/>
      <c r="N424" s="204"/>
    </row>
    <row r="425" spans="2:14" ht="15">
      <c r="B425" s="136"/>
      <c r="C425" s="136"/>
      <c r="D425" s="136"/>
      <c r="E425" s="136"/>
      <c r="F425" s="136"/>
      <c r="G425" s="208"/>
      <c r="H425" s="208"/>
      <c r="I425" s="206"/>
      <c r="J425" s="206"/>
      <c r="K425" s="1653"/>
      <c r="L425" s="1653"/>
      <c r="M425" s="204"/>
      <c r="N425" s="204"/>
    </row>
    <row r="426" spans="2:14" ht="15.6">
      <c r="B426" s="1649"/>
      <c r="C426" s="1649"/>
      <c r="D426" s="136"/>
      <c r="E426" s="136"/>
      <c r="F426" s="136"/>
      <c r="G426" s="206"/>
      <c r="H426" s="206"/>
      <c r="I426" s="1654"/>
      <c r="J426" s="1655"/>
      <c r="K426" s="206"/>
      <c r="L426" s="206"/>
      <c r="M426" s="204"/>
      <c r="N426" s="204"/>
    </row>
    <row r="427" spans="2:14" ht="15">
      <c r="B427" s="136"/>
      <c r="C427" s="136"/>
      <c r="D427" s="136"/>
      <c r="E427" s="136"/>
      <c r="F427" s="136"/>
      <c r="G427" s="136"/>
      <c r="H427" s="136"/>
      <c r="I427" s="136"/>
      <c r="J427" s="136"/>
      <c r="K427" s="136"/>
      <c r="L427" s="136"/>
      <c r="M427" s="204"/>
      <c r="N427" s="204"/>
    </row>
    <row r="428" spans="2:14" ht="17.399999999999999">
      <c r="B428" s="1646"/>
      <c r="C428" s="1646"/>
      <c r="D428" s="1646"/>
      <c r="E428" s="1646"/>
      <c r="F428" s="136"/>
      <c r="G428" s="136"/>
      <c r="H428" s="136"/>
      <c r="I428" s="136"/>
      <c r="J428" s="136"/>
      <c r="K428" s="1647"/>
      <c r="L428" s="1647"/>
      <c r="M428" s="206"/>
      <c r="N428" s="206"/>
    </row>
    <row r="429" spans="2:14" ht="13.2">
      <c r="B429" s="136"/>
      <c r="C429" s="136"/>
      <c r="D429" s="136"/>
      <c r="E429" s="136"/>
      <c r="F429" s="136"/>
      <c r="G429" s="136"/>
      <c r="H429" s="136"/>
      <c r="I429" s="136"/>
      <c r="J429" s="136"/>
      <c r="K429" s="136"/>
      <c r="L429" s="136"/>
      <c r="M429" s="136"/>
      <c r="N429" s="136"/>
    </row>
    <row r="430" spans="2:14" ht="17.399999999999999">
      <c r="B430" s="1648"/>
      <c r="C430" s="1648"/>
      <c r="D430" s="1648"/>
      <c r="E430" s="1648"/>
      <c r="F430" s="1648"/>
      <c r="G430" s="1648"/>
      <c r="H430" s="1648"/>
      <c r="I430" s="1648"/>
      <c r="J430" s="1648"/>
      <c r="K430" s="1648"/>
      <c r="L430" s="1648"/>
      <c r="M430" s="209"/>
      <c r="N430" s="209"/>
    </row>
    <row r="431" spans="2:14" ht="15">
      <c r="B431" s="1648"/>
      <c r="C431" s="1648"/>
      <c r="D431" s="1648"/>
      <c r="E431" s="1648"/>
      <c r="F431" s="1648"/>
      <c r="G431" s="1648"/>
      <c r="H431" s="1648"/>
      <c r="I431" s="1648"/>
      <c r="J431" s="1648"/>
      <c r="K431" s="1648"/>
      <c r="L431" s="1648"/>
      <c r="M431" s="136"/>
      <c r="N431" s="136"/>
    </row>
    <row r="432" spans="2:14" ht="15">
      <c r="B432" s="210"/>
      <c r="C432" s="136"/>
      <c r="D432" s="136"/>
      <c r="E432" s="136"/>
      <c r="F432" s="136"/>
      <c r="G432" s="136"/>
      <c r="H432" s="136"/>
      <c r="I432" s="136"/>
      <c r="J432" s="136"/>
      <c r="K432" s="136"/>
      <c r="L432" s="136"/>
      <c r="M432" s="210"/>
      <c r="N432" s="210"/>
    </row>
    <row r="433" spans="2:14" ht="15">
      <c r="B433" s="136"/>
      <c r="C433" s="136"/>
      <c r="D433" s="136"/>
      <c r="E433" s="136"/>
      <c r="F433" s="136"/>
      <c r="G433" s="136"/>
      <c r="H433" s="136"/>
      <c r="I433" s="136"/>
      <c r="J433" s="136"/>
      <c r="K433" s="136"/>
      <c r="L433" s="136"/>
      <c r="M433" s="210"/>
      <c r="N433" s="210"/>
    </row>
    <row r="434" spans="2:14" ht="13.2">
      <c r="B434" s="136"/>
      <c r="C434" s="136"/>
      <c r="D434" s="136"/>
      <c r="E434" s="136"/>
      <c r="F434" s="136"/>
      <c r="G434" s="136"/>
      <c r="H434" s="136"/>
      <c r="I434" s="1649"/>
      <c r="J434" s="1649"/>
      <c r="K434" s="136"/>
      <c r="L434" s="136"/>
      <c r="M434" s="136"/>
      <c r="N434" s="136"/>
    </row>
    <row r="435" spans="2:14" ht="13.2">
      <c r="B435" s="136"/>
      <c r="C435" s="136"/>
      <c r="D435" s="136"/>
      <c r="E435" s="136"/>
      <c r="F435" s="136"/>
      <c r="G435" s="191"/>
      <c r="H435" s="1650"/>
      <c r="I435" s="1650"/>
      <c r="J435" s="1650"/>
      <c r="K435" s="1650"/>
      <c r="L435" s="136"/>
      <c r="M435" s="136"/>
      <c r="N435" s="136"/>
    </row>
    <row r="436" spans="2:14" ht="15.6">
      <c r="B436" s="136"/>
      <c r="C436" s="136"/>
      <c r="D436" s="136"/>
      <c r="E436" s="136"/>
      <c r="F436" s="136"/>
      <c r="G436" s="136"/>
      <c r="H436" s="136"/>
      <c r="I436" s="1645"/>
      <c r="J436" s="1645"/>
      <c r="K436" s="136"/>
      <c r="L436" s="136"/>
      <c r="M436" s="136"/>
      <c r="N436" s="136"/>
    </row>
    <row r="437" spans="2:14" ht="15.6">
      <c r="B437" s="136"/>
      <c r="C437" s="136"/>
      <c r="D437" s="136"/>
      <c r="E437" s="136"/>
      <c r="F437" s="136"/>
      <c r="G437" s="136"/>
      <c r="H437" s="136"/>
      <c r="I437" s="190"/>
      <c r="J437" s="190"/>
      <c r="K437" s="136"/>
      <c r="L437" s="136"/>
      <c r="M437" s="136"/>
      <c r="N437" s="136"/>
    </row>
    <row r="438" spans="2:14" ht="15.6">
      <c r="B438" s="136"/>
      <c r="C438" s="136"/>
      <c r="D438" s="136"/>
      <c r="E438" s="136"/>
      <c r="F438" s="136"/>
      <c r="G438" s="136"/>
      <c r="H438" s="136"/>
      <c r="I438" s="190"/>
      <c r="J438" s="190"/>
      <c r="K438" s="136"/>
      <c r="L438" s="136"/>
      <c r="M438" s="136"/>
      <c r="N438" s="136"/>
    </row>
    <row r="439" spans="2:14" ht="15.6">
      <c r="B439" s="136"/>
      <c r="C439" s="136"/>
      <c r="D439" s="136"/>
      <c r="E439" s="136"/>
      <c r="F439" s="136"/>
      <c r="G439" s="136"/>
      <c r="H439" s="136"/>
      <c r="I439" s="190"/>
      <c r="J439" s="190"/>
      <c r="K439" s="136"/>
      <c r="L439" s="136"/>
      <c r="M439" s="136"/>
      <c r="N439" s="136"/>
    </row>
    <row r="440" spans="2:14" ht="15.6">
      <c r="B440" s="136"/>
      <c r="C440" s="136"/>
      <c r="D440" s="136"/>
      <c r="E440" s="136"/>
      <c r="F440" s="136"/>
      <c r="G440" s="136"/>
      <c r="H440" s="136"/>
      <c r="I440" s="190"/>
      <c r="J440" s="190"/>
      <c r="K440" s="136"/>
      <c r="L440" s="136"/>
      <c r="M440" s="136"/>
      <c r="N440" s="136"/>
    </row>
    <row r="441" spans="2:14" ht="15.6">
      <c r="B441" s="136"/>
      <c r="C441" s="136"/>
      <c r="D441" s="136"/>
      <c r="E441" s="136"/>
      <c r="F441" s="136"/>
      <c r="G441" s="136"/>
      <c r="H441" s="136"/>
      <c r="I441" s="190"/>
      <c r="J441" s="190"/>
      <c r="K441" s="136"/>
      <c r="L441" s="136"/>
      <c r="M441" s="136"/>
      <c r="N441" s="136"/>
    </row>
    <row r="442" spans="2:14" ht="13.2">
      <c r="B442" s="136"/>
      <c r="C442" s="136"/>
      <c r="D442" s="136"/>
      <c r="E442" s="136"/>
      <c r="F442" s="136"/>
      <c r="G442" s="136"/>
      <c r="H442" s="136"/>
      <c r="I442" s="136"/>
      <c r="J442" s="136"/>
      <c r="K442" s="136"/>
      <c r="L442" s="136"/>
      <c r="M442" s="136"/>
      <c r="N442" s="136"/>
    </row>
    <row r="443" spans="2:14" ht="13.2">
      <c r="B443" s="136"/>
      <c r="C443" s="136"/>
      <c r="D443" s="136"/>
      <c r="E443" s="136"/>
      <c r="F443" s="136"/>
      <c r="G443" s="136"/>
      <c r="H443" s="136"/>
      <c r="I443" s="136"/>
      <c r="J443" s="136"/>
      <c r="K443" s="136"/>
      <c r="L443" s="136"/>
      <c r="M443" s="136"/>
      <c r="N443" s="136"/>
    </row>
    <row r="444" spans="2:14" ht="13.2">
      <c r="B444" s="1659"/>
      <c r="C444" s="1659"/>
      <c r="D444" s="1660"/>
      <c r="E444" s="1660"/>
      <c r="F444" s="1660"/>
      <c r="G444" s="1660"/>
      <c r="H444" s="1660"/>
      <c r="I444" s="1660"/>
      <c r="J444" s="1659"/>
      <c r="K444" s="1659"/>
      <c r="L444" s="194"/>
      <c r="M444" s="136"/>
      <c r="N444" s="136"/>
    </row>
    <row r="445" spans="2:14" ht="13.2">
      <c r="B445" s="136"/>
      <c r="C445" s="136"/>
      <c r="D445" s="136"/>
      <c r="E445" s="195"/>
      <c r="F445" s="136"/>
      <c r="G445" s="136"/>
      <c r="H445" s="136"/>
      <c r="I445" s="136"/>
      <c r="J445" s="136"/>
      <c r="K445" s="136"/>
      <c r="L445" s="136"/>
      <c r="M445" s="136"/>
      <c r="N445" s="136"/>
    </row>
    <row r="446" spans="2:14" ht="13.2">
      <c r="B446" s="196"/>
      <c r="C446" s="1660"/>
      <c r="D446" s="1660"/>
      <c r="E446" s="1660"/>
      <c r="F446" s="1660"/>
      <c r="G446" s="1662"/>
      <c r="H446" s="1662"/>
      <c r="I446" s="197"/>
      <c r="J446" s="1659"/>
      <c r="K446" s="1659"/>
      <c r="L446" s="197"/>
      <c r="M446" s="194"/>
      <c r="N446" s="194"/>
    </row>
    <row r="447" spans="2:14" ht="13.2">
      <c r="B447" s="136"/>
      <c r="C447" s="136"/>
      <c r="D447" s="198"/>
      <c r="E447" s="199"/>
      <c r="F447" s="198"/>
      <c r="G447" s="136"/>
      <c r="H447" s="136"/>
      <c r="I447" s="136"/>
      <c r="J447" s="136"/>
      <c r="K447" s="136"/>
      <c r="L447" s="136"/>
      <c r="M447" s="136"/>
      <c r="N447" s="136"/>
    </row>
    <row r="448" spans="2:14" ht="13.2">
      <c r="B448" s="1659"/>
      <c r="C448" s="1659"/>
      <c r="D448" s="200"/>
      <c r="E448" s="200"/>
      <c r="F448" s="200"/>
      <c r="G448" s="195"/>
      <c r="H448" s="195"/>
      <c r="I448" s="136"/>
      <c r="J448" s="136"/>
      <c r="K448" s="136"/>
      <c r="L448" s="136"/>
      <c r="M448" s="197"/>
      <c r="N448" s="197"/>
    </row>
    <row r="449" spans="2:14" ht="13.2">
      <c r="B449" s="136"/>
      <c r="C449" s="136"/>
      <c r="D449" s="136"/>
      <c r="E449" s="195"/>
      <c r="F449" s="136"/>
      <c r="G449" s="136"/>
      <c r="H449" s="136"/>
      <c r="I449" s="136"/>
      <c r="J449" s="136"/>
      <c r="K449" s="201"/>
      <c r="L449" s="201"/>
      <c r="M449" s="136"/>
      <c r="N449" s="136"/>
    </row>
    <row r="450" spans="2:14" ht="13.2">
      <c r="B450" s="1661"/>
      <c r="C450" s="1661"/>
      <c r="D450" s="1661"/>
      <c r="E450" s="1661"/>
      <c r="F450" s="1661"/>
      <c r="G450" s="1661"/>
      <c r="H450" s="1661"/>
      <c r="I450" s="1661"/>
      <c r="J450" s="1661"/>
      <c r="K450" s="202"/>
      <c r="L450" s="201"/>
      <c r="M450" s="136"/>
      <c r="N450" s="136"/>
    </row>
    <row r="451" spans="2:14" ht="13.2">
      <c r="B451" s="1661"/>
      <c r="C451" s="1661"/>
      <c r="D451" s="1661"/>
      <c r="E451" s="1661"/>
      <c r="F451" s="1661"/>
      <c r="G451" s="1661"/>
      <c r="H451" s="1661"/>
      <c r="I451" s="1661"/>
      <c r="J451" s="1661"/>
      <c r="K451" s="203"/>
      <c r="L451" s="203"/>
      <c r="M451" s="201"/>
      <c r="N451" s="201"/>
    </row>
    <row r="452" spans="2:14" ht="13.2">
      <c r="B452" s="136"/>
      <c r="C452" s="136"/>
      <c r="D452" s="136"/>
      <c r="E452" s="136"/>
      <c r="F452" s="136"/>
      <c r="G452" s="136"/>
      <c r="H452" s="136"/>
      <c r="I452" s="136"/>
      <c r="J452" s="136"/>
      <c r="K452" s="195"/>
      <c r="L452" s="136"/>
      <c r="M452" s="201"/>
      <c r="N452" s="201"/>
    </row>
    <row r="453" spans="2:14" ht="13.2">
      <c r="B453" s="1659"/>
      <c r="C453" s="1659"/>
      <c r="D453" s="1660"/>
      <c r="E453" s="1660"/>
      <c r="F453" s="1660"/>
      <c r="G453" s="1660"/>
      <c r="H453" s="1660"/>
      <c r="I453" s="195"/>
      <c r="J453" s="136"/>
      <c r="K453" s="136"/>
      <c r="L453" s="136"/>
      <c r="M453" s="203"/>
      <c r="N453" s="203"/>
    </row>
    <row r="454" spans="2:14" ht="13.2">
      <c r="B454" s="136"/>
      <c r="C454" s="136"/>
      <c r="D454" s="136"/>
      <c r="E454" s="136"/>
      <c r="F454" s="136"/>
      <c r="G454" s="136"/>
      <c r="H454" s="136"/>
      <c r="I454" s="136"/>
      <c r="J454" s="136"/>
      <c r="K454" s="136"/>
      <c r="L454" s="136"/>
      <c r="M454" s="136"/>
      <c r="N454" s="136"/>
    </row>
    <row r="455" spans="2:14" ht="13.2">
      <c r="B455" s="1656"/>
      <c r="C455" s="1656"/>
      <c r="D455" s="136"/>
      <c r="E455" s="136"/>
      <c r="F455" s="136"/>
      <c r="G455" s="1656"/>
      <c r="H455" s="1656"/>
      <c r="I455" s="1656"/>
      <c r="J455" s="1656"/>
      <c r="K455" s="1656"/>
      <c r="L455" s="1656"/>
      <c r="M455" s="136"/>
      <c r="N455" s="136"/>
    </row>
    <row r="456" spans="2:14" ht="15">
      <c r="B456" s="136"/>
      <c r="C456" s="136"/>
      <c r="D456" s="136"/>
      <c r="E456" s="136"/>
      <c r="F456" s="136"/>
      <c r="G456" s="1652"/>
      <c r="H456" s="1652"/>
      <c r="I456" s="1653"/>
      <c r="J456" s="1652"/>
      <c r="K456" s="1653"/>
      <c r="L456" s="1653"/>
      <c r="M456" s="136"/>
      <c r="N456" s="136"/>
    </row>
    <row r="457" spans="2:14" ht="15">
      <c r="B457" s="136"/>
      <c r="C457" s="136"/>
      <c r="D457" s="136"/>
      <c r="E457" s="136"/>
      <c r="F457" s="136"/>
      <c r="G457" s="1652"/>
      <c r="H457" s="1652"/>
      <c r="I457" s="1653"/>
      <c r="J457" s="1652"/>
      <c r="K457" s="1653"/>
      <c r="L457" s="1653"/>
      <c r="M457" s="201"/>
      <c r="N457" s="201"/>
    </row>
    <row r="458" spans="2:14" ht="15">
      <c r="B458" s="136"/>
      <c r="C458" s="136"/>
      <c r="D458" s="136"/>
      <c r="E458" s="136"/>
      <c r="F458" s="136"/>
      <c r="G458" s="1652"/>
      <c r="H458" s="1652"/>
      <c r="I458" s="1653"/>
      <c r="J458" s="1652"/>
      <c r="K458" s="1653"/>
      <c r="L458" s="1653"/>
      <c r="M458" s="204"/>
      <c r="N458" s="204"/>
    </row>
    <row r="459" spans="2:14" ht="15">
      <c r="B459" s="136"/>
      <c r="C459" s="136"/>
      <c r="D459" s="136"/>
      <c r="E459" s="136"/>
      <c r="F459" s="136"/>
      <c r="G459" s="1653"/>
      <c r="H459" s="1653"/>
      <c r="I459" s="1653"/>
      <c r="J459" s="1653"/>
      <c r="K459" s="1653"/>
      <c r="L459" s="1653"/>
      <c r="M459" s="204"/>
      <c r="N459" s="204"/>
    </row>
    <row r="460" spans="2:14" ht="15">
      <c r="B460" s="136"/>
      <c r="C460" s="136"/>
      <c r="D460" s="136"/>
      <c r="E460" s="136"/>
      <c r="F460" s="136"/>
      <c r="G460" s="1652"/>
      <c r="H460" s="1652"/>
      <c r="I460" s="1653"/>
      <c r="J460" s="1653"/>
      <c r="K460" s="1653"/>
      <c r="L460" s="1653"/>
      <c r="M460" s="204"/>
      <c r="N460" s="204"/>
    </row>
    <row r="461" spans="2:14" ht="15">
      <c r="B461" s="136"/>
      <c r="C461" s="136"/>
      <c r="D461" s="136"/>
      <c r="E461" s="136"/>
      <c r="F461" s="136"/>
      <c r="G461" s="1652"/>
      <c r="H461" s="1652"/>
      <c r="I461" s="1653"/>
      <c r="J461" s="1652"/>
      <c r="K461" s="1653"/>
      <c r="L461" s="1653"/>
      <c r="M461" s="204"/>
      <c r="N461" s="204"/>
    </row>
    <row r="462" spans="2:14" ht="15">
      <c r="B462" s="136"/>
      <c r="C462" s="136"/>
      <c r="D462" s="136"/>
      <c r="E462" s="136"/>
      <c r="F462" s="136"/>
      <c r="G462" s="1652"/>
      <c r="H462" s="1652"/>
      <c r="I462" s="1653"/>
      <c r="J462" s="1652"/>
      <c r="K462" s="1653"/>
      <c r="L462" s="1653"/>
      <c r="M462" s="204"/>
      <c r="N462" s="204"/>
    </row>
    <row r="463" spans="2:14" ht="15">
      <c r="B463" s="136"/>
      <c r="C463" s="136"/>
      <c r="D463" s="136"/>
      <c r="E463" s="136"/>
      <c r="F463" s="136"/>
      <c r="G463" s="1652"/>
      <c r="H463" s="1652"/>
      <c r="I463" s="1653"/>
      <c r="J463" s="1652"/>
      <c r="K463" s="1653"/>
      <c r="L463" s="1653"/>
      <c r="M463" s="204"/>
      <c r="N463" s="204"/>
    </row>
    <row r="464" spans="2:14" ht="15">
      <c r="B464" s="205"/>
      <c r="C464" s="136"/>
      <c r="D464" s="136"/>
      <c r="E464" s="136"/>
      <c r="F464" s="136"/>
      <c r="G464" s="1657"/>
      <c r="H464" s="1652"/>
      <c r="I464" s="1653"/>
      <c r="J464" s="1653"/>
      <c r="K464" s="1653"/>
      <c r="L464" s="1653"/>
      <c r="M464" s="204"/>
      <c r="N464" s="204"/>
    </row>
    <row r="465" spans="2:14" ht="15">
      <c r="B465" s="136"/>
      <c r="C465" s="136"/>
      <c r="D465" s="136"/>
      <c r="E465" s="136"/>
      <c r="F465" s="136"/>
      <c r="G465" s="1658"/>
      <c r="H465" s="1658"/>
      <c r="I465" s="1653"/>
      <c r="J465" s="1653"/>
      <c r="K465" s="1653"/>
      <c r="L465" s="1653"/>
      <c r="M465" s="204"/>
      <c r="N465" s="204"/>
    </row>
    <row r="466" spans="2:14" ht="15.6">
      <c r="B466" s="1656"/>
      <c r="C466" s="1656"/>
      <c r="D466" s="136"/>
      <c r="E466" s="136"/>
      <c r="F466" s="136"/>
      <c r="G466" s="206"/>
      <c r="H466" s="206"/>
      <c r="I466" s="206"/>
      <c r="J466" s="206"/>
      <c r="K466" s="1654"/>
      <c r="L466" s="1655"/>
      <c r="M466" s="204"/>
      <c r="N466" s="204"/>
    </row>
    <row r="467" spans="2:14" ht="15">
      <c r="B467" s="1656"/>
      <c r="C467" s="1656"/>
      <c r="D467" s="136"/>
      <c r="E467" s="136"/>
      <c r="F467" s="136"/>
      <c r="G467" s="206"/>
      <c r="H467" s="206"/>
      <c r="I467" s="206"/>
      <c r="J467" s="206"/>
      <c r="K467" s="206"/>
      <c r="L467" s="206"/>
      <c r="M467" s="204"/>
      <c r="N467" s="204"/>
    </row>
    <row r="468" spans="2:14" ht="15.6">
      <c r="B468" s="136"/>
      <c r="C468" s="201"/>
      <c r="D468" s="136"/>
      <c r="E468" s="136"/>
      <c r="F468" s="136"/>
      <c r="G468" s="1651"/>
      <c r="H468" s="1652"/>
      <c r="I468" s="206"/>
      <c r="J468" s="206"/>
      <c r="K468" s="1653"/>
      <c r="L468" s="1653"/>
      <c r="M468" s="207"/>
      <c r="N468" s="207"/>
    </row>
    <row r="469" spans="2:14" ht="15">
      <c r="B469" s="136"/>
      <c r="C469" s="136"/>
      <c r="D469" s="136"/>
      <c r="E469" s="136"/>
      <c r="F469" s="136"/>
      <c r="G469" s="1651"/>
      <c r="H469" s="1652"/>
      <c r="I469" s="206"/>
      <c r="J469" s="206"/>
      <c r="K469" s="1653"/>
      <c r="L469" s="1653"/>
      <c r="M469" s="206"/>
      <c r="N469" s="206"/>
    </row>
    <row r="470" spans="2:14" ht="15">
      <c r="B470" s="136"/>
      <c r="C470" s="136"/>
      <c r="D470" s="136"/>
      <c r="E470" s="136"/>
      <c r="F470" s="136"/>
      <c r="G470" s="1651"/>
      <c r="H470" s="1652"/>
      <c r="I470" s="206"/>
      <c r="J470" s="206"/>
      <c r="K470" s="1653"/>
      <c r="L470" s="1653"/>
      <c r="M470" s="204"/>
      <c r="N470" s="204"/>
    </row>
    <row r="471" spans="2:14" ht="15">
      <c r="B471" s="136"/>
      <c r="C471" s="136"/>
      <c r="D471" s="136"/>
      <c r="E471" s="136"/>
      <c r="F471" s="136"/>
      <c r="G471" s="208"/>
      <c r="H471" s="208"/>
      <c r="I471" s="206"/>
      <c r="J471" s="206"/>
      <c r="K471" s="1653"/>
      <c r="L471" s="1653"/>
      <c r="M471" s="204"/>
      <c r="N471" s="204"/>
    </row>
    <row r="472" spans="2:14" ht="15">
      <c r="B472" s="136"/>
      <c r="C472" s="136"/>
      <c r="D472" s="136"/>
      <c r="E472" s="136"/>
      <c r="F472" s="136"/>
      <c r="G472" s="208"/>
      <c r="H472" s="208"/>
      <c r="I472" s="206"/>
      <c r="J472" s="206"/>
      <c r="K472" s="1653"/>
      <c r="L472" s="1653"/>
      <c r="M472" s="204"/>
      <c r="N472" s="204"/>
    </row>
    <row r="473" spans="2:14" ht="15.6">
      <c r="B473" s="1649"/>
      <c r="C473" s="1649"/>
      <c r="D473" s="136"/>
      <c r="E473" s="136"/>
      <c r="F473" s="136"/>
      <c r="G473" s="206"/>
      <c r="H473" s="206"/>
      <c r="I473" s="1654"/>
      <c r="J473" s="1655"/>
      <c r="K473" s="206"/>
      <c r="L473" s="206"/>
      <c r="M473" s="204"/>
      <c r="N473" s="204"/>
    </row>
    <row r="474" spans="2:14" ht="15">
      <c r="B474" s="136"/>
      <c r="C474" s="136"/>
      <c r="D474" s="136"/>
      <c r="E474" s="136"/>
      <c r="F474" s="136"/>
      <c r="G474" s="136"/>
      <c r="H474" s="136"/>
      <c r="I474" s="136"/>
      <c r="J474" s="136"/>
      <c r="K474" s="136"/>
      <c r="L474" s="136"/>
      <c r="M474" s="204"/>
      <c r="N474" s="204"/>
    </row>
    <row r="475" spans="2:14" ht="17.399999999999999">
      <c r="B475" s="1646"/>
      <c r="C475" s="1646"/>
      <c r="D475" s="1646"/>
      <c r="E475" s="1646"/>
      <c r="F475" s="136"/>
      <c r="G475" s="136"/>
      <c r="H475" s="136"/>
      <c r="I475" s="136"/>
      <c r="J475" s="136"/>
      <c r="K475" s="1647"/>
      <c r="L475" s="1647"/>
      <c r="M475" s="206"/>
      <c r="N475" s="206"/>
    </row>
    <row r="476" spans="2:14" ht="13.2">
      <c r="B476" s="136"/>
      <c r="C476" s="136"/>
      <c r="D476" s="136"/>
      <c r="E476" s="136"/>
      <c r="F476" s="136"/>
      <c r="G476" s="136"/>
      <c r="H476" s="136"/>
      <c r="I476" s="136"/>
      <c r="J476" s="136"/>
      <c r="K476" s="136"/>
      <c r="L476" s="136"/>
      <c r="M476" s="136"/>
      <c r="N476" s="136"/>
    </row>
    <row r="477" spans="2:14" ht="17.399999999999999">
      <c r="B477" s="1648"/>
      <c r="C477" s="1648"/>
      <c r="D477" s="1648"/>
      <c r="E477" s="1648"/>
      <c r="F477" s="1648"/>
      <c r="G477" s="1648"/>
      <c r="H477" s="1648"/>
      <c r="I477" s="1648"/>
      <c r="J477" s="1648"/>
      <c r="K477" s="1648"/>
      <c r="L477" s="1648"/>
      <c r="M477" s="209"/>
      <c r="N477" s="209"/>
    </row>
    <row r="478" spans="2:14" ht="15">
      <c r="B478" s="1648"/>
      <c r="C478" s="1648"/>
      <c r="D478" s="1648"/>
      <c r="E478" s="1648"/>
      <c r="F478" s="1648"/>
      <c r="G478" s="1648"/>
      <c r="H478" s="1648"/>
      <c r="I478" s="1648"/>
      <c r="J478" s="1648"/>
      <c r="K478" s="1648"/>
      <c r="L478" s="1648"/>
      <c r="M478" s="136"/>
      <c r="N478" s="136"/>
    </row>
    <row r="479" spans="2:14" ht="15">
      <c r="B479" s="210"/>
      <c r="C479" s="136"/>
      <c r="D479" s="136"/>
      <c r="E479" s="136"/>
      <c r="F479" s="136"/>
      <c r="G479" s="136"/>
      <c r="H479" s="136"/>
      <c r="I479" s="136"/>
      <c r="J479" s="136"/>
      <c r="K479" s="136"/>
      <c r="L479" s="136"/>
      <c r="M479" s="210"/>
      <c r="N479" s="210"/>
    </row>
    <row r="480" spans="2:14" ht="15">
      <c r="B480" s="136"/>
      <c r="C480" s="136"/>
      <c r="D480" s="136"/>
      <c r="E480" s="136"/>
      <c r="F480" s="136"/>
      <c r="G480" s="136"/>
      <c r="H480" s="136"/>
      <c r="I480" s="136"/>
      <c r="J480" s="136"/>
      <c r="K480" s="136"/>
      <c r="L480" s="136"/>
      <c r="M480" s="210"/>
      <c r="N480" s="210"/>
    </row>
    <row r="481" spans="2:14" ht="13.2">
      <c r="B481" s="136"/>
      <c r="C481" s="136"/>
      <c r="D481" s="136"/>
      <c r="E481" s="136"/>
      <c r="F481" s="136"/>
      <c r="G481" s="136"/>
      <c r="H481" s="136"/>
      <c r="I481" s="1649"/>
      <c r="J481" s="1649"/>
      <c r="K481" s="136"/>
      <c r="L481" s="136"/>
      <c r="M481" s="136"/>
      <c r="N481" s="136"/>
    </row>
    <row r="482" spans="2:14" ht="13.2">
      <c r="B482" s="136"/>
      <c r="C482" s="136"/>
      <c r="D482" s="136"/>
      <c r="E482" s="136"/>
      <c r="F482" s="136"/>
      <c r="G482" s="191"/>
      <c r="H482" s="1650"/>
      <c r="I482" s="1650"/>
      <c r="J482" s="1650"/>
      <c r="K482" s="1650"/>
      <c r="L482" s="136"/>
      <c r="M482" s="136"/>
      <c r="N482" s="136"/>
    </row>
    <row r="483" spans="2:14" ht="15.6">
      <c r="B483" s="136"/>
      <c r="C483" s="136"/>
      <c r="D483" s="136"/>
      <c r="E483" s="136"/>
      <c r="F483" s="136"/>
      <c r="G483" s="136"/>
      <c r="H483" s="136"/>
      <c r="I483" s="1645"/>
      <c r="J483" s="1645"/>
      <c r="K483" s="136"/>
      <c r="L483" s="136"/>
      <c r="M483" s="136"/>
      <c r="N483" s="136"/>
    </row>
    <row r="484" spans="2:14" ht="15.6">
      <c r="B484" s="136"/>
      <c r="C484" s="136"/>
      <c r="D484" s="136"/>
      <c r="E484" s="136"/>
      <c r="F484" s="136"/>
      <c r="G484" s="136"/>
      <c r="H484" s="136"/>
      <c r="I484" s="190"/>
      <c r="J484" s="190"/>
      <c r="K484" s="136"/>
      <c r="L484" s="136"/>
      <c r="M484" s="136"/>
      <c r="N484" s="136"/>
    </row>
    <row r="485" spans="2:14" ht="15.6">
      <c r="B485" s="136"/>
      <c r="C485" s="136"/>
      <c r="D485" s="136"/>
      <c r="E485" s="136"/>
      <c r="F485" s="136"/>
      <c r="G485" s="136"/>
      <c r="H485" s="136"/>
      <c r="I485" s="190"/>
      <c r="J485" s="190"/>
      <c r="K485" s="136"/>
      <c r="L485" s="136"/>
      <c r="M485" s="136"/>
      <c r="N485" s="136"/>
    </row>
    <row r="486" spans="2:14" ht="15.6">
      <c r="B486" s="136"/>
      <c r="C486" s="136"/>
      <c r="D486" s="136"/>
      <c r="E486" s="136"/>
      <c r="F486" s="136"/>
      <c r="G486" s="136"/>
      <c r="H486" s="136"/>
      <c r="I486" s="190"/>
      <c r="J486" s="190"/>
      <c r="K486" s="136"/>
      <c r="L486" s="136"/>
      <c r="M486" s="136"/>
      <c r="N486" s="136"/>
    </row>
    <row r="487" spans="2:14" ht="15.6">
      <c r="B487" s="136"/>
      <c r="C487" s="136"/>
      <c r="D487" s="136"/>
      <c r="E487" s="136"/>
      <c r="F487" s="136"/>
      <c r="G487" s="136"/>
      <c r="H487" s="136"/>
      <c r="I487" s="190"/>
      <c r="J487" s="190"/>
      <c r="K487" s="136"/>
      <c r="L487" s="136"/>
      <c r="M487" s="136"/>
      <c r="N487" s="136"/>
    </row>
    <row r="488" spans="2:14" ht="15.6">
      <c r="B488" s="136"/>
      <c r="C488" s="136"/>
      <c r="D488" s="136"/>
      <c r="E488" s="136"/>
      <c r="F488" s="136"/>
      <c r="G488" s="136"/>
      <c r="H488" s="136"/>
      <c r="I488" s="190"/>
      <c r="J488" s="190"/>
      <c r="K488" s="136"/>
      <c r="L488" s="136"/>
      <c r="M488" s="136"/>
      <c r="N488" s="136"/>
    </row>
    <row r="489" spans="2:14" ht="13.2">
      <c r="B489" s="136"/>
      <c r="C489" s="136"/>
      <c r="D489" s="136"/>
      <c r="E489" s="136"/>
      <c r="F489" s="136"/>
      <c r="G489" s="136"/>
      <c r="H489" s="136"/>
      <c r="I489" s="136"/>
      <c r="J489" s="136"/>
      <c r="K489" s="136"/>
      <c r="L489" s="136"/>
      <c r="M489" s="136"/>
      <c r="N489" s="136"/>
    </row>
    <row r="490" spans="2:14" ht="13.2">
      <c r="B490" s="136"/>
      <c r="C490" s="136"/>
      <c r="D490" s="136"/>
      <c r="E490" s="136"/>
      <c r="F490" s="136"/>
      <c r="G490" s="136"/>
      <c r="H490" s="136"/>
      <c r="I490" s="136"/>
      <c r="J490" s="136"/>
      <c r="K490" s="136"/>
      <c r="L490" s="136"/>
      <c r="M490" s="136"/>
      <c r="N490" s="136"/>
    </row>
    <row r="491" spans="2:14" ht="13.2">
      <c r="B491" s="1659"/>
      <c r="C491" s="1659"/>
      <c r="D491" s="1660"/>
      <c r="E491" s="1660"/>
      <c r="F491" s="1660"/>
      <c r="G491" s="1660"/>
      <c r="H491" s="1660"/>
      <c r="I491" s="1660"/>
      <c r="J491" s="1659"/>
      <c r="K491" s="1659"/>
      <c r="L491" s="194"/>
      <c r="M491" s="136"/>
      <c r="N491" s="136"/>
    </row>
    <row r="492" spans="2:14" ht="13.2">
      <c r="B492" s="136"/>
      <c r="C492" s="136"/>
      <c r="D492" s="136"/>
      <c r="E492" s="195"/>
      <c r="F492" s="136"/>
      <c r="G492" s="136"/>
      <c r="H492" s="136"/>
      <c r="I492" s="136"/>
      <c r="J492" s="136"/>
      <c r="K492" s="136"/>
      <c r="L492" s="136"/>
      <c r="M492" s="136"/>
      <c r="N492" s="136"/>
    </row>
    <row r="493" spans="2:14" ht="13.2">
      <c r="B493" s="196"/>
      <c r="C493" s="1660"/>
      <c r="D493" s="1660"/>
      <c r="E493" s="1660"/>
      <c r="F493" s="1660"/>
      <c r="G493" s="1662"/>
      <c r="H493" s="1662"/>
      <c r="I493" s="197"/>
      <c r="J493" s="1659"/>
      <c r="K493" s="1659"/>
      <c r="L493" s="197"/>
      <c r="M493" s="194"/>
      <c r="N493" s="194"/>
    </row>
    <row r="494" spans="2:14" ht="13.2">
      <c r="B494" s="136"/>
      <c r="C494" s="136"/>
      <c r="D494" s="198"/>
      <c r="E494" s="199"/>
      <c r="F494" s="198"/>
      <c r="G494" s="136"/>
      <c r="H494" s="136"/>
      <c r="I494" s="136"/>
      <c r="J494" s="136"/>
      <c r="K494" s="136"/>
      <c r="L494" s="136"/>
      <c r="M494" s="136"/>
      <c r="N494" s="136"/>
    </row>
    <row r="495" spans="2:14" ht="13.2">
      <c r="B495" s="1659"/>
      <c r="C495" s="1659"/>
      <c r="D495" s="200"/>
      <c r="E495" s="200"/>
      <c r="F495" s="200"/>
      <c r="G495" s="195"/>
      <c r="H495" s="195"/>
      <c r="I495" s="136"/>
      <c r="J495" s="136"/>
      <c r="K495" s="136"/>
      <c r="L495" s="136"/>
      <c r="M495" s="197"/>
      <c r="N495" s="197"/>
    </row>
    <row r="496" spans="2:14" ht="13.2">
      <c r="B496" s="136"/>
      <c r="C496" s="136"/>
      <c r="D496" s="136"/>
      <c r="E496" s="195"/>
      <c r="F496" s="136"/>
      <c r="G496" s="136"/>
      <c r="H496" s="136"/>
      <c r="I496" s="136"/>
      <c r="J496" s="136"/>
      <c r="K496" s="201"/>
      <c r="L496" s="201"/>
      <c r="M496" s="136"/>
      <c r="N496" s="136"/>
    </row>
    <row r="497" spans="2:14" ht="13.2">
      <c r="B497" s="1661"/>
      <c r="C497" s="1661"/>
      <c r="D497" s="1661"/>
      <c r="E497" s="1661"/>
      <c r="F497" s="1661"/>
      <c r="G497" s="1661"/>
      <c r="H497" s="1661"/>
      <c r="I497" s="1661"/>
      <c r="J497" s="1661"/>
      <c r="K497" s="202"/>
      <c r="L497" s="201"/>
      <c r="M497" s="136"/>
      <c r="N497" s="136"/>
    </row>
    <row r="498" spans="2:14" ht="13.2">
      <c r="B498" s="1661"/>
      <c r="C498" s="1661"/>
      <c r="D498" s="1661"/>
      <c r="E498" s="1661"/>
      <c r="F498" s="1661"/>
      <c r="G498" s="1661"/>
      <c r="H498" s="1661"/>
      <c r="I498" s="1661"/>
      <c r="J498" s="1661"/>
      <c r="K498" s="203"/>
      <c r="L498" s="203"/>
      <c r="M498" s="201"/>
      <c r="N498" s="201"/>
    </row>
    <row r="499" spans="2:14" ht="13.2">
      <c r="B499" s="136"/>
      <c r="C499" s="136"/>
      <c r="D499" s="136"/>
      <c r="E499" s="136"/>
      <c r="F499" s="136"/>
      <c r="G499" s="136"/>
      <c r="H499" s="136"/>
      <c r="I499" s="136"/>
      <c r="J499" s="136"/>
      <c r="K499" s="195"/>
      <c r="L499" s="136"/>
      <c r="M499" s="201"/>
      <c r="N499" s="201"/>
    </row>
    <row r="500" spans="2:14" ht="13.2">
      <c r="B500" s="1659"/>
      <c r="C500" s="1659"/>
      <c r="D500" s="1660"/>
      <c r="E500" s="1660"/>
      <c r="F500" s="1660"/>
      <c r="G500" s="1660"/>
      <c r="H500" s="1660"/>
      <c r="I500" s="195"/>
      <c r="J500" s="136"/>
      <c r="K500" s="136"/>
      <c r="L500" s="136"/>
      <c r="M500" s="203"/>
      <c r="N500" s="203"/>
    </row>
    <row r="501" spans="2:14" ht="13.2">
      <c r="B501" s="136"/>
      <c r="C501" s="136"/>
      <c r="D501" s="136"/>
      <c r="E501" s="136"/>
      <c r="F501" s="136"/>
      <c r="G501" s="136"/>
      <c r="H501" s="136"/>
      <c r="I501" s="136"/>
      <c r="J501" s="136"/>
      <c r="K501" s="136"/>
      <c r="L501" s="136"/>
      <c r="M501" s="136"/>
      <c r="N501" s="136"/>
    </row>
    <row r="502" spans="2:14" ht="13.2">
      <c r="B502" s="1656"/>
      <c r="C502" s="1656"/>
      <c r="D502" s="136"/>
      <c r="E502" s="136"/>
      <c r="F502" s="136"/>
      <c r="G502" s="1656"/>
      <c r="H502" s="1656"/>
      <c r="I502" s="1656"/>
      <c r="J502" s="1656"/>
      <c r="K502" s="1656"/>
      <c r="L502" s="1656"/>
      <c r="M502" s="136"/>
      <c r="N502" s="136"/>
    </row>
    <row r="503" spans="2:14" ht="15">
      <c r="B503" s="136"/>
      <c r="C503" s="136"/>
      <c r="D503" s="136"/>
      <c r="E503" s="136"/>
      <c r="F503" s="136"/>
      <c r="G503" s="1652"/>
      <c r="H503" s="1652"/>
      <c r="I503" s="1653"/>
      <c r="J503" s="1652"/>
      <c r="K503" s="1653"/>
      <c r="L503" s="1653"/>
      <c r="M503" s="136"/>
      <c r="N503" s="136"/>
    </row>
    <row r="504" spans="2:14" ht="15">
      <c r="B504" s="136"/>
      <c r="C504" s="136"/>
      <c r="D504" s="136"/>
      <c r="E504" s="136"/>
      <c r="F504" s="136"/>
      <c r="G504" s="1652"/>
      <c r="H504" s="1652"/>
      <c r="I504" s="1653"/>
      <c r="J504" s="1652"/>
      <c r="K504" s="1653"/>
      <c r="L504" s="1653"/>
      <c r="M504" s="201"/>
      <c r="N504" s="201"/>
    </row>
    <row r="505" spans="2:14" ht="15">
      <c r="B505" s="136"/>
      <c r="C505" s="136"/>
      <c r="D505" s="136"/>
      <c r="E505" s="136"/>
      <c r="F505" s="136"/>
      <c r="G505" s="1652"/>
      <c r="H505" s="1652"/>
      <c r="I505" s="1653"/>
      <c r="J505" s="1652"/>
      <c r="K505" s="1653"/>
      <c r="L505" s="1653"/>
      <c r="M505" s="204"/>
      <c r="N505" s="204"/>
    </row>
    <row r="506" spans="2:14" ht="15">
      <c r="B506" s="136"/>
      <c r="C506" s="136"/>
      <c r="D506" s="136"/>
      <c r="E506" s="136"/>
      <c r="F506" s="136"/>
      <c r="G506" s="1653"/>
      <c r="H506" s="1653"/>
      <c r="I506" s="1653"/>
      <c r="J506" s="1653"/>
      <c r="K506" s="1653"/>
      <c r="L506" s="1653"/>
      <c r="M506" s="204"/>
      <c r="N506" s="204"/>
    </row>
    <row r="507" spans="2:14" ht="15">
      <c r="B507" s="136"/>
      <c r="C507" s="136"/>
      <c r="D507" s="136"/>
      <c r="E507" s="136"/>
      <c r="F507" s="136"/>
      <c r="G507" s="1652"/>
      <c r="H507" s="1652"/>
      <c r="I507" s="1653"/>
      <c r="J507" s="1653"/>
      <c r="K507" s="1653"/>
      <c r="L507" s="1653"/>
      <c r="M507" s="204"/>
      <c r="N507" s="204"/>
    </row>
    <row r="508" spans="2:14" ht="15">
      <c r="B508" s="136"/>
      <c r="C508" s="136"/>
      <c r="D508" s="136"/>
      <c r="E508" s="136"/>
      <c r="F508" s="136"/>
      <c r="G508" s="1652"/>
      <c r="H508" s="1652"/>
      <c r="I508" s="1653"/>
      <c r="J508" s="1652"/>
      <c r="K508" s="1653"/>
      <c r="L508" s="1653"/>
      <c r="M508" s="204"/>
      <c r="N508" s="204"/>
    </row>
    <row r="509" spans="2:14" ht="15">
      <c r="B509" s="136"/>
      <c r="C509" s="136"/>
      <c r="D509" s="136"/>
      <c r="E509" s="136"/>
      <c r="F509" s="136"/>
      <c r="G509" s="1652"/>
      <c r="H509" s="1652"/>
      <c r="I509" s="1653"/>
      <c r="J509" s="1652"/>
      <c r="K509" s="1653"/>
      <c r="L509" s="1653"/>
      <c r="M509" s="204"/>
      <c r="N509" s="204"/>
    </row>
    <row r="510" spans="2:14" ht="15">
      <c r="B510" s="136"/>
      <c r="C510" s="136"/>
      <c r="D510" s="136"/>
      <c r="E510" s="136"/>
      <c r="F510" s="136"/>
      <c r="G510" s="1652"/>
      <c r="H510" s="1652"/>
      <c r="I510" s="1653"/>
      <c r="J510" s="1652"/>
      <c r="K510" s="1653"/>
      <c r="L510" s="1653"/>
      <c r="M510" s="204"/>
      <c r="N510" s="204"/>
    </row>
    <row r="511" spans="2:14" ht="15">
      <c r="B511" s="205"/>
      <c r="C511" s="136"/>
      <c r="D511" s="136"/>
      <c r="E511" s="136"/>
      <c r="F511" s="136"/>
      <c r="G511" s="1657"/>
      <c r="H511" s="1652"/>
      <c r="I511" s="1653"/>
      <c r="J511" s="1653"/>
      <c r="K511" s="1653"/>
      <c r="L511" s="1653"/>
      <c r="M511" s="204"/>
      <c r="N511" s="204"/>
    </row>
    <row r="512" spans="2:14" ht="15">
      <c r="B512" s="136"/>
      <c r="C512" s="136"/>
      <c r="D512" s="136"/>
      <c r="E512" s="136"/>
      <c r="F512" s="136"/>
      <c r="G512" s="1658"/>
      <c r="H512" s="1658"/>
      <c r="I512" s="1653"/>
      <c r="J512" s="1653"/>
      <c r="K512" s="1653"/>
      <c r="L512" s="1653"/>
      <c r="M512" s="204"/>
      <c r="N512" s="204"/>
    </row>
    <row r="513" spans="2:14" ht="15.6">
      <c r="B513" s="1656"/>
      <c r="C513" s="1656"/>
      <c r="D513" s="136"/>
      <c r="E513" s="136"/>
      <c r="F513" s="136"/>
      <c r="G513" s="206"/>
      <c r="H513" s="206"/>
      <c r="I513" s="206"/>
      <c r="J513" s="206"/>
      <c r="K513" s="1654"/>
      <c r="L513" s="1655"/>
      <c r="M513" s="204"/>
      <c r="N513" s="204"/>
    </row>
    <row r="514" spans="2:14" ht="15">
      <c r="B514" s="1656"/>
      <c r="C514" s="1656"/>
      <c r="D514" s="136"/>
      <c r="E514" s="136"/>
      <c r="F514" s="136"/>
      <c r="G514" s="206"/>
      <c r="H514" s="206"/>
      <c r="I514" s="206"/>
      <c r="J514" s="206"/>
      <c r="K514" s="206"/>
      <c r="L514" s="206"/>
      <c r="M514" s="204"/>
      <c r="N514" s="204"/>
    </row>
    <row r="515" spans="2:14" ht="15.6">
      <c r="B515" s="136"/>
      <c r="C515" s="201"/>
      <c r="D515" s="136"/>
      <c r="E515" s="136"/>
      <c r="F515" s="136"/>
      <c r="G515" s="1651"/>
      <c r="H515" s="1652"/>
      <c r="I515" s="206"/>
      <c r="J515" s="206"/>
      <c r="K515" s="1653"/>
      <c r="L515" s="1653"/>
      <c r="M515" s="207"/>
      <c r="N515" s="207"/>
    </row>
    <row r="516" spans="2:14" ht="15">
      <c r="B516" s="136"/>
      <c r="C516" s="136"/>
      <c r="D516" s="136"/>
      <c r="E516" s="136"/>
      <c r="F516" s="136"/>
      <c r="G516" s="1651"/>
      <c r="H516" s="1652"/>
      <c r="I516" s="206"/>
      <c r="J516" s="206"/>
      <c r="K516" s="1653"/>
      <c r="L516" s="1653"/>
      <c r="M516" s="206"/>
      <c r="N516" s="206"/>
    </row>
    <row r="517" spans="2:14" ht="15">
      <c r="B517" s="136"/>
      <c r="C517" s="136"/>
      <c r="D517" s="136"/>
      <c r="E517" s="136"/>
      <c r="F517" s="136"/>
      <c r="G517" s="1651"/>
      <c r="H517" s="1652"/>
      <c r="I517" s="206"/>
      <c r="J517" s="206"/>
      <c r="K517" s="1653"/>
      <c r="L517" s="1653"/>
      <c r="M517" s="204"/>
      <c r="N517" s="204"/>
    </row>
    <row r="518" spans="2:14" ht="15">
      <c r="B518" s="136"/>
      <c r="C518" s="136"/>
      <c r="D518" s="136"/>
      <c r="E518" s="136"/>
      <c r="F518" s="136"/>
      <c r="G518" s="208"/>
      <c r="H518" s="208"/>
      <c r="I518" s="206"/>
      <c r="J518" s="206"/>
      <c r="K518" s="1653"/>
      <c r="L518" s="1653"/>
      <c r="M518" s="204"/>
      <c r="N518" s="204"/>
    </row>
    <row r="519" spans="2:14" ht="15">
      <c r="B519" s="136"/>
      <c r="C519" s="136"/>
      <c r="D519" s="136"/>
      <c r="E519" s="136"/>
      <c r="F519" s="136"/>
      <c r="G519" s="208"/>
      <c r="H519" s="208"/>
      <c r="I519" s="206"/>
      <c r="J519" s="206"/>
      <c r="K519" s="1653"/>
      <c r="L519" s="1653"/>
      <c r="M519" s="204"/>
      <c r="N519" s="204"/>
    </row>
    <row r="520" spans="2:14" ht="15.6">
      <c r="B520" s="1649"/>
      <c r="C520" s="1649"/>
      <c r="D520" s="136"/>
      <c r="E520" s="136"/>
      <c r="F520" s="136"/>
      <c r="G520" s="206"/>
      <c r="H520" s="206"/>
      <c r="I520" s="1654"/>
      <c r="J520" s="1655"/>
      <c r="K520" s="206"/>
      <c r="L520" s="206"/>
      <c r="M520" s="204"/>
      <c r="N520" s="204"/>
    </row>
    <row r="521" spans="2:14" ht="15">
      <c r="B521" s="136"/>
      <c r="C521" s="136"/>
      <c r="D521" s="136"/>
      <c r="E521" s="136"/>
      <c r="F521" s="136"/>
      <c r="G521" s="136"/>
      <c r="H521" s="136"/>
      <c r="I521" s="136"/>
      <c r="J521" s="136"/>
      <c r="K521" s="136"/>
      <c r="L521" s="136"/>
      <c r="M521" s="204"/>
      <c r="N521" s="204"/>
    </row>
    <row r="522" spans="2:14" ht="17.399999999999999">
      <c r="B522" s="1646"/>
      <c r="C522" s="1646"/>
      <c r="D522" s="1646"/>
      <c r="E522" s="1646"/>
      <c r="F522" s="136"/>
      <c r="G522" s="136"/>
      <c r="H522" s="136"/>
      <c r="I522" s="136"/>
      <c r="J522" s="136"/>
      <c r="K522" s="1647"/>
      <c r="L522" s="1647"/>
      <c r="M522" s="206"/>
      <c r="N522" s="206"/>
    </row>
    <row r="523" spans="2:14" ht="13.2">
      <c r="B523" s="136"/>
      <c r="C523" s="136"/>
      <c r="D523" s="136"/>
      <c r="E523" s="136"/>
      <c r="F523" s="136"/>
      <c r="G523" s="136"/>
      <c r="H523" s="136"/>
      <c r="I523" s="136"/>
      <c r="J523" s="136"/>
      <c r="K523" s="136"/>
      <c r="L523" s="136"/>
      <c r="M523" s="136"/>
      <c r="N523" s="136"/>
    </row>
    <row r="524" spans="2:14" ht="17.399999999999999">
      <c r="B524" s="1648"/>
      <c r="C524" s="1648"/>
      <c r="D524" s="1648"/>
      <c r="E524" s="1648"/>
      <c r="F524" s="1648"/>
      <c r="G524" s="1648"/>
      <c r="H524" s="1648"/>
      <c r="I524" s="1648"/>
      <c r="J524" s="1648"/>
      <c r="K524" s="1648"/>
      <c r="L524" s="1648"/>
      <c r="M524" s="209"/>
      <c r="N524" s="209"/>
    </row>
    <row r="525" spans="2:14" ht="15">
      <c r="B525" s="1648"/>
      <c r="C525" s="1648"/>
      <c r="D525" s="1648"/>
      <c r="E525" s="1648"/>
      <c r="F525" s="1648"/>
      <c r="G525" s="1648"/>
      <c r="H525" s="1648"/>
      <c r="I525" s="1648"/>
      <c r="J525" s="1648"/>
      <c r="K525" s="1648"/>
      <c r="L525" s="1648"/>
      <c r="M525" s="136"/>
      <c r="N525" s="136"/>
    </row>
    <row r="526" spans="2:14" ht="15">
      <c r="B526" s="210"/>
      <c r="C526" s="136"/>
      <c r="D526" s="136"/>
      <c r="E526" s="136"/>
      <c r="F526" s="136"/>
      <c r="G526" s="136"/>
      <c r="H526" s="136"/>
      <c r="I526" s="136"/>
      <c r="J526" s="136"/>
      <c r="K526" s="136"/>
      <c r="L526" s="136"/>
      <c r="M526" s="210"/>
      <c r="N526" s="210"/>
    </row>
    <row r="527" spans="2:14" ht="15">
      <c r="B527" s="136"/>
      <c r="C527" s="136"/>
      <c r="D527" s="136"/>
      <c r="E527" s="136"/>
      <c r="F527" s="136"/>
      <c r="G527" s="136"/>
      <c r="H527" s="136"/>
      <c r="I527" s="136"/>
      <c r="J527" s="136"/>
      <c r="K527" s="136"/>
      <c r="L527" s="136"/>
      <c r="M527" s="210"/>
      <c r="N527" s="210"/>
    </row>
    <row r="528" spans="2:14" ht="13.2">
      <c r="B528" s="136"/>
      <c r="C528" s="136"/>
      <c r="D528" s="136"/>
      <c r="E528" s="136"/>
      <c r="F528" s="136"/>
      <c r="G528" s="136"/>
      <c r="H528" s="136"/>
      <c r="I528" s="1649"/>
      <c r="J528" s="1649"/>
      <c r="K528" s="136"/>
      <c r="L528" s="136"/>
      <c r="M528" s="136"/>
      <c r="N528" s="136"/>
    </row>
    <row r="529" spans="2:14" ht="13.2">
      <c r="B529" s="136"/>
      <c r="C529" s="136"/>
      <c r="D529" s="136"/>
      <c r="E529" s="136"/>
      <c r="F529" s="136"/>
      <c r="G529" s="191"/>
      <c r="H529" s="1650"/>
      <c r="I529" s="1650"/>
      <c r="J529" s="1650"/>
      <c r="K529" s="1650"/>
      <c r="L529" s="136"/>
      <c r="M529" s="136"/>
      <c r="N529" s="136"/>
    </row>
    <row r="530" spans="2:14" ht="15.6">
      <c r="B530" s="136"/>
      <c r="C530" s="136"/>
      <c r="D530" s="136"/>
      <c r="E530" s="136"/>
      <c r="F530" s="136"/>
      <c r="G530" s="136"/>
      <c r="H530" s="136"/>
      <c r="I530" s="1645"/>
      <c r="J530" s="1645"/>
      <c r="K530" s="136"/>
      <c r="L530" s="136"/>
      <c r="M530" s="136"/>
      <c r="N530" s="136"/>
    </row>
    <row r="531" spans="2:14" ht="15.6">
      <c r="B531" s="136"/>
      <c r="C531" s="136"/>
      <c r="D531" s="136"/>
      <c r="E531" s="136"/>
      <c r="F531" s="136"/>
      <c r="G531" s="136"/>
      <c r="H531" s="136"/>
      <c r="I531" s="190"/>
      <c r="J531" s="190"/>
      <c r="K531" s="136"/>
      <c r="L531" s="136"/>
      <c r="M531" s="136"/>
      <c r="N531" s="136"/>
    </row>
    <row r="532" spans="2:14" ht="15.6">
      <c r="B532" s="136"/>
      <c r="C532" s="136"/>
      <c r="D532" s="136"/>
      <c r="E532" s="136"/>
      <c r="F532" s="136"/>
      <c r="G532" s="136"/>
      <c r="H532" s="136"/>
      <c r="I532" s="190"/>
      <c r="J532" s="190"/>
      <c r="K532" s="136"/>
      <c r="L532" s="136"/>
      <c r="M532" s="136"/>
      <c r="N532" s="136"/>
    </row>
    <row r="533" spans="2:14" ht="15.6">
      <c r="B533" s="136"/>
      <c r="C533" s="136"/>
      <c r="D533" s="136"/>
      <c r="E533" s="136"/>
      <c r="F533" s="136"/>
      <c r="G533" s="136"/>
      <c r="H533" s="136"/>
      <c r="I533" s="190"/>
      <c r="J533" s="190"/>
      <c r="K533" s="136"/>
      <c r="L533" s="136"/>
      <c r="M533" s="136"/>
      <c r="N533" s="136"/>
    </row>
    <row r="534" spans="2:14" ht="15.6">
      <c r="B534" s="136"/>
      <c r="C534" s="136"/>
      <c r="D534" s="136"/>
      <c r="E534" s="136"/>
      <c r="F534" s="136"/>
      <c r="G534" s="136"/>
      <c r="H534" s="136"/>
      <c r="I534" s="190"/>
      <c r="J534" s="190"/>
      <c r="K534" s="136"/>
      <c r="L534" s="136"/>
      <c r="M534" s="136"/>
      <c r="N534" s="136"/>
    </row>
    <row r="535" spans="2:14" ht="15.6">
      <c r="B535" s="136"/>
      <c r="C535" s="136"/>
      <c r="D535" s="136"/>
      <c r="E535" s="136"/>
      <c r="F535" s="136"/>
      <c r="G535" s="136"/>
      <c r="H535" s="136"/>
      <c r="I535" s="190"/>
      <c r="J535" s="190"/>
      <c r="K535" s="136"/>
      <c r="L535" s="136"/>
      <c r="M535" s="136"/>
      <c r="N535" s="136"/>
    </row>
    <row r="536" spans="2:14" ht="13.2">
      <c r="B536" s="136"/>
      <c r="C536" s="136"/>
      <c r="D536" s="136"/>
      <c r="E536" s="136"/>
      <c r="F536" s="136"/>
      <c r="G536" s="136"/>
      <c r="H536" s="136"/>
      <c r="I536" s="136"/>
      <c r="J536" s="136"/>
      <c r="K536" s="136"/>
      <c r="L536" s="136"/>
      <c r="M536" s="136"/>
      <c r="N536" s="136"/>
    </row>
    <row r="537" spans="2:14" ht="13.2">
      <c r="B537" s="136"/>
      <c r="C537" s="136"/>
      <c r="D537" s="136"/>
      <c r="E537" s="136"/>
      <c r="F537" s="136"/>
      <c r="G537" s="136"/>
      <c r="H537" s="136"/>
      <c r="I537" s="136"/>
      <c r="J537" s="136"/>
      <c r="K537" s="136"/>
      <c r="L537" s="136"/>
      <c r="M537" s="136"/>
      <c r="N537" s="136"/>
    </row>
    <row r="538" spans="2:14" ht="13.2">
      <c r="B538" s="1659"/>
      <c r="C538" s="1659"/>
      <c r="D538" s="1660"/>
      <c r="E538" s="1660"/>
      <c r="F538" s="1660"/>
      <c r="G538" s="1660"/>
      <c r="H538" s="1660"/>
      <c r="I538" s="1660"/>
      <c r="J538" s="1659"/>
      <c r="K538" s="1659"/>
      <c r="L538" s="194"/>
      <c r="M538" s="136"/>
      <c r="N538" s="136"/>
    </row>
    <row r="539" spans="2:14" ht="13.2">
      <c r="B539" s="136"/>
      <c r="C539" s="136"/>
      <c r="D539" s="136"/>
      <c r="E539" s="195"/>
      <c r="F539" s="136"/>
      <c r="G539" s="136"/>
      <c r="H539" s="136"/>
      <c r="I539" s="136"/>
      <c r="J539" s="136"/>
      <c r="K539" s="136"/>
      <c r="L539" s="136"/>
      <c r="M539" s="136"/>
      <c r="N539" s="136"/>
    </row>
    <row r="540" spans="2:14" ht="13.2">
      <c r="B540" s="196"/>
      <c r="C540" s="1660"/>
      <c r="D540" s="1660"/>
      <c r="E540" s="1660"/>
      <c r="F540" s="1660"/>
      <c r="G540" s="1662"/>
      <c r="H540" s="1662"/>
      <c r="I540" s="197"/>
      <c r="J540" s="1659"/>
      <c r="K540" s="1659"/>
      <c r="L540" s="197"/>
      <c r="M540" s="194"/>
      <c r="N540" s="194"/>
    </row>
    <row r="541" spans="2:14" ht="13.2">
      <c r="B541" s="136"/>
      <c r="C541" s="136"/>
      <c r="D541" s="198"/>
      <c r="E541" s="199"/>
      <c r="F541" s="198"/>
      <c r="G541" s="136"/>
      <c r="H541" s="136"/>
      <c r="I541" s="136"/>
      <c r="J541" s="136"/>
      <c r="K541" s="136"/>
      <c r="L541" s="136"/>
      <c r="M541" s="136"/>
      <c r="N541" s="136"/>
    </row>
    <row r="542" spans="2:14" ht="13.2">
      <c r="B542" s="1659"/>
      <c r="C542" s="1659"/>
      <c r="D542" s="200"/>
      <c r="E542" s="200"/>
      <c r="F542" s="200"/>
      <c r="G542" s="195"/>
      <c r="H542" s="195"/>
      <c r="I542" s="136"/>
      <c r="J542" s="136"/>
      <c r="K542" s="136"/>
      <c r="L542" s="136"/>
      <c r="M542" s="197"/>
      <c r="N542" s="197"/>
    </row>
    <row r="543" spans="2:14" ht="13.2">
      <c r="B543" s="136"/>
      <c r="C543" s="136"/>
      <c r="D543" s="136"/>
      <c r="E543" s="195"/>
      <c r="F543" s="136"/>
      <c r="G543" s="136"/>
      <c r="H543" s="136"/>
      <c r="I543" s="136"/>
      <c r="J543" s="136"/>
      <c r="K543" s="201"/>
      <c r="L543" s="201"/>
      <c r="M543" s="136"/>
      <c r="N543" s="136"/>
    </row>
    <row r="544" spans="2:14" ht="13.2">
      <c r="B544" s="1661"/>
      <c r="C544" s="1661"/>
      <c r="D544" s="1661"/>
      <c r="E544" s="1661"/>
      <c r="F544" s="1661"/>
      <c r="G544" s="1661"/>
      <c r="H544" s="1661"/>
      <c r="I544" s="1661"/>
      <c r="J544" s="1661"/>
      <c r="K544" s="202"/>
      <c r="L544" s="201"/>
      <c r="M544" s="136"/>
      <c r="N544" s="136"/>
    </row>
    <row r="545" spans="2:14" ht="13.2">
      <c r="B545" s="1661"/>
      <c r="C545" s="1661"/>
      <c r="D545" s="1661"/>
      <c r="E545" s="1661"/>
      <c r="F545" s="1661"/>
      <c r="G545" s="1661"/>
      <c r="H545" s="1661"/>
      <c r="I545" s="1661"/>
      <c r="J545" s="1661"/>
      <c r="K545" s="203"/>
      <c r="L545" s="203"/>
      <c r="M545" s="201"/>
      <c r="N545" s="201"/>
    </row>
    <row r="546" spans="2:14" ht="13.2">
      <c r="B546" s="136"/>
      <c r="C546" s="136"/>
      <c r="D546" s="136"/>
      <c r="E546" s="136"/>
      <c r="F546" s="136"/>
      <c r="G546" s="136"/>
      <c r="H546" s="136"/>
      <c r="I546" s="136"/>
      <c r="J546" s="136"/>
      <c r="K546" s="195"/>
      <c r="L546" s="136"/>
      <c r="M546" s="201"/>
      <c r="N546" s="201"/>
    </row>
    <row r="547" spans="2:14" ht="13.2">
      <c r="B547" s="1659"/>
      <c r="C547" s="1659"/>
      <c r="D547" s="1660"/>
      <c r="E547" s="1660"/>
      <c r="F547" s="1660"/>
      <c r="G547" s="1660"/>
      <c r="H547" s="1660"/>
      <c r="I547" s="195"/>
      <c r="J547" s="136"/>
      <c r="K547" s="136"/>
      <c r="L547" s="136"/>
      <c r="M547" s="203"/>
      <c r="N547" s="203"/>
    </row>
    <row r="548" spans="2:14" ht="13.2">
      <c r="B548" s="136"/>
      <c r="C548" s="136"/>
      <c r="D548" s="136"/>
      <c r="E548" s="136"/>
      <c r="F548" s="136"/>
      <c r="G548" s="136"/>
      <c r="H548" s="136"/>
      <c r="I548" s="136"/>
      <c r="J548" s="136"/>
      <c r="K548" s="136"/>
      <c r="L548" s="136"/>
      <c r="M548" s="136"/>
      <c r="N548" s="136"/>
    </row>
    <row r="549" spans="2:14" ht="13.2">
      <c r="B549" s="1656"/>
      <c r="C549" s="1656"/>
      <c r="D549" s="136"/>
      <c r="E549" s="136"/>
      <c r="F549" s="136"/>
      <c r="G549" s="1656"/>
      <c r="H549" s="1656"/>
      <c r="I549" s="1656"/>
      <c r="J549" s="1656"/>
      <c r="K549" s="1656"/>
      <c r="L549" s="1656"/>
      <c r="M549" s="136"/>
      <c r="N549" s="136"/>
    </row>
    <row r="550" spans="2:14" ht="15">
      <c r="B550" s="136"/>
      <c r="C550" s="136"/>
      <c r="D550" s="136"/>
      <c r="E550" s="136"/>
      <c r="F550" s="136"/>
      <c r="G550" s="1652"/>
      <c r="H550" s="1652"/>
      <c r="I550" s="1653"/>
      <c r="J550" s="1652"/>
      <c r="K550" s="1653"/>
      <c r="L550" s="1653"/>
      <c r="M550" s="136"/>
      <c r="N550" s="136"/>
    </row>
    <row r="551" spans="2:14" ht="15">
      <c r="B551" s="136"/>
      <c r="C551" s="136"/>
      <c r="D551" s="136"/>
      <c r="E551" s="136"/>
      <c r="F551" s="136"/>
      <c r="G551" s="1652"/>
      <c r="H551" s="1652"/>
      <c r="I551" s="1653"/>
      <c r="J551" s="1652"/>
      <c r="K551" s="1653"/>
      <c r="L551" s="1653"/>
      <c r="M551" s="201"/>
      <c r="N551" s="201"/>
    </row>
    <row r="552" spans="2:14" ht="15">
      <c r="B552" s="136"/>
      <c r="C552" s="136"/>
      <c r="D552" s="136"/>
      <c r="E552" s="136"/>
      <c r="F552" s="136"/>
      <c r="G552" s="1652"/>
      <c r="H552" s="1652"/>
      <c r="I552" s="1653"/>
      <c r="J552" s="1652"/>
      <c r="K552" s="1653"/>
      <c r="L552" s="1653"/>
      <c r="M552" s="204"/>
      <c r="N552" s="204"/>
    </row>
    <row r="553" spans="2:14" ht="15">
      <c r="B553" s="136"/>
      <c r="C553" s="136"/>
      <c r="D553" s="136"/>
      <c r="E553" s="136"/>
      <c r="F553" s="136"/>
      <c r="G553" s="1653"/>
      <c r="H553" s="1653"/>
      <c r="I553" s="1653"/>
      <c r="J553" s="1653"/>
      <c r="K553" s="1653"/>
      <c r="L553" s="1653"/>
      <c r="M553" s="204"/>
      <c r="N553" s="204"/>
    </row>
    <row r="554" spans="2:14" ht="15">
      <c r="B554" s="136"/>
      <c r="C554" s="136"/>
      <c r="D554" s="136"/>
      <c r="E554" s="136"/>
      <c r="F554" s="136"/>
      <c r="G554" s="1652"/>
      <c r="H554" s="1652"/>
      <c r="I554" s="1653"/>
      <c r="J554" s="1653"/>
      <c r="K554" s="1653"/>
      <c r="L554" s="1653"/>
      <c r="M554" s="204"/>
      <c r="N554" s="204"/>
    </row>
    <row r="555" spans="2:14" ht="15">
      <c r="B555" s="136"/>
      <c r="C555" s="136"/>
      <c r="D555" s="136"/>
      <c r="E555" s="136"/>
      <c r="F555" s="136"/>
      <c r="G555" s="1652"/>
      <c r="H555" s="1652"/>
      <c r="I555" s="1653"/>
      <c r="J555" s="1652"/>
      <c r="K555" s="1653"/>
      <c r="L555" s="1653"/>
      <c r="M555" s="204"/>
      <c r="N555" s="204"/>
    </row>
    <row r="556" spans="2:14" ht="15">
      <c r="B556" s="136"/>
      <c r="C556" s="136"/>
      <c r="D556" s="136"/>
      <c r="E556" s="136"/>
      <c r="F556" s="136"/>
      <c r="G556" s="1652"/>
      <c r="H556" s="1652"/>
      <c r="I556" s="1653"/>
      <c r="J556" s="1652"/>
      <c r="K556" s="1653"/>
      <c r="L556" s="1653"/>
      <c r="M556" s="204"/>
      <c r="N556" s="204"/>
    </row>
    <row r="557" spans="2:14" ht="15">
      <c r="B557" s="136"/>
      <c r="C557" s="136"/>
      <c r="D557" s="136"/>
      <c r="E557" s="136"/>
      <c r="F557" s="136"/>
      <c r="G557" s="1652"/>
      <c r="H557" s="1652"/>
      <c r="I557" s="1653"/>
      <c r="J557" s="1652"/>
      <c r="K557" s="1653"/>
      <c r="L557" s="1653"/>
      <c r="M557" s="204"/>
      <c r="N557" s="204"/>
    </row>
    <row r="558" spans="2:14" ht="15">
      <c r="B558" s="205"/>
      <c r="C558" s="136"/>
      <c r="D558" s="136"/>
      <c r="E558" s="136"/>
      <c r="F558" s="136"/>
      <c r="G558" s="1657"/>
      <c r="H558" s="1652"/>
      <c r="I558" s="1653"/>
      <c r="J558" s="1653"/>
      <c r="K558" s="1653"/>
      <c r="L558" s="1653"/>
      <c r="M558" s="204"/>
      <c r="N558" s="204"/>
    </row>
    <row r="559" spans="2:14" ht="15">
      <c r="B559" s="136"/>
      <c r="C559" s="136"/>
      <c r="D559" s="136"/>
      <c r="E559" s="136"/>
      <c r="F559" s="136"/>
      <c r="G559" s="1658"/>
      <c r="H559" s="1658"/>
      <c r="I559" s="1653"/>
      <c r="J559" s="1653"/>
      <c r="K559" s="1653"/>
      <c r="L559" s="1653"/>
      <c r="M559" s="204"/>
      <c r="N559" s="204"/>
    </row>
    <row r="560" spans="2:14" ht="15.6">
      <c r="B560" s="1656"/>
      <c r="C560" s="1656"/>
      <c r="D560" s="136"/>
      <c r="E560" s="136"/>
      <c r="F560" s="136"/>
      <c r="G560" s="206"/>
      <c r="H560" s="206"/>
      <c r="I560" s="206"/>
      <c r="J560" s="206"/>
      <c r="K560" s="1654"/>
      <c r="L560" s="1655"/>
      <c r="M560" s="204"/>
      <c r="N560" s="204"/>
    </row>
    <row r="561" spans="2:14" ht="15">
      <c r="B561" s="1656"/>
      <c r="C561" s="1656"/>
      <c r="D561" s="136"/>
      <c r="E561" s="136"/>
      <c r="F561" s="136"/>
      <c r="G561" s="206"/>
      <c r="H561" s="206"/>
      <c r="I561" s="206"/>
      <c r="J561" s="206"/>
      <c r="K561" s="206"/>
      <c r="L561" s="206"/>
      <c r="M561" s="204"/>
      <c r="N561" s="204"/>
    </row>
    <row r="562" spans="2:14" ht="15.6">
      <c r="B562" s="136"/>
      <c r="C562" s="201"/>
      <c r="D562" s="136"/>
      <c r="E562" s="136"/>
      <c r="F562" s="136"/>
      <c r="G562" s="1651"/>
      <c r="H562" s="1652"/>
      <c r="I562" s="206"/>
      <c r="J562" s="206"/>
      <c r="K562" s="1653"/>
      <c r="L562" s="1653"/>
      <c r="M562" s="207"/>
      <c r="N562" s="207"/>
    </row>
    <row r="563" spans="2:14" ht="15">
      <c r="B563" s="136"/>
      <c r="C563" s="136"/>
      <c r="D563" s="136"/>
      <c r="E563" s="136"/>
      <c r="F563" s="136"/>
      <c r="G563" s="1651"/>
      <c r="H563" s="1652"/>
      <c r="I563" s="206"/>
      <c r="J563" s="206"/>
      <c r="K563" s="1653"/>
      <c r="L563" s="1653"/>
      <c r="M563" s="206"/>
      <c r="N563" s="206"/>
    </row>
    <row r="564" spans="2:14" ht="15">
      <c r="B564" s="136"/>
      <c r="C564" s="136"/>
      <c r="D564" s="136"/>
      <c r="E564" s="136"/>
      <c r="F564" s="136"/>
      <c r="G564" s="1651"/>
      <c r="H564" s="1652"/>
      <c r="I564" s="206"/>
      <c r="J564" s="206"/>
      <c r="K564" s="1653"/>
      <c r="L564" s="1653"/>
      <c r="M564" s="204"/>
      <c r="N564" s="204"/>
    </row>
    <row r="565" spans="2:14" ht="15">
      <c r="B565" s="136"/>
      <c r="C565" s="136"/>
      <c r="D565" s="136"/>
      <c r="E565" s="136"/>
      <c r="F565" s="136"/>
      <c r="G565" s="208"/>
      <c r="H565" s="208"/>
      <c r="I565" s="206"/>
      <c r="J565" s="206"/>
      <c r="K565" s="1653"/>
      <c r="L565" s="1653"/>
      <c r="M565" s="204"/>
      <c r="N565" s="204"/>
    </row>
    <row r="566" spans="2:14" ht="15">
      <c r="B566" s="136"/>
      <c r="C566" s="136"/>
      <c r="D566" s="136"/>
      <c r="E566" s="136"/>
      <c r="F566" s="136"/>
      <c r="G566" s="208"/>
      <c r="H566" s="208"/>
      <c r="I566" s="206"/>
      <c r="J566" s="206"/>
      <c r="K566" s="1653"/>
      <c r="L566" s="1653"/>
      <c r="M566" s="204"/>
      <c r="N566" s="204"/>
    </row>
    <row r="567" spans="2:14" ht="15.6">
      <c r="B567" s="1649"/>
      <c r="C567" s="1649"/>
      <c r="D567" s="136"/>
      <c r="E567" s="136"/>
      <c r="F567" s="136"/>
      <c r="G567" s="206"/>
      <c r="H567" s="206"/>
      <c r="I567" s="1654"/>
      <c r="J567" s="1655"/>
      <c r="K567" s="206"/>
      <c r="L567" s="206"/>
      <c r="M567" s="204"/>
      <c r="N567" s="204"/>
    </row>
    <row r="568" spans="2:14" ht="15">
      <c r="B568" s="136"/>
      <c r="C568" s="136"/>
      <c r="D568" s="136"/>
      <c r="E568" s="136"/>
      <c r="F568" s="136"/>
      <c r="G568" s="136"/>
      <c r="H568" s="136"/>
      <c r="I568" s="136"/>
      <c r="J568" s="136"/>
      <c r="K568" s="136"/>
      <c r="L568" s="136"/>
      <c r="M568" s="204"/>
      <c r="N568" s="204"/>
    </row>
    <row r="569" spans="2:14" ht="17.399999999999999">
      <c r="B569" s="1646"/>
      <c r="C569" s="1646"/>
      <c r="D569" s="1646"/>
      <c r="E569" s="1646"/>
      <c r="F569" s="136"/>
      <c r="G569" s="136"/>
      <c r="H569" s="136"/>
      <c r="I569" s="136"/>
      <c r="J569" s="136"/>
      <c r="K569" s="1647"/>
      <c r="L569" s="1647"/>
      <c r="M569" s="206"/>
      <c r="N569" s="206"/>
    </row>
    <row r="570" spans="2:14" ht="13.2">
      <c r="B570" s="136"/>
      <c r="C570" s="136"/>
      <c r="D570" s="136"/>
      <c r="E570" s="136"/>
      <c r="F570" s="136"/>
      <c r="G570" s="136"/>
      <c r="H570" s="136"/>
      <c r="I570" s="136"/>
      <c r="J570" s="136"/>
      <c r="K570" s="136"/>
      <c r="L570" s="136"/>
      <c r="M570" s="136"/>
      <c r="N570" s="136"/>
    </row>
    <row r="571" spans="2:14" ht="17.399999999999999">
      <c r="B571" s="1648"/>
      <c r="C571" s="1648"/>
      <c r="D571" s="1648"/>
      <c r="E571" s="1648"/>
      <c r="F571" s="1648"/>
      <c r="G571" s="1648"/>
      <c r="H571" s="1648"/>
      <c r="I571" s="1648"/>
      <c r="J571" s="1648"/>
      <c r="K571" s="1648"/>
      <c r="L571" s="1648"/>
      <c r="M571" s="209"/>
      <c r="N571" s="209"/>
    </row>
    <row r="572" spans="2:14" ht="15">
      <c r="B572" s="1648"/>
      <c r="C572" s="1648"/>
      <c r="D572" s="1648"/>
      <c r="E572" s="1648"/>
      <c r="F572" s="1648"/>
      <c r="G572" s="1648"/>
      <c r="H572" s="1648"/>
      <c r="I572" s="1648"/>
      <c r="J572" s="1648"/>
      <c r="K572" s="1648"/>
      <c r="L572" s="1648"/>
      <c r="M572" s="136"/>
      <c r="N572" s="136"/>
    </row>
    <row r="573" spans="2:14" ht="15">
      <c r="B573" s="210"/>
      <c r="C573" s="136"/>
      <c r="D573" s="136"/>
      <c r="E573" s="136"/>
      <c r="F573" s="136"/>
      <c r="G573" s="136"/>
      <c r="H573" s="136"/>
      <c r="I573" s="136"/>
      <c r="J573" s="136"/>
      <c r="K573" s="136"/>
      <c r="L573" s="136"/>
      <c r="M573" s="210"/>
      <c r="N573" s="210"/>
    </row>
    <row r="574" spans="2:14" ht="15">
      <c r="B574" s="136"/>
      <c r="C574" s="136"/>
      <c r="D574" s="136"/>
      <c r="E574" s="136"/>
      <c r="F574" s="136"/>
      <c r="G574" s="136"/>
      <c r="H574" s="136"/>
      <c r="I574" s="136"/>
      <c r="J574" s="136"/>
      <c r="K574" s="136"/>
      <c r="L574" s="136"/>
      <c r="M574" s="210"/>
      <c r="N574" s="210"/>
    </row>
    <row r="575" spans="2:14" ht="13.2">
      <c r="B575" s="136"/>
      <c r="C575" s="136"/>
      <c r="D575" s="136"/>
      <c r="E575" s="136"/>
      <c r="F575" s="136"/>
      <c r="G575" s="136"/>
      <c r="H575" s="136"/>
      <c r="I575" s="1649"/>
      <c r="J575" s="1649"/>
      <c r="K575" s="136"/>
      <c r="L575" s="136"/>
      <c r="M575" s="136"/>
      <c r="N575" s="136"/>
    </row>
    <row r="576" spans="2:14" ht="13.2">
      <c r="B576" s="136"/>
      <c r="C576" s="136"/>
      <c r="D576" s="136"/>
      <c r="E576" s="136"/>
      <c r="F576" s="136"/>
      <c r="G576" s="191"/>
      <c r="H576" s="1650"/>
      <c r="I576" s="1650"/>
      <c r="J576" s="1650"/>
      <c r="K576" s="1650"/>
      <c r="L576" s="136"/>
      <c r="M576" s="136"/>
      <c r="N576" s="136"/>
    </row>
    <row r="577" spans="2:14" ht="15.6">
      <c r="B577" s="136"/>
      <c r="C577" s="136"/>
      <c r="D577" s="136"/>
      <c r="E577" s="136"/>
      <c r="F577" s="136"/>
      <c r="G577" s="136"/>
      <c r="H577" s="136"/>
      <c r="I577" s="1645"/>
      <c r="J577" s="1645"/>
      <c r="K577" s="136"/>
      <c r="L577" s="136"/>
      <c r="M577" s="136"/>
      <c r="N577" s="136"/>
    </row>
    <row r="578" spans="2:14" ht="15.6">
      <c r="B578" s="136"/>
      <c r="C578" s="136"/>
      <c r="D578" s="136"/>
      <c r="E578" s="136"/>
      <c r="F578" s="136"/>
      <c r="G578" s="136"/>
      <c r="H578" s="136"/>
      <c r="I578" s="190"/>
      <c r="J578" s="190"/>
      <c r="K578" s="136"/>
      <c r="L578" s="136"/>
      <c r="M578" s="136"/>
      <c r="N578" s="136"/>
    </row>
    <row r="579" spans="2:14" ht="15.6">
      <c r="B579" s="136"/>
      <c r="C579" s="136"/>
      <c r="D579" s="136"/>
      <c r="E579" s="136"/>
      <c r="F579" s="136"/>
      <c r="G579" s="136"/>
      <c r="H579" s="136"/>
      <c r="I579" s="190"/>
      <c r="J579" s="190"/>
      <c r="K579" s="136"/>
      <c r="L579" s="136"/>
      <c r="M579" s="136"/>
      <c r="N579" s="136"/>
    </row>
    <row r="580" spans="2:14" ht="15.6">
      <c r="B580" s="136"/>
      <c r="C580" s="136"/>
      <c r="D580" s="136"/>
      <c r="E580" s="136"/>
      <c r="F580" s="136"/>
      <c r="G580" s="136"/>
      <c r="H580" s="136"/>
      <c r="I580" s="190"/>
      <c r="J580" s="190"/>
      <c r="K580" s="136"/>
      <c r="L580" s="136"/>
      <c r="M580" s="136"/>
      <c r="N580" s="136"/>
    </row>
    <row r="581" spans="2:14" ht="15.6">
      <c r="B581" s="136"/>
      <c r="C581" s="136"/>
      <c r="D581" s="136"/>
      <c r="E581" s="136"/>
      <c r="F581" s="136"/>
      <c r="G581" s="136"/>
      <c r="H581" s="136"/>
      <c r="I581" s="190"/>
      <c r="J581" s="190"/>
      <c r="K581" s="136"/>
      <c r="L581" s="136"/>
      <c r="M581" s="136"/>
      <c r="N581" s="136"/>
    </row>
    <row r="582" spans="2:14" ht="15.6">
      <c r="B582" s="136"/>
      <c r="C582" s="136"/>
      <c r="D582" s="136"/>
      <c r="E582" s="136"/>
      <c r="F582" s="136"/>
      <c r="G582" s="136"/>
      <c r="H582" s="136"/>
      <c r="I582" s="190"/>
      <c r="J582" s="190"/>
      <c r="K582" s="136"/>
      <c r="L582" s="136"/>
      <c r="M582" s="136"/>
      <c r="N582" s="136"/>
    </row>
    <row r="583" spans="2:14" ht="13.2">
      <c r="B583" s="136"/>
      <c r="C583" s="136"/>
      <c r="D583" s="136"/>
      <c r="E583" s="136"/>
      <c r="F583" s="136"/>
      <c r="G583" s="136"/>
      <c r="H583" s="136"/>
      <c r="I583" s="136"/>
      <c r="J583" s="136"/>
      <c r="K583" s="136"/>
      <c r="L583" s="136"/>
      <c r="M583" s="136"/>
      <c r="N583" s="136"/>
    </row>
    <row r="584" spans="2:14" ht="13.2">
      <c r="B584" s="136"/>
      <c r="C584" s="136"/>
      <c r="D584" s="136"/>
      <c r="E584" s="136"/>
      <c r="F584" s="136"/>
      <c r="G584" s="136"/>
      <c r="H584" s="136"/>
      <c r="I584" s="136"/>
      <c r="J584" s="136"/>
      <c r="K584" s="136"/>
      <c r="L584" s="136"/>
      <c r="M584" s="136"/>
      <c r="N584" s="136"/>
    </row>
    <row r="585" spans="2:14" ht="13.2">
      <c r="B585" s="1659"/>
      <c r="C585" s="1659"/>
      <c r="D585" s="1660"/>
      <c r="E585" s="1660"/>
      <c r="F585" s="1660"/>
      <c r="G585" s="1660"/>
      <c r="H585" s="1660"/>
      <c r="I585" s="1660"/>
      <c r="J585" s="1659"/>
      <c r="K585" s="1659"/>
      <c r="L585" s="194"/>
      <c r="M585" s="136"/>
      <c r="N585" s="136"/>
    </row>
    <row r="586" spans="2:14" ht="13.2">
      <c r="B586" s="136"/>
      <c r="C586" s="136"/>
      <c r="D586" s="136"/>
      <c r="E586" s="195"/>
      <c r="F586" s="136"/>
      <c r="G586" s="136"/>
      <c r="H586" s="136"/>
      <c r="I586" s="136"/>
      <c r="J586" s="136"/>
      <c r="K586" s="136"/>
      <c r="L586" s="136"/>
      <c r="M586" s="136"/>
      <c r="N586" s="136"/>
    </row>
    <row r="587" spans="2:14" ht="13.2">
      <c r="B587" s="196"/>
      <c r="C587" s="1660"/>
      <c r="D587" s="1660"/>
      <c r="E587" s="1660"/>
      <c r="F587" s="1660"/>
      <c r="G587" s="1662"/>
      <c r="H587" s="1662"/>
      <c r="I587" s="197"/>
      <c r="J587" s="1659"/>
      <c r="K587" s="1659"/>
      <c r="L587" s="197"/>
      <c r="M587" s="194"/>
      <c r="N587" s="194"/>
    </row>
    <row r="588" spans="2:14" ht="13.2">
      <c r="B588" s="136"/>
      <c r="C588" s="136"/>
      <c r="D588" s="198"/>
      <c r="E588" s="199"/>
      <c r="F588" s="198"/>
      <c r="G588" s="136"/>
      <c r="H588" s="136"/>
      <c r="I588" s="136"/>
      <c r="J588" s="136"/>
      <c r="K588" s="136"/>
      <c r="L588" s="136"/>
      <c r="M588" s="136"/>
      <c r="N588" s="136"/>
    </row>
    <row r="589" spans="2:14" ht="13.2">
      <c r="B589" s="1659"/>
      <c r="C589" s="1659"/>
      <c r="D589" s="200"/>
      <c r="E589" s="200"/>
      <c r="F589" s="200"/>
      <c r="G589" s="195"/>
      <c r="H589" s="195"/>
      <c r="I589" s="136"/>
      <c r="J589" s="136"/>
      <c r="K589" s="136"/>
      <c r="L589" s="136"/>
      <c r="M589" s="197"/>
      <c r="N589" s="197"/>
    </row>
    <row r="590" spans="2:14" ht="13.2">
      <c r="B590" s="136"/>
      <c r="C590" s="136"/>
      <c r="D590" s="136"/>
      <c r="E590" s="195"/>
      <c r="F590" s="136"/>
      <c r="G590" s="136"/>
      <c r="H590" s="136"/>
      <c r="I590" s="136"/>
      <c r="J590" s="136"/>
      <c r="K590" s="201"/>
      <c r="L590" s="201"/>
      <c r="M590" s="136"/>
      <c r="N590" s="136"/>
    </row>
    <row r="591" spans="2:14" ht="13.2">
      <c r="B591" s="1661"/>
      <c r="C591" s="1661"/>
      <c r="D591" s="1661"/>
      <c r="E591" s="1661"/>
      <c r="F591" s="1661"/>
      <c r="G591" s="1661"/>
      <c r="H591" s="1661"/>
      <c r="I591" s="1661"/>
      <c r="J591" s="1661"/>
      <c r="K591" s="202"/>
      <c r="L591" s="201"/>
      <c r="M591" s="136"/>
      <c r="N591" s="136"/>
    </row>
    <row r="592" spans="2:14" ht="13.2">
      <c r="B592" s="1661"/>
      <c r="C592" s="1661"/>
      <c r="D592" s="1661"/>
      <c r="E592" s="1661"/>
      <c r="F592" s="1661"/>
      <c r="G592" s="1661"/>
      <c r="H592" s="1661"/>
      <c r="I592" s="1661"/>
      <c r="J592" s="1661"/>
      <c r="K592" s="203"/>
      <c r="L592" s="203"/>
      <c r="M592" s="201"/>
      <c r="N592" s="201"/>
    </row>
    <row r="593" spans="2:14" ht="13.2">
      <c r="B593" s="136"/>
      <c r="C593" s="136"/>
      <c r="D593" s="136"/>
      <c r="E593" s="136"/>
      <c r="F593" s="136"/>
      <c r="G593" s="136"/>
      <c r="H593" s="136"/>
      <c r="I593" s="136"/>
      <c r="J593" s="136"/>
      <c r="K593" s="195"/>
      <c r="L593" s="136"/>
      <c r="M593" s="201"/>
      <c r="N593" s="201"/>
    </row>
    <row r="594" spans="2:14" ht="13.2">
      <c r="B594" s="1659"/>
      <c r="C594" s="1659"/>
      <c r="D594" s="1660"/>
      <c r="E594" s="1660"/>
      <c r="F594" s="1660"/>
      <c r="G594" s="1660"/>
      <c r="H594" s="1660"/>
      <c r="I594" s="195"/>
      <c r="J594" s="136"/>
      <c r="K594" s="136"/>
      <c r="L594" s="136"/>
      <c r="M594" s="203"/>
      <c r="N594" s="203"/>
    </row>
    <row r="595" spans="2:14" ht="13.2">
      <c r="B595" s="136"/>
      <c r="C595" s="136"/>
      <c r="D595" s="136"/>
      <c r="E595" s="136"/>
      <c r="F595" s="136"/>
      <c r="G595" s="136"/>
      <c r="H595" s="136"/>
      <c r="I595" s="136"/>
      <c r="J595" s="136"/>
      <c r="K595" s="136"/>
      <c r="L595" s="136"/>
      <c r="M595" s="136"/>
      <c r="N595" s="136"/>
    </row>
    <row r="596" spans="2:14" ht="13.2">
      <c r="B596" s="1656"/>
      <c r="C596" s="1656"/>
      <c r="D596" s="136"/>
      <c r="E596" s="136"/>
      <c r="F596" s="136"/>
      <c r="G596" s="1656"/>
      <c r="H596" s="1656"/>
      <c r="I596" s="1656"/>
      <c r="J596" s="1656"/>
      <c r="K596" s="1656"/>
      <c r="L596" s="1656"/>
      <c r="M596" s="136"/>
      <c r="N596" s="136"/>
    </row>
    <row r="597" spans="2:14" ht="15">
      <c r="B597" s="136"/>
      <c r="C597" s="136"/>
      <c r="D597" s="136"/>
      <c r="E597" s="136"/>
      <c r="F597" s="136"/>
      <c r="G597" s="1652"/>
      <c r="H597" s="1652"/>
      <c r="I597" s="1653"/>
      <c r="J597" s="1652"/>
      <c r="K597" s="1653"/>
      <c r="L597" s="1653"/>
      <c r="M597" s="136"/>
      <c r="N597" s="136"/>
    </row>
    <row r="598" spans="2:14" ht="15">
      <c r="B598" s="136"/>
      <c r="C598" s="136"/>
      <c r="D598" s="136"/>
      <c r="E598" s="136"/>
      <c r="F598" s="136"/>
      <c r="G598" s="1652"/>
      <c r="H598" s="1652"/>
      <c r="I598" s="1653"/>
      <c r="J598" s="1652"/>
      <c r="K598" s="1653"/>
      <c r="L598" s="1653"/>
      <c r="M598" s="201"/>
      <c r="N598" s="201"/>
    </row>
    <row r="599" spans="2:14" ht="15">
      <c r="B599" s="136"/>
      <c r="C599" s="136"/>
      <c r="D599" s="136"/>
      <c r="E599" s="136"/>
      <c r="F599" s="136"/>
      <c r="G599" s="1652"/>
      <c r="H599" s="1652"/>
      <c r="I599" s="1653"/>
      <c r="J599" s="1652"/>
      <c r="K599" s="1653"/>
      <c r="L599" s="1653"/>
      <c r="M599" s="204"/>
      <c r="N599" s="204"/>
    </row>
    <row r="600" spans="2:14" ht="15">
      <c r="B600" s="136"/>
      <c r="C600" s="136"/>
      <c r="D600" s="136"/>
      <c r="E600" s="136"/>
      <c r="F600" s="136"/>
      <c r="G600" s="1653"/>
      <c r="H600" s="1653"/>
      <c r="I600" s="1653"/>
      <c r="J600" s="1653"/>
      <c r="K600" s="1653"/>
      <c r="L600" s="1653"/>
      <c r="M600" s="204"/>
      <c r="N600" s="204"/>
    </row>
    <row r="601" spans="2:14" ht="15">
      <c r="B601" s="136"/>
      <c r="C601" s="136"/>
      <c r="D601" s="136"/>
      <c r="E601" s="136"/>
      <c r="F601" s="136"/>
      <c r="G601" s="1652"/>
      <c r="H601" s="1652"/>
      <c r="I601" s="1653"/>
      <c r="J601" s="1653"/>
      <c r="K601" s="1653"/>
      <c r="L601" s="1653"/>
      <c r="M601" s="204"/>
      <c r="N601" s="204"/>
    </row>
    <row r="602" spans="2:14" ht="15">
      <c r="B602" s="136"/>
      <c r="C602" s="136"/>
      <c r="D602" s="136"/>
      <c r="E602" s="136"/>
      <c r="F602" s="136"/>
      <c r="G602" s="1652"/>
      <c r="H602" s="1652"/>
      <c r="I602" s="1653"/>
      <c r="J602" s="1652"/>
      <c r="K602" s="1653"/>
      <c r="L602" s="1653"/>
      <c r="M602" s="204"/>
      <c r="N602" s="204"/>
    </row>
    <row r="603" spans="2:14" ht="15">
      <c r="B603" s="136"/>
      <c r="C603" s="136"/>
      <c r="D603" s="136"/>
      <c r="E603" s="136"/>
      <c r="F603" s="136"/>
      <c r="G603" s="1652"/>
      <c r="H603" s="1652"/>
      <c r="I603" s="1653"/>
      <c r="J603" s="1652"/>
      <c r="K603" s="1653"/>
      <c r="L603" s="1653"/>
      <c r="M603" s="204"/>
      <c r="N603" s="204"/>
    </row>
    <row r="604" spans="2:14" ht="15">
      <c r="B604" s="136"/>
      <c r="C604" s="136"/>
      <c r="D604" s="136"/>
      <c r="E604" s="136"/>
      <c r="F604" s="136"/>
      <c r="G604" s="1652"/>
      <c r="H604" s="1652"/>
      <c r="I604" s="1653"/>
      <c r="J604" s="1652"/>
      <c r="K604" s="1653"/>
      <c r="L604" s="1653"/>
      <c r="M604" s="204"/>
      <c r="N604" s="204"/>
    </row>
    <row r="605" spans="2:14" ht="15">
      <c r="B605" s="205"/>
      <c r="C605" s="136"/>
      <c r="D605" s="136"/>
      <c r="E605" s="136"/>
      <c r="F605" s="136"/>
      <c r="G605" s="1657"/>
      <c r="H605" s="1652"/>
      <c r="I605" s="1653"/>
      <c r="J605" s="1653"/>
      <c r="K605" s="1653"/>
      <c r="L605" s="1653"/>
      <c r="M605" s="204"/>
      <c r="N605" s="204"/>
    </row>
    <row r="606" spans="2:14" ht="15">
      <c r="B606" s="136"/>
      <c r="C606" s="136"/>
      <c r="D606" s="136"/>
      <c r="E606" s="136"/>
      <c r="F606" s="136"/>
      <c r="G606" s="1658"/>
      <c r="H606" s="1658"/>
      <c r="I606" s="1653"/>
      <c r="J606" s="1653"/>
      <c r="K606" s="1653"/>
      <c r="L606" s="1653"/>
      <c r="M606" s="204"/>
      <c r="N606" s="204"/>
    </row>
    <row r="607" spans="2:14" ht="15.6">
      <c r="B607" s="1656"/>
      <c r="C607" s="1656"/>
      <c r="D607" s="136"/>
      <c r="E607" s="136"/>
      <c r="F607" s="136"/>
      <c r="G607" s="206"/>
      <c r="H607" s="206"/>
      <c r="I607" s="206"/>
      <c r="J607" s="206"/>
      <c r="K607" s="1654"/>
      <c r="L607" s="1655"/>
      <c r="M607" s="204"/>
      <c r="N607" s="204"/>
    </row>
    <row r="608" spans="2:14" ht="15">
      <c r="B608" s="1656"/>
      <c r="C608" s="1656"/>
      <c r="D608" s="136"/>
      <c r="E608" s="136"/>
      <c r="F608" s="136"/>
      <c r="G608" s="206"/>
      <c r="H608" s="206"/>
      <c r="I608" s="206"/>
      <c r="J608" s="206"/>
      <c r="K608" s="206"/>
      <c r="L608" s="206"/>
      <c r="M608" s="204"/>
      <c r="N608" s="204"/>
    </row>
    <row r="609" spans="2:14" ht="15.6">
      <c r="B609" s="136"/>
      <c r="C609" s="201"/>
      <c r="D609" s="136"/>
      <c r="E609" s="136"/>
      <c r="F609" s="136"/>
      <c r="G609" s="1651"/>
      <c r="H609" s="1652"/>
      <c r="I609" s="206"/>
      <c r="J609" s="206"/>
      <c r="K609" s="1653"/>
      <c r="L609" s="1653"/>
      <c r="M609" s="207"/>
      <c r="N609" s="207"/>
    </row>
    <row r="610" spans="2:14" ht="15">
      <c r="B610" s="136"/>
      <c r="C610" s="136"/>
      <c r="D610" s="136"/>
      <c r="E610" s="136"/>
      <c r="F610" s="136"/>
      <c r="G610" s="1651"/>
      <c r="H610" s="1652"/>
      <c r="I610" s="206"/>
      <c r="J610" s="206"/>
      <c r="K610" s="1653"/>
      <c r="L610" s="1653"/>
      <c r="M610" s="206"/>
      <c r="N610" s="206"/>
    </row>
    <row r="611" spans="2:14" ht="15">
      <c r="B611" s="136"/>
      <c r="C611" s="136"/>
      <c r="D611" s="136"/>
      <c r="E611" s="136"/>
      <c r="F611" s="136"/>
      <c r="G611" s="1651"/>
      <c r="H611" s="1652"/>
      <c r="I611" s="206"/>
      <c r="J611" s="206"/>
      <c r="K611" s="1653"/>
      <c r="L611" s="1653"/>
      <c r="M611" s="204"/>
      <c r="N611" s="204"/>
    </row>
    <row r="612" spans="2:14" ht="15">
      <c r="B612" s="136"/>
      <c r="C612" s="136"/>
      <c r="D612" s="136"/>
      <c r="E612" s="136"/>
      <c r="F612" s="136"/>
      <c r="G612" s="208"/>
      <c r="H612" s="208"/>
      <c r="I612" s="206"/>
      <c r="J612" s="206"/>
      <c r="K612" s="1653"/>
      <c r="L612" s="1653"/>
      <c r="M612" s="204"/>
      <c r="N612" s="204"/>
    </row>
    <row r="613" spans="2:14" ht="15">
      <c r="B613" s="136"/>
      <c r="C613" s="136"/>
      <c r="D613" s="136"/>
      <c r="E613" s="136"/>
      <c r="F613" s="136"/>
      <c r="G613" s="208"/>
      <c r="H613" s="208"/>
      <c r="I613" s="206"/>
      <c r="J613" s="206"/>
      <c r="K613" s="1653"/>
      <c r="L613" s="1653"/>
      <c r="M613" s="204"/>
      <c r="N613" s="204"/>
    </row>
    <row r="614" spans="2:14" ht="15.6">
      <c r="B614" s="1649"/>
      <c r="C614" s="1649"/>
      <c r="D614" s="136"/>
      <c r="E614" s="136"/>
      <c r="F614" s="136"/>
      <c r="G614" s="206"/>
      <c r="H614" s="206"/>
      <c r="I614" s="1654"/>
      <c r="J614" s="1655"/>
      <c r="K614" s="206"/>
      <c r="L614" s="206"/>
      <c r="M614" s="204"/>
      <c r="N614" s="204"/>
    </row>
    <row r="615" spans="2:14" ht="15">
      <c r="B615" s="136"/>
      <c r="C615" s="136"/>
      <c r="D615" s="136"/>
      <c r="E615" s="136"/>
      <c r="F615" s="136"/>
      <c r="G615" s="136"/>
      <c r="H615" s="136"/>
      <c r="I615" s="136"/>
      <c r="J615" s="136"/>
      <c r="K615" s="136"/>
      <c r="L615" s="136"/>
      <c r="M615" s="204"/>
      <c r="N615" s="204"/>
    </row>
    <row r="616" spans="2:14" ht="17.399999999999999">
      <c r="B616" s="1646"/>
      <c r="C616" s="1646"/>
      <c r="D616" s="1646"/>
      <c r="E616" s="1646"/>
      <c r="F616" s="136"/>
      <c r="G616" s="136"/>
      <c r="H616" s="136"/>
      <c r="I616" s="136"/>
      <c r="J616" s="136"/>
      <c r="K616" s="1647"/>
      <c r="L616" s="1647"/>
      <c r="M616" s="206"/>
      <c r="N616" s="206"/>
    </row>
    <row r="617" spans="2:14" ht="13.2">
      <c r="B617" s="136"/>
      <c r="C617" s="136"/>
      <c r="D617" s="136"/>
      <c r="E617" s="136"/>
      <c r="F617" s="136"/>
      <c r="G617" s="136"/>
      <c r="H617" s="136"/>
      <c r="I617" s="136"/>
      <c r="J617" s="136"/>
      <c r="K617" s="136"/>
      <c r="L617" s="136"/>
      <c r="M617" s="136"/>
      <c r="N617" s="136"/>
    </row>
    <row r="618" spans="2:14" ht="17.399999999999999">
      <c r="B618" s="1648"/>
      <c r="C618" s="1648"/>
      <c r="D618" s="1648"/>
      <c r="E618" s="1648"/>
      <c r="F618" s="1648"/>
      <c r="G618" s="1648"/>
      <c r="H618" s="1648"/>
      <c r="I618" s="1648"/>
      <c r="J618" s="1648"/>
      <c r="K618" s="1648"/>
      <c r="L618" s="1648"/>
      <c r="M618" s="209"/>
      <c r="N618" s="209"/>
    </row>
    <row r="619" spans="2:14" ht="15">
      <c r="B619" s="1648"/>
      <c r="C619" s="1648"/>
      <c r="D619" s="1648"/>
      <c r="E619" s="1648"/>
      <c r="F619" s="1648"/>
      <c r="G619" s="1648"/>
      <c r="H619" s="1648"/>
      <c r="I619" s="1648"/>
      <c r="J619" s="1648"/>
      <c r="K619" s="1648"/>
      <c r="L619" s="1648"/>
      <c r="M619" s="136"/>
      <c r="N619" s="136"/>
    </row>
    <row r="620" spans="2:14" ht="15">
      <c r="B620" s="210"/>
      <c r="C620" s="136"/>
      <c r="D620" s="136"/>
      <c r="E620" s="136"/>
      <c r="F620" s="136"/>
      <c r="G620" s="136"/>
      <c r="H620" s="136"/>
      <c r="I620" s="136"/>
      <c r="J620" s="136"/>
      <c r="K620" s="136"/>
      <c r="L620" s="136"/>
      <c r="M620" s="210"/>
      <c r="N620" s="210"/>
    </row>
    <row r="621" spans="2:14" ht="15">
      <c r="B621" s="136"/>
      <c r="C621" s="136"/>
      <c r="D621" s="136"/>
      <c r="E621" s="136"/>
      <c r="F621" s="136"/>
      <c r="G621" s="136"/>
      <c r="H621" s="136"/>
      <c r="I621" s="136"/>
      <c r="J621" s="136"/>
      <c r="K621" s="136"/>
      <c r="L621" s="136"/>
      <c r="M621" s="210"/>
      <c r="N621" s="210"/>
    </row>
    <row r="622" spans="2:14" ht="13.2">
      <c r="B622" s="136"/>
      <c r="C622" s="136"/>
      <c r="D622" s="136"/>
      <c r="E622" s="136"/>
      <c r="F622" s="136"/>
      <c r="G622" s="136"/>
      <c r="H622" s="136"/>
      <c r="I622" s="1649"/>
      <c r="J622" s="1649"/>
      <c r="K622" s="136"/>
      <c r="L622" s="136"/>
      <c r="M622" s="136"/>
      <c r="N622" s="136"/>
    </row>
    <row r="623" spans="2:14" ht="13.2">
      <c r="B623" s="136"/>
      <c r="C623" s="136"/>
      <c r="D623" s="136"/>
      <c r="E623" s="136"/>
      <c r="F623" s="136"/>
      <c r="G623" s="191"/>
      <c r="H623" s="1650"/>
      <c r="I623" s="1650"/>
      <c r="J623" s="1650"/>
      <c r="K623" s="1650"/>
      <c r="L623" s="136"/>
      <c r="M623" s="136"/>
      <c r="N623" s="136"/>
    </row>
    <row r="624" spans="2:14" ht="15.6">
      <c r="B624" s="136"/>
      <c r="C624" s="136"/>
      <c r="D624" s="136"/>
      <c r="E624" s="136"/>
      <c r="F624" s="136"/>
      <c r="G624" s="136"/>
      <c r="H624" s="136"/>
      <c r="I624" s="1645"/>
      <c r="J624" s="1645"/>
      <c r="K624" s="136"/>
      <c r="L624" s="136"/>
      <c r="M624" s="136"/>
      <c r="N624" s="136"/>
    </row>
    <row r="625" spans="2:14" ht="15.6">
      <c r="B625" s="136"/>
      <c r="C625" s="136"/>
      <c r="D625" s="136"/>
      <c r="E625" s="136"/>
      <c r="F625" s="136"/>
      <c r="G625" s="136"/>
      <c r="H625" s="136"/>
      <c r="I625" s="190"/>
      <c r="J625" s="190"/>
      <c r="K625" s="136"/>
      <c r="L625" s="136"/>
      <c r="M625" s="136"/>
      <c r="N625" s="136"/>
    </row>
    <row r="626" spans="2:14" ht="15.6">
      <c r="B626" s="136"/>
      <c r="C626" s="136"/>
      <c r="D626" s="136"/>
      <c r="E626" s="136"/>
      <c r="F626" s="136"/>
      <c r="G626" s="136"/>
      <c r="H626" s="136"/>
      <c r="I626" s="190"/>
      <c r="J626" s="190"/>
      <c r="K626" s="136"/>
      <c r="L626" s="136"/>
      <c r="M626" s="136"/>
      <c r="N626" s="136"/>
    </row>
    <row r="627" spans="2:14" ht="15.6">
      <c r="B627" s="136"/>
      <c r="C627" s="136"/>
      <c r="D627" s="136"/>
      <c r="E627" s="136"/>
      <c r="F627" s="136"/>
      <c r="G627" s="136"/>
      <c r="H627" s="136"/>
      <c r="I627" s="190"/>
      <c r="J627" s="190"/>
      <c r="K627" s="136"/>
      <c r="L627" s="136"/>
      <c r="M627" s="136"/>
      <c r="N627" s="136"/>
    </row>
    <row r="628" spans="2:14" ht="15.6">
      <c r="B628" s="136"/>
      <c r="C628" s="136"/>
      <c r="D628" s="136"/>
      <c r="E628" s="136"/>
      <c r="F628" s="136"/>
      <c r="G628" s="136"/>
      <c r="H628" s="136"/>
      <c r="I628" s="190"/>
      <c r="J628" s="190"/>
      <c r="K628" s="136"/>
      <c r="L628" s="136"/>
      <c r="M628" s="136"/>
      <c r="N628" s="136"/>
    </row>
    <row r="629" spans="2:14" ht="15.6">
      <c r="B629" s="136"/>
      <c r="C629" s="136"/>
      <c r="D629" s="136"/>
      <c r="E629" s="136"/>
      <c r="F629" s="136"/>
      <c r="G629" s="136"/>
      <c r="H629" s="136"/>
      <c r="I629" s="190"/>
      <c r="J629" s="190"/>
      <c r="K629" s="136"/>
      <c r="L629" s="136"/>
      <c r="M629" s="136"/>
      <c r="N629" s="136"/>
    </row>
    <row r="630" spans="2:14" ht="13.2">
      <c r="B630" s="136"/>
      <c r="C630" s="136"/>
      <c r="D630" s="136"/>
      <c r="E630" s="136"/>
      <c r="F630" s="136"/>
      <c r="G630" s="136"/>
      <c r="H630" s="136"/>
      <c r="I630" s="136"/>
      <c r="J630" s="136"/>
      <c r="K630" s="136"/>
      <c r="L630" s="136"/>
      <c r="M630" s="136"/>
      <c r="N630" s="136"/>
    </row>
    <row r="631" spans="2:14" ht="13.2">
      <c r="B631" s="136"/>
      <c r="C631" s="136"/>
      <c r="D631" s="136"/>
      <c r="E631" s="136"/>
      <c r="F631" s="136"/>
      <c r="G631" s="136"/>
      <c r="H631" s="136"/>
      <c r="I631" s="136"/>
      <c r="J631" s="136"/>
      <c r="K631" s="136"/>
      <c r="L631" s="136"/>
      <c r="M631" s="136"/>
      <c r="N631" s="136"/>
    </row>
    <row r="632" spans="2:14" ht="13.2">
      <c r="B632" s="1659"/>
      <c r="C632" s="1659"/>
      <c r="D632" s="1660"/>
      <c r="E632" s="1660"/>
      <c r="F632" s="1660"/>
      <c r="G632" s="1660"/>
      <c r="H632" s="1660"/>
      <c r="I632" s="1660"/>
      <c r="J632" s="1659"/>
      <c r="K632" s="1659"/>
      <c r="L632" s="194"/>
      <c r="M632" s="136"/>
      <c r="N632" s="136"/>
    </row>
    <row r="633" spans="2:14" ht="13.2">
      <c r="B633" s="136"/>
      <c r="C633" s="136"/>
      <c r="D633" s="136"/>
      <c r="E633" s="195"/>
      <c r="F633" s="136"/>
      <c r="G633" s="136"/>
      <c r="H633" s="136"/>
      <c r="I633" s="136"/>
      <c r="J633" s="136"/>
      <c r="K633" s="136"/>
      <c r="L633" s="136"/>
      <c r="M633" s="136"/>
      <c r="N633" s="136"/>
    </row>
    <row r="634" spans="2:14" ht="13.2">
      <c r="B634" s="196"/>
      <c r="C634" s="1660"/>
      <c r="D634" s="1660"/>
      <c r="E634" s="1660"/>
      <c r="F634" s="1660"/>
      <c r="G634" s="1662"/>
      <c r="H634" s="1662"/>
      <c r="I634" s="197"/>
      <c r="J634" s="1659"/>
      <c r="K634" s="1659"/>
      <c r="L634" s="197"/>
      <c r="M634" s="194"/>
      <c r="N634" s="194"/>
    </row>
    <row r="635" spans="2:14" ht="13.2">
      <c r="B635" s="136"/>
      <c r="C635" s="136"/>
      <c r="D635" s="198"/>
      <c r="E635" s="199"/>
      <c r="F635" s="198"/>
      <c r="G635" s="136"/>
      <c r="H635" s="136"/>
      <c r="I635" s="136"/>
      <c r="J635" s="136"/>
      <c r="K635" s="136"/>
      <c r="L635" s="136"/>
      <c r="M635" s="136"/>
      <c r="N635" s="136"/>
    </row>
    <row r="636" spans="2:14" ht="13.2">
      <c r="B636" s="1659"/>
      <c r="C636" s="1659"/>
      <c r="D636" s="200"/>
      <c r="E636" s="200"/>
      <c r="F636" s="200"/>
      <c r="G636" s="195"/>
      <c r="H636" s="195"/>
      <c r="I636" s="136"/>
      <c r="J636" s="136"/>
      <c r="K636" s="136"/>
      <c r="L636" s="136"/>
      <c r="M636" s="197"/>
      <c r="N636" s="197"/>
    </row>
    <row r="637" spans="2:14" ht="13.2">
      <c r="B637" s="136"/>
      <c r="C637" s="136"/>
      <c r="D637" s="136"/>
      <c r="E637" s="195"/>
      <c r="F637" s="136"/>
      <c r="G637" s="136"/>
      <c r="H637" s="136"/>
      <c r="I637" s="136"/>
      <c r="J637" s="136"/>
      <c r="K637" s="201"/>
      <c r="L637" s="201"/>
      <c r="M637" s="136"/>
      <c r="N637" s="136"/>
    </row>
    <row r="638" spans="2:14" ht="13.2">
      <c r="B638" s="1661"/>
      <c r="C638" s="1661"/>
      <c r="D638" s="1661"/>
      <c r="E638" s="1661"/>
      <c r="F638" s="1661"/>
      <c r="G638" s="1661"/>
      <c r="H638" s="1661"/>
      <c r="I638" s="1661"/>
      <c r="J638" s="1661"/>
      <c r="K638" s="202"/>
      <c r="L638" s="201"/>
      <c r="M638" s="136"/>
      <c r="N638" s="136"/>
    </row>
    <row r="639" spans="2:14" ht="13.2">
      <c r="B639" s="1661"/>
      <c r="C639" s="1661"/>
      <c r="D639" s="1661"/>
      <c r="E639" s="1661"/>
      <c r="F639" s="1661"/>
      <c r="G639" s="1661"/>
      <c r="H639" s="1661"/>
      <c r="I639" s="1661"/>
      <c r="J639" s="1661"/>
      <c r="K639" s="203"/>
      <c r="L639" s="203"/>
      <c r="M639" s="201"/>
      <c r="N639" s="201"/>
    </row>
    <row r="640" spans="2:14" ht="13.2">
      <c r="B640" s="136"/>
      <c r="C640" s="136"/>
      <c r="D640" s="136"/>
      <c r="E640" s="136"/>
      <c r="F640" s="136"/>
      <c r="G640" s="136"/>
      <c r="H640" s="136"/>
      <c r="I640" s="136"/>
      <c r="J640" s="136"/>
      <c r="K640" s="195"/>
      <c r="L640" s="136"/>
      <c r="M640" s="201"/>
      <c r="N640" s="201"/>
    </row>
    <row r="641" spans="2:14" ht="13.2">
      <c r="B641" s="1659"/>
      <c r="C641" s="1659"/>
      <c r="D641" s="1660"/>
      <c r="E641" s="1660"/>
      <c r="F641" s="1660"/>
      <c r="G641" s="1660"/>
      <c r="H641" s="1660"/>
      <c r="I641" s="195"/>
      <c r="J641" s="136"/>
      <c r="K641" s="136"/>
      <c r="L641" s="136"/>
      <c r="M641" s="203"/>
      <c r="N641" s="203"/>
    </row>
    <row r="642" spans="2:14" ht="13.2">
      <c r="B642" s="136"/>
      <c r="C642" s="136"/>
      <c r="D642" s="136"/>
      <c r="E642" s="136"/>
      <c r="F642" s="136"/>
      <c r="G642" s="136"/>
      <c r="H642" s="136"/>
      <c r="I642" s="136"/>
      <c r="J642" s="136"/>
      <c r="K642" s="136"/>
      <c r="L642" s="136"/>
      <c r="M642" s="136"/>
      <c r="N642" s="136"/>
    </row>
    <row r="643" spans="2:14" ht="13.2">
      <c r="B643" s="1656"/>
      <c r="C643" s="1656"/>
      <c r="D643" s="136"/>
      <c r="E643" s="136"/>
      <c r="F643" s="136"/>
      <c r="G643" s="1656"/>
      <c r="H643" s="1656"/>
      <c r="I643" s="1656"/>
      <c r="J643" s="1656"/>
      <c r="K643" s="1656"/>
      <c r="L643" s="1656"/>
      <c r="M643" s="136"/>
      <c r="N643" s="136"/>
    </row>
    <row r="644" spans="2:14" ht="15">
      <c r="B644" s="136"/>
      <c r="C644" s="136"/>
      <c r="D644" s="136"/>
      <c r="E644" s="136"/>
      <c r="F644" s="136"/>
      <c r="G644" s="1652"/>
      <c r="H644" s="1652"/>
      <c r="I644" s="1653"/>
      <c r="J644" s="1652"/>
      <c r="K644" s="1653"/>
      <c r="L644" s="1653"/>
      <c r="M644" s="136"/>
      <c r="N644" s="136"/>
    </row>
    <row r="645" spans="2:14" ht="15">
      <c r="B645" s="136"/>
      <c r="C645" s="136"/>
      <c r="D645" s="136"/>
      <c r="E645" s="136"/>
      <c r="F645" s="136"/>
      <c r="G645" s="1652"/>
      <c r="H645" s="1652"/>
      <c r="I645" s="1653"/>
      <c r="J645" s="1652"/>
      <c r="K645" s="1653"/>
      <c r="L645" s="1653"/>
      <c r="M645" s="201"/>
      <c r="N645" s="201"/>
    </row>
    <row r="646" spans="2:14" ht="15">
      <c r="B646" s="136"/>
      <c r="C646" s="136"/>
      <c r="D646" s="136"/>
      <c r="E646" s="136"/>
      <c r="F646" s="136"/>
      <c r="G646" s="1652"/>
      <c r="H646" s="1652"/>
      <c r="I646" s="1653"/>
      <c r="J646" s="1652"/>
      <c r="K646" s="1653"/>
      <c r="L646" s="1653"/>
      <c r="M646" s="204"/>
      <c r="N646" s="204"/>
    </row>
    <row r="647" spans="2:14" ht="15">
      <c r="B647" s="136"/>
      <c r="C647" s="136"/>
      <c r="D647" s="136"/>
      <c r="E647" s="136"/>
      <c r="F647" s="136"/>
      <c r="G647" s="1653"/>
      <c r="H647" s="1653"/>
      <c r="I647" s="1653"/>
      <c r="J647" s="1653"/>
      <c r="K647" s="1653"/>
      <c r="L647" s="1653"/>
      <c r="M647" s="204"/>
      <c r="N647" s="204"/>
    </row>
    <row r="648" spans="2:14" ht="15">
      <c r="B648" s="136"/>
      <c r="C648" s="136"/>
      <c r="D648" s="136"/>
      <c r="E648" s="136"/>
      <c r="F648" s="136"/>
      <c r="G648" s="1652"/>
      <c r="H648" s="1652"/>
      <c r="I648" s="1653"/>
      <c r="J648" s="1653"/>
      <c r="K648" s="1653"/>
      <c r="L648" s="1653"/>
      <c r="M648" s="204"/>
      <c r="N648" s="204"/>
    </row>
    <row r="649" spans="2:14" ht="15">
      <c r="B649" s="136"/>
      <c r="C649" s="136"/>
      <c r="D649" s="136"/>
      <c r="E649" s="136"/>
      <c r="F649" s="136"/>
      <c r="G649" s="1652"/>
      <c r="H649" s="1652"/>
      <c r="I649" s="1653"/>
      <c r="J649" s="1652"/>
      <c r="K649" s="1653"/>
      <c r="L649" s="1653"/>
      <c r="M649" s="204"/>
      <c r="N649" s="204"/>
    </row>
    <row r="650" spans="2:14" ht="15">
      <c r="B650" s="136"/>
      <c r="C650" s="136"/>
      <c r="D650" s="136"/>
      <c r="E650" s="136"/>
      <c r="F650" s="136"/>
      <c r="G650" s="1652"/>
      <c r="H650" s="1652"/>
      <c r="I650" s="1653"/>
      <c r="J650" s="1652"/>
      <c r="K650" s="1653"/>
      <c r="L650" s="1653"/>
      <c r="M650" s="204"/>
      <c r="N650" s="204"/>
    </row>
    <row r="651" spans="2:14" ht="15">
      <c r="B651" s="136"/>
      <c r="C651" s="136"/>
      <c r="D651" s="136"/>
      <c r="E651" s="136"/>
      <c r="F651" s="136"/>
      <c r="G651" s="1652"/>
      <c r="H651" s="1652"/>
      <c r="I651" s="1653"/>
      <c r="J651" s="1652"/>
      <c r="K651" s="1653"/>
      <c r="L651" s="1653"/>
      <c r="M651" s="204"/>
      <c r="N651" s="204"/>
    </row>
    <row r="652" spans="2:14" ht="15">
      <c r="B652" s="205"/>
      <c r="C652" s="136"/>
      <c r="D652" s="136"/>
      <c r="E652" s="136"/>
      <c r="F652" s="136"/>
      <c r="G652" s="1657"/>
      <c r="H652" s="1652"/>
      <c r="I652" s="1653"/>
      <c r="J652" s="1653"/>
      <c r="K652" s="1653"/>
      <c r="L652" s="1653"/>
      <c r="M652" s="204"/>
      <c r="N652" s="204"/>
    </row>
    <row r="653" spans="2:14" ht="15">
      <c r="B653" s="136"/>
      <c r="C653" s="136"/>
      <c r="D653" s="136"/>
      <c r="E653" s="136"/>
      <c r="F653" s="136"/>
      <c r="G653" s="1658"/>
      <c r="H653" s="1658"/>
      <c r="I653" s="1653"/>
      <c r="J653" s="1653"/>
      <c r="K653" s="1653"/>
      <c r="L653" s="1653"/>
      <c r="M653" s="204"/>
      <c r="N653" s="204"/>
    </row>
    <row r="654" spans="2:14" ht="15.6">
      <c r="B654" s="1656"/>
      <c r="C654" s="1656"/>
      <c r="D654" s="136"/>
      <c r="E654" s="136"/>
      <c r="F654" s="136"/>
      <c r="G654" s="206"/>
      <c r="H654" s="206"/>
      <c r="I654" s="206"/>
      <c r="J654" s="206"/>
      <c r="K654" s="1654"/>
      <c r="L654" s="1655"/>
      <c r="M654" s="204"/>
      <c r="N654" s="204"/>
    </row>
    <row r="655" spans="2:14" ht="15">
      <c r="B655" s="1656"/>
      <c r="C655" s="1656"/>
      <c r="D655" s="136"/>
      <c r="E655" s="136"/>
      <c r="F655" s="136"/>
      <c r="G655" s="206"/>
      <c r="H655" s="206"/>
      <c r="I655" s="206"/>
      <c r="J655" s="206"/>
      <c r="K655" s="206"/>
      <c r="L655" s="206"/>
      <c r="M655" s="204"/>
      <c r="N655" s="204"/>
    </row>
    <row r="656" spans="2:14" ht="15.6">
      <c r="B656" s="136"/>
      <c r="C656" s="201"/>
      <c r="D656" s="136"/>
      <c r="E656" s="136"/>
      <c r="F656" s="136"/>
      <c r="G656" s="1651"/>
      <c r="H656" s="1652"/>
      <c r="I656" s="206"/>
      <c r="J656" s="206"/>
      <c r="K656" s="1653"/>
      <c r="L656" s="1653"/>
      <c r="M656" s="207"/>
      <c r="N656" s="207"/>
    </row>
    <row r="657" spans="2:14" ht="15">
      <c r="B657" s="136"/>
      <c r="C657" s="136"/>
      <c r="D657" s="136"/>
      <c r="E657" s="136"/>
      <c r="F657" s="136"/>
      <c r="G657" s="1651"/>
      <c r="H657" s="1652"/>
      <c r="I657" s="206"/>
      <c r="J657" s="206"/>
      <c r="K657" s="1653"/>
      <c r="L657" s="1653"/>
      <c r="M657" s="206"/>
      <c r="N657" s="206"/>
    </row>
    <row r="658" spans="2:14" ht="15">
      <c r="B658" s="136"/>
      <c r="C658" s="136"/>
      <c r="D658" s="136"/>
      <c r="E658" s="136"/>
      <c r="F658" s="136"/>
      <c r="G658" s="1651"/>
      <c r="H658" s="1652"/>
      <c r="I658" s="206"/>
      <c r="J658" s="206"/>
      <c r="K658" s="1653"/>
      <c r="L658" s="1653"/>
      <c r="M658" s="204"/>
      <c r="N658" s="204"/>
    </row>
    <row r="659" spans="2:14" ht="15">
      <c r="B659" s="136"/>
      <c r="C659" s="136"/>
      <c r="D659" s="136"/>
      <c r="E659" s="136"/>
      <c r="F659" s="136"/>
      <c r="G659" s="208"/>
      <c r="H659" s="208"/>
      <c r="I659" s="206"/>
      <c r="J659" s="206"/>
      <c r="K659" s="1653"/>
      <c r="L659" s="1653"/>
      <c r="M659" s="204"/>
      <c r="N659" s="204"/>
    </row>
    <row r="660" spans="2:14" ht="15">
      <c r="B660" s="136"/>
      <c r="C660" s="136"/>
      <c r="D660" s="136"/>
      <c r="E660" s="136"/>
      <c r="F660" s="136"/>
      <c r="G660" s="208"/>
      <c r="H660" s="208"/>
      <c r="I660" s="206"/>
      <c r="J660" s="206"/>
      <c r="K660" s="1653"/>
      <c r="L660" s="1653"/>
      <c r="M660" s="204"/>
      <c r="N660" s="204"/>
    </row>
    <row r="661" spans="2:14" ht="15.6">
      <c r="B661" s="1649"/>
      <c r="C661" s="1649"/>
      <c r="D661" s="136"/>
      <c r="E661" s="136"/>
      <c r="F661" s="136"/>
      <c r="G661" s="206"/>
      <c r="H661" s="206"/>
      <c r="I661" s="1654"/>
      <c r="J661" s="1655"/>
      <c r="K661" s="206"/>
      <c r="L661" s="206"/>
      <c r="M661" s="204"/>
      <c r="N661" s="204"/>
    </row>
    <row r="662" spans="2:14" ht="15">
      <c r="B662" s="136"/>
      <c r="C662" s="136"/>
      <c r="D662" s="136"/>
      <c r="E662" s="136"/>
      <c r="F662" s="136"/>
      <c r="G662" s="136"/>
      <c r="H662" s="136"/>
      <c r="I662" s="136"/>
      <c r="J662" s="136"/>
      <c r="K662" s="136"/>
      <c r="L662" s="136"/>
      <c r="M662" s="204"/>
      <c r="N662" s="204"/>
    </row>
    <row r="663" spans="2:14" ht="17.399999999999999">
      <c r="B663" s="1646"/>
      <c r="C663" s="1646"/>
      <c r="D663" s="1646"/>
      <c r="E663" s="1646"/>
      <c r="F663" s="136"/>
      <c r="G663" s="136"/>
      <c r="H663" s="136"/>
      <c r="I663" s="136"/>
      <c r="J663" s="136"/>
      <c r="K663" s="1647"/>
      <c r="L663" s="1647"/>
      <c r="M663" s="206"/>
      <c r="N663" s="206"/>
    </row>
    <row r="664" spans="2:14" ht="13.2">
      <c r="B664" s="136"/>
      <c r="C664" s="136"/>
      <c r="D664" s="136"/>
      <c r="E664" s="136"/>
      <c r="F664" s="136"/>
      <c r="G664" s="136"/>
      <c r="H664" s="136"/>
      <c r="I664" s="136"/>
      <c r="J664" s="136"/>
      <c r="K664" s="136"/>
      <c r="L664" s="136"/>
      <c r="M664" s="136"/>
      <c r="N664" s="136"/>
    </row>
    <row r="665" spans="2:14" ht="17.399999999999999">
      <c r="B665" s="1648"/>
      <c r="C665" s="1648"/>
      <c r="D665" s="1648"/>
      <c r="E665" s="1648"/>
      <c r="F665" s="1648"/>
      <c r="G665" s="1648"/>
      <c r="H665" s="1648"/>
      <c r="I665" s="1648"/>
      <c r="J665" s="1648"/>
      <c r="K665" s="1648"/>
      <c r="L665" s="1648"/>
      <c r="M665" s="209"/>
      <c r="N665" s="209"/>
    </row>
    <row r="666" spans="2:14" ht="15">
      <c r="B666" s="1648"/>
      <c r="C666" s="1648"/>
      <c r="D666" s="1648"/>
      <c r="E666" s="1648"/>
      <c r="F666" s="1648"/>
      <c r="G666" s="1648"/>
      <c r="H666" s="1648"/>
      <c r="I666" s="1648"/>
      <c r="J666" s="1648"/>
      <c r="K666" s="1648"/>
      <c r="L666" s="1648"/>
      <c r="M666" s="136"/>
      <c r="N666" s="136"/>
    </row>
    <row r="667" spans="2:14" ht="15">
      <c r="B667" s="210"/>
      <c r="C667" s="136"/>
      <c r="D667" s="136"/>
      <c r="E667" s="136"/>
      <c r="F667" s="136"/>
      <c r="G667" s="136"/>
      <c r="H667" s="136"/>
      <c r="I667" s="136"/>
      <c r="J667" s="136"/>
      <c r="K667" s="136"/>
      <c r="L667" s="136"/>
      <c r="M667" s="210"/>
      <c r="N667" s="210"/>
    </row>
    <row r="668" spans="2:14" ht="15">
      <c r="B668" s="136"/>
      <c r="C668" s="136"/>
      <c r="D668" s="136"/>
      <c r="E668" s="136"/>
      <c r="F668" s="136"/>
      <c r="G668" s="136"/>
      <c r="H668" s="136"/>
      <c r="I668" s="136"/>
      <c r="J668" s="136"/>
      <c r="K668" s="136"/>
      <c r="L668" s="136"/>
      <c r="M668" s="210"/>
      <c r="N668" s="210"/>
    </row>
    <row r="669" spans="2:14" ht="13.2">
      <c r="B669" s="136"/>
      <c r="C669" s="136"/>
      <c r="D669" s="136"/>
      <c r="E669" s="136"/>
      <c r="F669" s="136"/>
      <c r="G669" s="136"/>
      <c r="H669" s="136"/>
      <c r="I669" s="1649"/>
      <c r="J669" s="1649"/>
      <c r="K669" s="136"/>
      <c r="L669" s="136"/>
      <c r="M669" s="136"/>
      <c r="N669" s="136"/>
    </row>
    <row r="670" spans="2:14" ht="13.2">
      <c r="B670" s="136"/>
      <c r="C670" s="136"/>
      <c r="D670" s="136"/>
      <c r="E670" s="136"/>
      <c r="F670" s="136"/>
      <c r="G670" s="191"/>
      <c r="H670" s="1650"/>
      <c r="I670" s="1650"/>
      <c r="J670" s="1650"/>
      <c r="K670" s="1650"/>
      <c r="L670" s="136"/>
      <c r="M670" s="136"/>
      <c r="N670" s="136"/>
    </row>
    <row r="671" spans="2:14" ht="15.6">
      <c r="B671" s="136"/>
      <c r="C671" s="136"/>
      <c r="D671" s="136"/>
      <c r="E671" s="136"/>
      <c r="F671" s="136"/>
      <c r="G671" s="136"/>
      <c r="H671" s="136"/>
      <c r="I671" s="1645"/>
      <c r="J671" s="1645"/>
      <c r="K671" s="136"/>
      <c r="L671" s="136"/>
      <c r="M671" s="136"/>
      <c r="N671" s="136"/>
    </row>
    <row r="672" spans="2:14" ht="15.6">
      <c r="B672" s="136"/>
      <c r="C672" s="136"/>
      <c r="D672" s="136"/>
      <c r="E672" s="136"/>
      <c r="F672" s="136"/>
      <c r="G672" s="136"/>
      <c r="H672" s="136"/>
      <c r="I672" s="190"/>
      <c r="J672" s="190"/>
      <c r="K672" s="136"/>
      <c r="L672" s="136"/>
      <c r="M672" s="136"/>
      <c r="N672" s="136"/>
    </row>
    <row r="673" spans="2:14" ht="15.6">
      <c r="B673" s="136"/>
      <c r="C673" s="136"/>
      <c r="D673" s="136"/>
      <c r="E673" s="136"/>
      <c r="F673" s="136"/>
      <c r="G673" s="136"/>
      <c r="H673" s="136"/>
      <c r="I673" s="190"/>
      <c r="J673" s="190"/>
      <c r="K673" s="136"/>
      <c r="L673" s="136"/>
      <c r="M673" s="136"/>
      <c r="N673" s="136"/>
    </row>
    <row r="674" spans="2:14" ht="15.6">
      <c r="B674" s="136"/>
      <c r="C674" s="136"/>
      <c r="D674" s="136"/>
      <c r="E674" s="136"/>
      <c r="F674" s="136"/>
      <c r="G674" s="136"/>
      <c r="H674" s="136"/>
      <c r="I674" s="190"/>
      <c r="J674" s="190"/>
      <c r="K674" s="136"/>
      <c r="L674" s="136"/>
      <c r="M674" s="136"/>
      <c r="N674" s="136"/>
    </row>
    <row r="675" spans="2:14" ht="15.6">
      <c r="B675" s="136"/>
      <c r="C675" s="136"/>
      <c r="D675" s="136"/>
      <c r="E675" s="136"/>
      <c r="F675" s="136"/>
      <c r="G675" s="136"/>
      <c r="H675" s="136"/>
      <c r="I675" s="190"/>
      <c r="J675" s="190"/>
      <c r="K675" s="136"/>
      <c r="L675" s="136"/>
      <c r="M675" s="136"/>
      <c r="N675" s="136"/>
    </row>
    <row r="676" spans="2:14" ht="15.6">
      <c r="B676" s="136"/>
      <c r="C676" s="136"/>
      <c r="D676" s="136"/>
      <c r="E676" s="136"/>
      <c r="F676" s="136"/>
      <c r="G676" s="136"/>
      <c r="H676" s="136"/>
      <c r="I676" s="190"/>
      <c r="J676" s="190"/>
      <c r="K676" s="136"/>
      <c r="L676" s="136"/>
      <c r="M676" s="136"/>
      <c r="N676" s="136"/>
    </row>
    <row r="677" spans="2:14" ht="13.2">
      <c r="B677" s="136"/>
      <c r="C677" s="136"/>
      <c r="D677" s="136"/>
      <c r="E677" s="136"/>
      <c r="F677" s="136"/>
      <c r="G677" s="136"/>
      <c r="H677" s="136"/>
      <c r="I677" s="136"/>
      <c r="J677" s="136"/>
      <c r="K677" s="136"/>
      <c r="L677" s="136"/>
      <c r="M677" s="136"/>
      <c r="N677" s="136"/>
    </row>
    <row r="678" spans="2:14" ht="13.2">
      <c r="B678" s="136"/>
      <c r="C678" s="136"/>
      <c r="D678" s="136"/>
      <c r="E678" s="136"/>
      <c r="F678" s="136"/>
      <c r="G678" s="136"/>
      <c r="H678" s="136"/>
      <c r="I678" s="136"/>
      <c r="J678" s="136"/>
      <c r="K678" s="136"/>
      <c r="L678" s="136"/>
      <c r="M678" s="136"/>
      <c r="N678" s="136"/>
    </row>
    <row r="679" spans="2:14" ht="13.2">
      <c r="M679" s="136"/>
      <c r="N679" s="136"/>
    </row>
    <row r="680" spans="2:14" ht="13.2">
      <c r="M680" s="136"/>
      <c r="N680" s="136"/>
    </row>
    <row r="681" spans="2:14" ht="13.2"/>
    <row r="682" spans="2:14" ht="13.2"/>
    <row r="683" spans="2:14" ht="13.2"/>
    <row r="684" spans="2:14" ht="13.2"/>
    <row r="685" spans="2:14" ht="13.2"/>
    <row r="686" spans="2:14" ht="13.2"/>
    <row r="687" spans="2:14" ht="13.2"/>
    <row r="688" spans="2:14" ht="13.2"/>
    <row r="689" ht="13.2"/>
    <row r="690" ht="13.2"/>
    <row r="691" ht="13.2"/>
    <row r="692" ht="13.2"/>
    <row r="693" ht="13.2"/>
    <row r="694" ht="13.2"/>
    <row r="695" ht="13.2"/>
    <row r="696" ht="13.2"/>
    <row r="697" ht="13.2"/>
    <row r="698" ht="13.2"/>
    <row r="699" ht="13.2"/>
    <row r="700" ht="13.2"/>
    <row r="701" ht="13.2"/>
    <row r="702" ht="13.2"/>
    <row r="703" ht="13.2"/>
    <row r="704" ht="13.2"/>
    <row r="705" ht="13.2"/>
    <row r="706" ht="13.2"/>
    <row r="707" ht="13.2"/>
    <row r="708" ht="13.2"/>
    <row r="709" ht="13.2"/>
    <row r="710" ht="13.2"/>
    <row r="711" ht="13.2"/>
    <row r="712" ht="13.2"/>
    <row r="713" ht="13.2"/>
    <row r="714" ht="13.2"/>
    <row r="715" ht="13.2"/>
    <row r="716" ht="13.2"/>
    <row r="717" ht="13.2"/>
    <row r="718" ht="13.2"/>
    <row r="719" ht="13.2"/>
    <row r="720" ht="13.2"/>
    <row r="721" ht="13.2"/>
    <row r="722" ht="13.2"/>
    <row r="723" ht="13.2"/>
    <row r="724" ht="13.2"/>
    <row r="725" ht="13.2"/>
    <row r="726" ht="13.2"/>
    <row r="727" ht="13.2"/>
    <row r="728" ht="13.2"/>
    <row r="729" ht="13.2"/>
    <row r="730" ht="13.2"/>
    <row r="731" ht="13.2"/>
    <row r="732" ht="13.2"/>
    <row r="733" ht="13.2"/>
    <row r="734" ht="13.2"/>
    <row r="735" ht="13.2"/>
    <row r="736" ht="13.2"/>
    <row r="737" ht="13.2"/>
    <row r="738" ht="13.2"/>
    <row r="739" ht="13.2"/>
    <row r="740" ht="13.2"/>
    <row r="741" ht="13.2"/>
    <row r="742" ht="13.2"/>
    <row r="743" ht="13.2"/>
    <row r="744" ht="13.2"/>
    <row r="745" ht="13.2"/>
    <row r="746" ht="13.2"/>
    <row r="747" ht="13.2"/>
    <row r="748" ht="13.2"/>
    <row r="749" ht="13.2"/>
    <row r="750" ht="13.2"/>
    <row r="751" ht="13.2"/>
    <row r="752" ht="13.2"/>
    <row r="753" ht="13.2"/>
    <row r="754" ht="13.2"/>
    <row r="755" ht="13.2"/>
    <row r="756" ht="13.2"/>
    <row r="757" ht="13.2"/>
    <row r="758" ht="13.2"/>
    <row r="759" ht="13.2"/>
    <row r="760" ht="13.2"/>
    <row r="761" ht="13.2"/>
    <row r="762" ht="13.2"/>
    <row r="763" ht="13.2"/>
    <row r="764" ht="13.2"/>
    <row r="765" ht="13.2"/>
    <row r="766" ht="13.2"/>
    <row r="767" ht="13.2"/>
    <row r="768" ht="13.2"/>
    <row r="769" ht="13.2"/>
    <row r="770" ht="13.2"/>
    <row r="771" ht="13.2"/>
    <row r="772" ht="13.2"/>
    <row r="773" ht="13.2"/>
    <row r="774" ht="13.2"/>
    <row r="775" ht="13.2"/>
    <row r="776" ht="13.2"/>
    <row r="777" ht="13.2"/>
    <row r="778" ht="13.2"/>
    <row r="779" ht="13.2"/>
    <row r="780" ht="13.2"/>
    <row r="781" ht="13.2"/>
    <row r="782" ht="13.2"/>
    <row r="783" ht="13.2"/>
    <row r="784" ht="13.2"/>
    <row r="785" ht="13.2"/>
    <row r="786" ht="13.2"/>
    <row r="787" ht="13.2"/>
    <row r="788" ht="13.2"/>
    <row r="789" ht="13.2"/>
    <row r="790" ht="13.2"/>
    <row r="791" ht="13.2"/>
    <row r="792" ht="13.2"/>
    <row r="793" ht="13.2"/>
    <row r="794" ht="13.2"/>
    <row r="795" ht="13.2"/>
    <row r="796" ht="13.2"/>
    <row r="797" ht="13.2"/>
    <row r="798" ht="13.2"/>
    <row r="799" ht="13.2"/>
    <row r="800" ht="13.2"/>
    <row r="801" ht="13.2"/>
    <row r="802" ht="13.2"/>
    <row r="803" ht="13.2"/>
    <row r="804" ht="13.2"/>
    <row r="805" ht="13.2"/>
    <row r="806" ht="13.2"/>
    <row r="807" ht="13.2"/>
    <row r="808" ht="13.2"/>
    <row r="809" ht="13.2"/>
    <row r="810" ht="13.2"/>
    <row r="811" ht="13.2"/>
    <row r="812" ht="13.2"/>
    <row r="813" ht="13.2"/>
    <row r="814" ht="13.2"/>
    <row r="815" ht="13.2"/>
    <row r="816" ht="13.2"/>
    <row r="817" ht="13.2"/>
    <row r="818" ht="13.2"/>
    <row r="819" ht="13.2"/>
    <row r="820" ht="13.2"/>
    <row r="821" ht="13.2"/>
    <row r="822" ht="13.2"/>
    <row r="823" ht="13.2"/>
    <row r="824" ht="13.2"/>
    <row r="825" ht="13.2"/>
    <row r="826" ht="13.2"/>
    <row r="827" ht="13.2"/>
    <row r="828" ht="13.2"/>
    <row r="829" ht="13.2"/>
    <row r="830" ht="13.2"/>
    <row r="831" ht="13.2"/>
    <row r="832" ht="13.2"/>
    <row r="833" ht="13.2"/>
    <row r="834" ht="13.2"/>
    <row r="835" ht="13.2"/>
    <row r="836" ht="13.2"/>
    <row r="837" ht="13.2"/>
    <row r="838" ht="13.2"/>
    <row r="839" ht="13.2"/>
    <row r="840" ht="13.2"/>
    <row r="841" ht="13.2"/>
    <row r="842" ht="13.2"/>
    <row r="843" ht="13.2"/>
    <row r="844" ht="13.2"/>
    <row r="845" ht="13.2"/>
    <row r="846" ht="13.2"/>
    <row r="847" ht="13.2"/>
    <row r="848" ht="13.2"/>
    <row r="849" ht="13.2"/>
    <row r="850" ht="13.2"/>
    <row r="851" ht="13.2"/>
    <row r="852" ht="13.2"/>
    <row r="853" ht="13.2"/>
    <row r="854" ht="13.2"/>
    <row r="855" ht="13.2"/>
    <row r="856" ht="13.2"/>
    <row r="857" ht="13.2"/>
    <row r="858" ht="13.2"/>
    <row r="859" ht="13.2"/>
    <row r="860" ht="13.2"/>
    <row r="861" ht="13.2"/>
    <row r="862" ht="13.2"/>
    <row r="863" ht="13.2"/>
    <row r="864" ht="13.2"/>
    <row r="865" ht="13.2"/>
    <row r="866" ht="13.2"/>
    <row r="867" ht="13.2"/>
    <row r="868" ht="13.2"/>
    <row r="869" ht="13.2"/>
    <row r="870" ht="13.2"/>
    <row r="871" ht="13.2"/>
    <row r="872" ht="13.2"/>
    <row r="873" ht="13.2"/>
    <row r="874" ht="13.2"/>
    <row r="875" ht="13.2"/>
    <row r="876" ht="13.2"/>
    <row r="877" ht="13.2"/>
    <row r="878" ht="13.2"/>
    <row r="879" ht="13.2"/>
    <row r="880" ht="13.2"/>
    <row r="881" ht="13.2"/>
    <row r="882" ht="13.2"/>
    <row r="883" ht="13.2"/>
    <row r="884" ht="13.2"/>
    <row r="885" ht="13.2"/>
    <row r="886" ht="13.2"/>
    <row r="887" ht="13.2"/>
    <row r="888" ht="13.2"/>
    <row r="889" ht="13.2"/>
    <row r="890" ht="13.2"/>
    <row r="891" ht="13.2"/>
    <row r="892" ht="13.2"/>
    <row r="893" ht="13.2"/>
    <row r="894" ht="13.2"/>
    <row r="895" ht="13.2"/>
    <row r="896" ht="13.2"/>
    <row r="897" ht="13.2"/>
    <row r="898" ht="13.2"/>
    <row r="899" ht="13.2"/>
    <row r="900" ht="13.2"/>
    <row r="901" ht="13.2"/>
    <row r="902" ht="13.2"/>
    <row r="903" ht="13.2"/>
    <row r="904" ht="13.2"/>
    <row r="905" ht="13.2"/>
    <row r="906" ht="13.2"/>
    <row r="907" ht="13.2"/>
    <row r="908" ht="13.2"/>
    <row r="909" ht="13.2"/>
    <row r="910" ht="13.2"/>
    <row r="911" ht="13.2"/>
    <row r="912" ht="13.2"/>
    <row r="913" ht="13.2"/>
    <row r="914" ht="13.2"/>
    <row r="915" ht="13.2"/>
    <row r="916" ht="13.2"/>
    <row r="917" ht="13.2"/>
    <row r="918" ht="13.2"/>
    <row r="919" ht="13.2"/>
    <row r="920" ht="13.2"/>
    <row r="921" ht="13.2"/>
    <row r="922" ht="13.2"/>
    <row r="923" ht="13.2"/>
    <row r="924" ht="13.2"/>
    <row r="925" ht="13.2"/>
    <row r="926" ht="13.2"/>
    <row r="927" ht="13.2"/>
    <row r="928" ht="13.2"/>
    <row r="929" ht="13.2"/>
    <row r="930" ht="13.2"/>
    <row r="931" ht="13.2"/>
    <row r="932" ht="13.2"/>
    <row r="933" ht="13.2"/>
    <row r="934" ht="13.2"/>
    <row r="935" ht="13.2"/>
    <row r="936" ht="13.2"/>
    <row r="937" ht="13.2"/>
    <row r="938" ht="13.2"/>
    <row r="939" ht="13.2"/>
    <row r="940" ht="13.2"/>
    <row r="941" ht="13.2"/>
    <row r="942" ht="13.2"/>
    <row r="943" ht="13.2"/>
    <row r="944" ht="13.2"/>
    <row r="945" ht="13.2"/>
    <row r="946" ht="13.2"/>
    <row r="947" ht="13.2"/>
    <row r="948" ht="13.2"/>
    <row r="949" ht="13.2"/>
    <row r="950" ht="13.2"/>
    <row r="951" ht="13.2"/>
    <row r="952" ht="13.2"/>
    <row r="953" ht="13.2"/>
    <row r="954" ht="13.2"/>
    <row r="955" ht="13.2"/>
    <row r="956" ht="13.2"/>
    <row r="957" ht="13.2"/>
    <row r="958" ht="13.2"/>
    <row r="959" ht="13.2"/>
    <row r="960" ht="13.2"/>
    <row r="961" ht="13.2"/>
    <row r="962" ht="13.2"/>
    <row r="963" ht="13.2"/>
    <row r="964" ht="13.2"/>
    <row r="965" ht="13.2"/>
    <row r="966" ht="13.2"/>
    <row r="967" ht="13.2"/>
    <row r="968" ht="13.2"/>
    <row r="969" ht="13.2"/>
    <row r="970" ht="13.2"/>
    <row r="971" ht="13.2"/>
    <row r="972" ht="13.2"/>
    <row r="973" ht="13.2"/>
    <row r="974" ht="13.2"/>
    <row r="975" ht="13.2"/>
    <row r="976" ht="13.2"/>
    <row r="977" ht="13.2"/>
    <row r="978" ht="13.2"/>
    <row r="979" ht="13.2"/>
    <row r="980" ht="13.2"/>
    <row r="981" ht="13.2"/>
    <row r="982" ht="13.2"/>
    <row r="983" ht="13.2"/>
    <row r="984" ht="13.2"/>
    <row r="985" ht="13.2"/>
    <row r="986" ht="13.2"/>
    <row r="987" ht="13.2"/>
    <row r="988" ht="13.2"/>
    <row r="1004" spans="15:48" s="131" customFormat="1" ht="13.2">
      <c r="O1004" s="192"/>
      <c r="P1004" s="193"/>
      <c r="Q1004" s="193"/>
      <c r="R1004" s="193"/>
      <c r="S1004" s="193"/>
      <c r="T1004" s="193"/>
      <c r="U1004" s="193"/>
      <c r="V1004" s="193"/>
      <c r="W1004" s="193"/>
      <c r="X1004" s="193"/>
      <c r="Y1004" s="193"/>
      <c r="Z1004" s="193"/>
      <c r="AA1004" s="193"/>
      <c r="AB1004" s="193"/>
      <c r="AC1004" s="193"/>
      <c r="AD1004" s="193"/>
      <c r="AE1004" s="193"/>
      <c r="AF1004" s="193"/>
      <c r="AG1004" s="193"/>
      <c r="AH1004" s="193"/>
      <c r="AI1004" s="193"/>
      <c r="AJ1004" s="193"/>
      <c r="AK1004" s="193"/>
      <c r="AL1004" s="193"/>
      <c r="AM1004" s="193"/>
      <c r="AN1004" s="133"/>
      <c r="AO1004" s="133"/>
      <c r="AP1004" s="133"/>
      <c r="AQ1004" s="133"/>
      <c r="AR1004" s="133"/>
      <c r="AS1004" s="133"/>
      <c r="AT1004" s="133"/>
      <c r="AU1004" s="133"/>
      <c r="AV1004" s="133"/>
    </row>
    <row r="1005" spans="15:48" s="131" customFormat="1" ht="13.2">
      <c r="O1005" s="192"/>
      <c r="P1005" s="193"/>
      <c r="Q1005" s="193"/>
      <c r="R1005" s="193"/>
      <c r="S1005" s="193"/>
      <c r="T1005" s="193"/>
      <c r="U1005" s="193"/>
      <c r="V1005" s="193"/>
      <c r="W1005" s="193"/>
      <c r="X1005" s="193"/>
      <c r="Y1005" s="193"/>
      <c r="Z1005" s="193"/>
      <c r="AA1005" s="193"/>
      <c r="AB1005" s="193"/>
      <c r="AC1005" s="193"/>
      <c r="AD1005" s="193"/>
      <c r="AE1005" s="193"/>
      <c r="AF1005" s="193"/>
      <c r="AG1005" s="193"/>
      <c r="AH1005" s="193"/>
      <c r="AI1005" s="193"/>
      <c r="AJ1005" s="193"/>
      <c r="AK1005" s="193"/>
      <c r="AL1005" s="193"/>
      <c r="AM1005" s="193"/>
      <c r="AN1005" s="133"/>
      <c r="AO1005" s="133"/>
      <c r="AP1005" s="133"/>
      <c r="AQ1005" s="133"/>
      <c r="AR1005" s="133"/>
      <c r="AS1005" s="133"/>
      <c r="AT1005" s="133"/>
      <c r="AU1005" s="133"/>
      <c r="AV1005" s="133"/>
    </row>
    <row r="1006" spans="15:48" s="131" customFormat="1" ht="13.2">
      <c r="O1006" s="192"/>
      <c r="P1006" s="193"/>
      <c r="Q1006" s="193"/>
      <c r="R1006" s="193"/>
      <c r="S1006" s="193"/>
      <c r="T1006" s="193"/>
      <c r="U1006" s="193"/>
      <c r="V1006" s="193"/>
      <c r="W1006" s="193"/>
      <c r="X1006" s="193"/>
      <c r="Y1006" s="193"/>
      <c r="Z1006" s="193"/>
      <c r="AA1006" s="193"/>
      <c r="AB1006" s="193"/>
      <c r="AC1006" s="193"/>
      <c r="AD1006" s="193"/>
      <c r="AE1006" s="193"/>
      <c r="AF1006" s="193"/>
      <c r="AG1006" s="193"/>
      <c r="AH1006" s="193"/>
      <c r="AI1006" s="193"/>
      <c r="AJ1006" s="193"/>
      <c r="AK1006" s="193"/>
      <c r="AL1006" s="193"/>
      <c r="AM1006" s="193"/>
      <c r="AN1006" s="133"/>
      <c r="AO1006" s="133"/>
      <c r="AP1006" s="133"/>
      <c r="AQ1006" s="133"/>
      <c r="AR1006" s="133"/>
      <c r="AS1006" s="133"/>
      <c r="AT1006" s="133"/>
      <c r="AU1006" s="133"/>
      <c r="AV1006" s="133"/>
    </row>
    <row r="1007" spans="15:48" s="131" customFormat="1" ht="13.2">
      <c r="O1007" s="192"/>
      <c r="P1007" s="193"/>
      <c r="Q1007" s="193"/>
      <c r="R1007" s="193"/>
      <c r="S1007" s="193"/>
      <c r="T1007" s="193"/>
      <c r="U1007" s="193"/>
      <c r="V1007" s="193"/>
      <c r="W1007" s="193"/>
      <c r="X1007" s="193"/>
      <c r="Y1007" s="193"/>
      <c r="Z1007" s="193"/>
      <c r="AA1007" s="193"/>
      <c r="AB1007" s="193"/>
      <c r="AC1007" s="193"/>
      <c r="AD1007" s="193"/>
      <c r="AE1007" s="193"/>
      <c r="AF1007" s="193"/>
      <c r="AG1007" s="193"/>
      <c r="AH1007" s="193"/>
      <c r="AI1007" s="193"/>
      <c r="AJ1007" s="193"/>
      <c r="AK1007" s="193"/>
      <c r="AL1007" s="193"/>
      <c r="AM1007" s="193"/>
      <c r="AN1007" s="133"/>
      <c r="AO1007" s="133"/>
      <c r="AP1007" s="133"/>
      <c r="AQ1007" s="133"/>
      <c r="AR1007" s="133"/>
      <c r="AS1007" s="133"/>
      <c r="AT1007" s="133"/>
      <c r="AU1007" s="133"/>
      <c r="AV1007" s="133"/>
    </row>
    <row r="1008" spans="15:48" s="131" customFormat="1" ht="13.2">
      <c r="O1008" s="192"/>
      <c r="P1008" s="193"/>
      <c r="Q1008" s="193"/>
      <c r="R1008" s="193"/>
      <c r="S1008" s="193"/>
      <c r="T1008" s="193"/>
      <c r="U1008" s="193"/>
      <c r="V1008" s="193"/>
      <c r="W1008" s="193"/>
      <c r="X1008" s="193"/>
      <c r="Y1008" s="193"/>
      <c r="Z1008" s="193"/>
      <c r="AA1008" s="193"/>
      <c r="AB1008" s="193"/>
      <c r="AC1008" s="193"/>
      <c r="AD1008" s="193"/>
      <c r="AE1008" s="193"/>
      <c r="AF1008" s="193"/>
      <c r="AG1008" s="193"/>
      <c r="AH1008" s="193"/>
      <c r="AI1008" s="193"/>
      <c r="AJ1008" s="193"/>
      <c r="AK1008" s="193"/>
      <c r="AL1008" s="193"/>
      <c r="AM1008" s="193"/>
      <c r="AN1008" s="133"/>
      <c r="AO1008" s="133"/>
      <c r="AP1008" s="133"/>
      <c r="AQ1008" s="133"/>
      <c r="AR1008" s="133"/>
      <c r="AS1008" s="133"/>
      <c r="AT1008" s="133"/>
      <c r="AU1008" s="133"/>
      <c r="AV1008" s="133"/>
    </row>
    <row r="1009" spans="15:48" s="131" customFormat="1" ht="13.2">
      <c r="O1009" s="192"/>
      <c r="P1009" s="193"/>
      <c r="Q1009" s="193"/>
      <c r="R1009" s="193"/>
      <c r="S1009" s="193"/>
      <c r="T1009" s="193"/>
      <c r="U1009" s="193"/>
      <c r="V1009" s="193"/>
      <c r="W1009" s="193"/>
      <c r="X1009" s="193"/>
      <c r="Y1009" s="193"/>
      <c r="Z1009" s="193"/>
      <c r="AA1009" s="193"/>
      <c r="AB1009" s="193"/>
      <c r="AC1009" s="193"/>
      <c r="AD1009" s="193"/>
      <c r="AE1009" s="193"/>
      <c r="AF1009" s="193"/>
      <c r="AG1009" s="193"/>
      <c r="AH1009" s="193"/>
      <c r="AI1009" s="193"/>
      <c r="AJ1009" s="193"/>
      <c r="AK1009" s="193"/>
      <c r="AL1009" s="193"/>
      <c r="AM1009" s="193"/>
      <c r="AN1009" s="133"/>
      <c r="AO1009" s="133"/>
      <c r="AP1009" s="133"/>
      <c r="AQ1009" s="133"/>
      <c r="AR1009" s="133"/>
      <c r="AS1009" s="133"/>
      <c r="AT1009" s="133"/>
      <c r="AU1009" s="133"/>
      <c r="AV1009" s="133"/>
    </row>
    <row r="1010" spans="15:48" s="131" customFormat="1" ht="13.2">
      <c r="O1010" s="192"/>
      <c r="P1010" s="193"/>
      <c r="Q1010" s="193"/>
      <c r="R1010" s="193"/>
      <c r="S1010" s="193"/>
      <c r="T1010" s="193"/>
      <c r="U1010" s="193"/>
      <c r="V1010" s="193"/>
      <c r="W1010" s="193"/>
      <c r="X1010" s="193"/>
      <c r="Y1010" s="193"/>
      <c r="Z1010" s="193"/>
      <c r="AA1010" s="193"/>
      <c r="AB1010" s="193"/>
      <c r="AC1010" s="193"/>
      <c r="AD1010" s="193"/>
      <c r="AE1010" s="193"/>
      <c r="AF1010" s="193"/>
      <c r="AG1010" s="193"/>
      <c r="AH1010" s="193"/>
      <c r="AI1010" s="193"/>
      <c r="AJ1010" s="193"/>
      <c r="AK1010" s="193"/>
      <c r="AL1010" s="193"/>
      <c r="AM1010" s="193"/>
      <c r="AN1010" s="133"/>
      <c r="AO1010" s="133"/>
      <c r="AP1010" s="133"/>
      <c r="AQ1010" s="133"/>
      <c r="AR1010" s="133"/>
      <c r="AS1010" s="133"/>
      <c r="AT1010" s="133"/>
      <c r="AU1010" s="133"/>
      <c r="AV1010" s="133"/>
    </row>
    <row r="1011" spans="15:48" s="131" customFormat="1" ht="13.2">
      <c r="O1011" s="192"/>
      <c r="P1011" s="193"/>
      <c r="Q1011" s="193"/>
      <c r="R1011" s="193"/>
      <c r="S1011" s="193"/>
      <c r="T1011" s="193"/>
      <c r="U1011" s="193"/>
      <c r="V1011" s="193"/>
      <c r="W1011" s="193"/>
      <c r="X1011" s="193"/>
      <c r="Y1011" s="193"/>
      <c r="Z1011" s="193"/>
      <c r="AA1011" s="193"/>
      <c r="AB1011" s="193"/>
      <c r="AC1011" s="193"/>
      <c r="AD1011" s="193"/>
      <c r="AE1011" s="193"/>
      <c r="AF1011" s="193"/>
      <c r="AG1011" s="193"/>
      <c r="AH1011" s="193"/>
      <c r="AI1011" s="193"/>
      <c r="AJ1011" s="193"/>
      <c r="AK1011" s="193"/>
      <c r="AL1011" s="193"/>
      <c r="AM1011" s="193"/>
      <c r="AN1011" s="133"/>
      <c r="AO1011" s="133"/>
      <c r="AP1011" s="133"/>
      <c r="AQ1011" s="133"/>
      <c r="AR1011" s="133"/>
      <c r="AS1011" s="133"/>
      <c r="AT1011" s="133"/>
      <c r="AU1011" s="133"/>
      <c r="AV1011" s="133"/>
    </row>
    <row r="1012" spans="15:48" s="131" customFormat="1" ht="13.2">
      <c r="O1012" s="192"/>
      <c r="P1012" s="193"/>
      <c r="Q1012" s="193"/>
      <c r="R1012" s="193"/>
      <c r="S1012" s="193"/>
      <c r="T1012" s="193"/>
      <c r="U1012" s="193"/>
      <c r="V1012" s="193"/>
      <c r="W1012" s="193"/>
      <c r="X1012" s="193"/>
      <c r="Y1012" s="193"/>
      <c r="Z1012" s="193"/>
      <c r="AA1012" s="193"/>
      <c r="AB1012" s="193"/>
      <c r="AC1012" s="193"/>
      <c r="AD1012" s="193"/>
      <c r="AE1012" s="193"/>
      <c r="AF1012" s="193"/>
      <c r="AG1012" s="193"/>
      <c r="AH1012" s="193"/>
      <c r="AI1012" s="193"/>
      <c r="AJ1012" s="193"/>
      <c r="AK1012" s="193"/>
      <c r="AL1012" s="193"/>
      <c r="AM1012" s="193"/>
      <c r="AN1012" s="133"/>
      <c r="AO1012" s="133"/>
      <c r="AP1012" s="133"/>
      <c r="AQ1012" s="133"/>
      <c r="AR1012" s="133"/>
      <c r="AS1012" s="133"/>
      <c r="AT1012" s="133"/>
      <c r="AU1012" s="133"/>
      <c r="AV1012" s="133"/>
    </row>
    <row r="1013" spans="15:48" s="131" customFormat="1" ht="13.2">
      <c r="O1013" s="192"/>
      <c r="P1013" s="193"/>
      <c r="Q1013" s="193"/>
      <c r="R1013" s="193"/>
      <c r="S1013" s="193"/>
      <c r="T1013" s="193"/>
      <c r="U1013" s="193"/>
      <c r="V1013" s="193"/>
      <c r="W1013" s="193"/>
      <c r="X1013" s="193"/>
      <c r="Y1013" s="193"/>
      <c r="Z1013" s="193"/>
      <c r="AA1013" s="193"/>
      <c r="AB1013" s="193"/>
      <c r="AC1013" s="193"/>
      <c r="AD1013" s="193"/>
      <c r="AE1013" s="193"/>
      <c r="AF1013" s="193"/>
      <c r="AG1013" s="193"/>
      <c r="AH1013" s="193"/>
      <c r="AI1013" s="193"/>
      <c r="AJ1013" s="193"/>
      <c r="AK1013" s="193"/>
      <c r="AL1013" s="193"/>
      <c r="AM1013" s="193"/>
      <c r="AN1013" s="133"/>
      <c r="AO1013" s="133"/>
      <c r="AP1013" s="133"/>
      <c r="AQ1013" s="133"/>
      <c r="AR1013" s="133"/>
      <c r="AS1013" s="133"/>
      <c r="AT1013" s="133"/>
      <c r="AU1013" s="133"/>
      <c r="AV1013" s="133"/>
    </row>
    <row r="1014" spans="15:48" s="131" customFormat="1" ht="13.2">
      <c r="O1014" s="192"/>
      <c r="P1014" s="193"/>
      <c r="Q1014" s="193"/>
      <c r="R1014" s="193"/>
      <c r="S1014" s="193"/>
      <c r="T1014" s="193"/>
      <c r="U1014" s="193"/>
      <c r="V1014" s="193"/>
      <c r="W1014" s="193"/>
      <c r="X1014" s="193"/>
      <c r="Y1014" s="193"/>
      <c r="Z1014" s="193"/>
      <c r="AA1014" s="193"/>
      <c r="AB1014" s="193"/>
      <c r="AC1014" s="193"/>
      <c r="AD1014" s="193"/>
      <c r="AE1014" s="193"/>
      <c r="AF1014" s="193"/>
      <c r="AG1014" s="193"/>
      <c r="AH1014" s="193"/>
      <c r="AI1014" s="193"/>
      <c r="AJ1014" s="193"/>
      <c r="AK1014" s="193"/>
      <c r="AL1014" s="193"/>
      <c r="AM1014" s="193"/>
      <c r="AN1014" s="133"/>
      <c r="AO1014" s="133"/>
      <c r="AP1014" s="133"/>
      <c r="AQ1014" s="133"/>
      <c r="AR1014" s="133"/>
      <c r="AS1014" s="133"/>
      <c r="AT1014" s="133"/>
      <c r="AU1014" s="133"/>
      <c r="AV1014" s="133"/>
    </row>
    <row r="1015" spans="15:48" s="131" customFormat="1" ht="13.2">
      <c r="O1015" s="192"/>
      <c r="P1015" s="193"/>
      <c r="Q1015" s="193"/>
      <c r="R1015" s="193"/>
      <c r="S1015" s="193"/>
      <c r="T1015" s="193"/>
      <c r="U1015" s="193"/>
      <c r="V1015" s="193"/>
      <c r="W1015" s="193"/>
      <c r="X1015" s="193"/>
      <c r="Y1015" s="193"/>
      <c r="Z1015" s="193"/>
      <c r="AA1015" s="193"/>
      <c r="AB1015" s="193"/>
      <c r="AC1015" s="193"/>
      <c r="AD1015" s="193"/>
      <c r="AE1015" s="193"/>
      <c r="AF1015" s="193"/>
      <c r="AG1015" s="193"/>
      <c r="AH1015" s="193"/>
      <c r="AI1015" s="193"/>
      <c r="AJ1015" s="193"/>
      <c r="AK1015" s="193"/>
      <c r="AL1015" s="193"/>
      <c r="AM1015" s="193"/>
      <c r="AN1015" s="133"/>
      <c r="AO1015" s="133"/>
      <c r="AP1015" s="133"/>
      <c r="AQ1015" s="133"/>
      <c r="AR1015" s="133"/>
      <c r="AS1015" s="133"/>
      <c r="AT1015" s="133"/>
      <c r="AU1015" s="133"/>
      <c r="AV1015" s="133"/>
    </row>
    <row r="1016" spans="15:48" s="131" customFormat="1" ht="13.2">
      <c r="O1016" s="192"/>
      <c r="P1016" s="193"/>
      <c r="Q1016" s="193"/>
      <c r="R1016" s="193"/>
      <c r="S1016" s="193"/>
      <c r="T1016" s="193"/>
      <c r="U1016" s="193"/>
      <c r="V1016" s="193"/>
      <c r="W1016" s="193"/>
      <c r="X1016" s="193"/>
      <c r="Y1016" s="193"/>
      <c r="Z1016" s="193"/>
      <c r="AA1016" s="193"/>
      <c r="AB1016" s="193"/>
      <c r="AC1016" s="193"/>
      <c r="AD1016" s="193"/>
      <c r="AE1016" s="193"/>
      <c r="AF1016" s="193"/>
      <c r="AG1016" s="193"/>
      <c r="AH1016" s="193"/>
      <c r="AI1016" s="193"/>
      <c r="AJ1016" s="193"/>
      <c r="AK1016" s="193"/>
      <c r="AL1016" s="193"/>
      <c r="AM1016" s="193"/>
      <c r="AN1016" s="133"/>
      <c r="AO1016" s="133"/>
      <c r="AP1016" s="133"/>
      <c r="AQ1016" s="133"/>
      <c r="AR1016" s="133"/>
      <c r="AS1016" s="133"/>
      <c r="AT1016" s="133"/>
      <c r="AU1016" s="133"/>
      <c r="AV1016" s="133"/>
    </row>
    <row r="1017" spans="15:48" s="131" customFormat="1" ht="13.2">
      <c r="O1017" s="192"/>
      <c r="P1017" s="193"/>
      <c r="Q1017" s="193"/>
      <c r="R1017" s="193"/>
      <c r="S1017" s="193"/>
      <c r="T1017" s="193"/>
      <c r="U1017" s="193"/>
      <c r="V1017" s="193"/>
      <c r="W1017" s="193"/>
      <c r="X1017" s="193"/>
      <c r="Y1017" s="193"/>
      <c r="Z1017" s="193"/>
      <c r="AA1017" s="193"/>
      <c r="AB1017" s="193"/>
      <c r="AC1017" s="193"/>
      <c r="AD1017" s="193"/>
      <c r="AE1017" s="193"/>
      <c r="AF1017" s="193"/>
      <c r="AG1017" s="193"/>
      <c r="AH1017" s="193"/>
      <c r="AI1017" s="193"/>
      <c r="AJ1017" s="193"/>
      <c r="AK1017" s="193"/>
      <c r="AL1017" s="193"/>
      <c r="AM1017" s="193"/>
      <c r="AN1017" s="133"/>
      <c r="AO1017" s="133"/>
      <c r="AP1017" s="133"/>
      <c r="AQ1017" s="133"/>
      <c r="AR1017" s="133"/>
      <c r="AS1017" s="133"/>
      <c r="AT1017" s="133"/>
      <c r="AU1017" s="133"/>
      <c r="AV1017" s="133"/>
    </row>
    <row r="1018" spans="15:48" s="131" customFormat="1" ht="13.2">
      <c r="O1018" s="192"/>
      <c r="P1018" s="193"/>
      <c r="Q1018" s="193"/>
      <c r="R1018" s="193"/>
      <c r="S1018" s="193"/>
      <c r="T1018" s="193"/>
      <c r="U1018" s="193"/>
      <c r="V1018" s="193"/>
      <c r="W1018" s="193"/>
      <c r="X1018" s="193"/>
      <c r="Y1018" s="193"/>
      <c r="Z1018" s="193"/>
      <c r="AA1018" s="193"/>
      <c r="AB1018" s="193"/>
      <c r="AC1018" s="193"/>
      <c r="AD1018" s="193"/>
      <c r="AE1018" s="193"/>
      <c r="AF1018" s="193"/>
      <c r="AG1018" s="193"/>
      <c r="AH1018" s="193"/>
      <c r="AI1018" s="193"/>
      <c r="AJ1018" s="193"/>
      <c r="AK1018" s="193"/>
      <c r="AL1018" s="193"/>
      <c r="AM1018" s="193"/>
      <c r="AN1018" s="133"/>
      <c r="AO1018" s="133"/>
      <c r="AP1018" s="133"/>
      <c r="AQ1018" s="133"/>
      <c r="AR1018" s="133"/>
      <c r="AS1018" s="133"/>
      <c r="AT1018" s="133"/>
      <c r="AU1018" s="133"/>
      <c r="AV1018" s="133"/>
    </row>
    <row r="1019" spans="15:48" s="131" customFormat="1" ht="13.2">
      <c r="O1019" s="192"/>
      <c r="P1019" s="193"/>
      <c r="Q1019" s="193"/>
      <c r="R1019" s="193"/>
      <c r="S1019" s="193"/>
      <c r="T1019" s="193"/>
      <c r="U1019" s="193"/>
      <c r="V1019" s="193"/>
      <c r="W1019" s="193"/>
      <c r="X1019" s="193"/>
      <c r="Y1019" s="193"/>
      <c r="Z1019" s="193"/>
      <c r="AA1019" s="193"/>
      <c r="AB1019" s="193"/>
      <c r="AC1019" s="193"/>
      <c r="AD1019" s="193"/>
      <c r="AE1019" s="193"/>
      <c r="AF1019" s="193"/>
      <c r="AG1019" s="193"/>
      <c r="AH1019" s="193"/>
      <c r="AI1019" s="193"/>
      <c r="AJ1019" s="193"/>
      <c r="AK1019" s="193"/>
      <c r="AL1019" s="193"/>
      <c r="AM1019" s="193"/>
      <c r="AN1019" s="133"/>
      <c r="AO1019" s="133"/>
      <c r="AP1019" s="133"/>
      <c r="AQ1019" s="133"/>
      <c r="AR1019" s="133"/>
      <c r="AS1019" s="133"/>
      <c r="AT1019" s="133"/>
      <c r="AU1019" s="133"/>
      <c r="AV1019" s="133"/>
    </row>
    <row r="1020" spans="15:48" s="131" customFormat="1" ht="13.2">
      <c r="O1020" s="192"/>
      <c r="P1020" s="193"/>
      <c r="Q1020" s="193"/>
      <c r="R1020" s="193"/>
      <c r="S1020" s="193"/>
      <c r="T1020" s="193"/>
      <c r="U1020" s="193"/>
      <c r="V1020" s="193"/>
      <c r="W1020" s="193"/>
      <c r="X1020" s="193"/>
      <c r="Y1020" s="193"/>
      <c r="Z1020" s="193"/>
      <c r="AA1020" s="193"/>
      <c r="AB1020" s="193"/>
      <c r="AC1020" s="193"/>
      <c r="AD1020" s="193"/>
      <c r="AE1020" s="193"/>
      <c r="AF1020" s="193"/>
      <c r="AG1020" s="193"/>
      <c r="AH1020" s="193"/>
      <c r="AI1020" s="193"/>
      <c r="AJ1020" s="193"/>
      <c r="AK1020" s="193"/>
      <c r="AL1020" s="193"/>
      <c r="AM1020" s="193"/>
      <c r="AN1020" s="133"/>
      <c r="AO1020" s="133"/>
      <c r="AP1020" s="133"/>
      <c r="AQ1020" s="133"/>
      <c r="AR1020" s="133"/>
      <c r="AS1020" s="133"/>
      <c r="AT1020" s="133"/>
      <c r="AU1020" s="133"/>
      <c r="AV1020" s="133"/>
    </row>
    <row r="1021" spans="15:48" s="131" customFormat="1" ht="13.2">
      <c r="O1021" s="192"/>
      <c r="P1021" s="193"/>
      <c r="Q1021" s="193"/>
      <c r="R1021" s="193"/>
      <c r="S1021" s="193"/>
      <c r="T1021" s="193"/>
      <c r="U1021" s="193"/>
      <c r="V1021" s="193"/>
      <c r="W1021" s="193"/>
      <c r="X1021" s="193"/>
      <c r="Y1021" s="193"/>
      <c r="Z1021" s="193"/>
      <c r="AA1021" s="193"/>
      <c r="AB1021" s="193"/>
      <c r="AC1021" s="193"/>
      <c r="AD1021" s="193"/>
      <c r="AE1021" s="193"/>
      <c r="AF1021" s="193"/>
      <c r="AG1021" s="193"/>
      <c r="AH1021" s="193"/>
      <c r="AI1021" s="193"/>
      <c r="AJ1021" s="193"/>
      <c r="AK1021" s="193"/>
      <c r="AL1021" s="193"/>
      <c r="AM1021" s="193"/>
      <c r="AN1021" s="133"/>
      <c r="AO1021" s="133"/>
      <c r="AP1021" s="133"/>
      <c r="AQ1021" s="133"/>
      <c r="AR1021" s="133"/>
      <c r="AS1021" s="133"/>
      <c r="AT1021" s="133"/>
      <c r="AU1021" s="133"/>
      <c r="AV1021" s="133"/>
    </row>
    <row r="1022" spans="15:48" s="131" customFormat="1" ht="13.2">
      <c r="O1022" s="192"/>
      <c r="P1022" s="193"/>
      <c r="Q1022" s="193"/>
      <c r="R1022" s="193"/>
      <c r="S1022" s="193"/>
      <c r="T1022" s="193"/>
      <c r="U1022" s="193"/>
      <c r="V1022" s="193"/>
      <c r="W1022" s="193"/>
      <c r="X1022" s="193"/>
      <c r="Y1022" s="193"/>
      <c r="Z1022" s="193"/>
      <c r="AA1022" s="193"/>
      <c r="AB1022" s="193"/>
      <c r="AC1022" s="193"/>
      <c r="AD1022" s="193"/>
      <c r="AE1022" s="193"/>
      <c r="AF1022" s="193"/>
      <c r="AG1022" s="193"/>
      <c r="AH1022" s="193"/>
      <c r="AI1022" s="193"/>
      <c r="AJ1022" s="193"/>
      <c r="AK1022" s="193"/>
      <c r="AL1022" s="193"/>
      <c r="AM1022" s="193"/>
      <c r="AN1022" s="133"/>
      <c r="AO1022" s="133"/>
      <c r="AP1022" s="133"/>
      <c r="AQ1022" s="133"/>
      <c r="AR1022" s="133"/>
      <c r="AS1022" s="133"/>
      <c r="AT1022" s="133"/>
      <c r="AU1022" s="133"/>
      <c r="AV1022" s="133"/>
    </row>
    <row r="1023" spans="15:48" s="131" customFormat="1" ht="13.2">
      <c r="O1023" s="192"/>
      <c r="P1023" s="193"/>
      <c r="Q1023" s="193"/>
      <c r="R1023" s="193"/>
      <c r="S1023" s="193"/>
      <c r="T1023" s="193"/>
      <c r="U1023" s="193"/>
      <c r="V1023" s="193"/>
      <c r="W1023" s="193"/>
      <c r="X1023" s="193"/>
      <c r="Y1023" s="193"/>
      <c r="Z1023" s="193"/>
      <c r="AA1023" s="193"/>
      <c r="AB1023" s="193"/>
      <c r="AC1023" s="193"/>
      <c r="AD1023" s="193"/>
      <c r="AE1023" s="193"/>
      <c r="AF1023" s="193"/>
      <c r="AG1023" s="193"/>
      <c r="AH1023" s="193"/>
      <c r="AI1023" s="193"/>
      <c r="AJ1023" s="193"/>
      <c r="AK1023" s="193"/>
      <c r="AL1023" s="193"/>
      <c r="AM1023" s="193"/>
      <c r="AN1023" s="133"/>
      <c r="AO1023" s="133"/>
      <c r="AP1023" s="133"/>
      <c r="AQ1023" s="133"/>
      <c r="AR1023" s="133"/>
      <c r="AS1023" s="133"/>
      <c r="AT1023" s="133"/>
      <c r="AU1023" s="133"/>
      <c r="AV1023" s="133"/>
    </row>
    <row r="1024" spans="15:48" s="131" customFormat="1" ht="13.2">
      <c r="O1024" s="192"/>
      <c r="P1024" s="193"/>
      <c r="Q1024" s="193"/>
      <c r="R1024" s="193"/>
      <c r="S1024" s="193"/>
      <c r="T1024" s="193"/>
      <c r="U1024" s="193"/>
      <c r="V1024" s="193"/>
      <c r="W1024" s="193"/>
      <c r="X1024" s="193"/>
      <c r="Y1024" s="193"/>
      <c r="Z1024" s="193"/>
      <c r="AA1024" s="193"/>
      <c r="AB1024" s="193"/>
      <c r="AC1024" s="193"/>
      <c r="AD1024" s="193"/>
      <c r="AE1024" s="193"/>
      <c r="AF1024" s="193"/>
      <c r="AG1024" s="193"/>
      <c r="AH1024" s="193"/>
      <c r="AI1024" s="193"/>
      <c r="AJ1024" s="193"/>
      <c r="AK1024" s="193"/>
      <c r="AL1024" s="193"/>
      <c r="AM1024" s="193"/>
      <c r="AN1024" s="133"/>
      <c r="AO1024" s="133"/>
      <c r="AP1024" s="133"/>
      <c r="AQ1024" s="133"/>
      <c r="AR1024" s="133"/>
      <c r="AS1024" s="133"/>
      <c r="AT1024" s="133"/>
      <c r="AU1024" s="133"/>
      <c r="AV1024" s="133"/>
    </row>
  </sheetData>
  <sheetProtection selectLockedCells="1" selectUnlockedCells="1"/>
  <mergeCells count="846">
    <mergeCell ref="I671:J671"/>
    <mergeCell ref="B663:E663"/>
    <mergeCell ref="K663:L663"/>
    <mergeCell ref="B665:L665"/>
    <mergeCell ref="B666:L666"/>
    <mergeCell ref="I669:J669"/>
    <mergeCell ref="H670:K670"/>
    <mergeCell ref="G658:H658"/>
    <mergeCell ref="K658:L658"/>
    <mergeCell ref="K659:L659"/>
    <mergeCell ref="K660:L660"/>
    <mergeCell ref="B661:C661"/>
    <mergeCell ref="I661:J661"/>
    <mergeCell ref="B654:C654"/>
    <mergeCell ref="K654:L654"/>
    <mergeCell ref="B655:C655"/>
    <mergeCell ref="G656:H656"/>
    <mergeCell ref="K656:L656"/>
    <mergeCell ref="G657:H657"/>
    <mergeCell ref="K657:L657"/>
    <mergeCell ref="G652:H652"/>
    <mergeCell ref="I652:J652"/>
    <mergeCell ref="K652:L652"/>
    <mergeCell ref="G653:H653"/>
    <mergeCell ref="I653:J653"/>
    <mergeCell ref="K653:L653"/>
    <mergeCell ref="G650:H650"/>
    <mergeCell ref="I650:J650"/>
    <mergeCell ref="K650:L650"/>
    <mergeCell ref="G651:H651"/>
    <mergeCell ref="I651:J651"/>
    <mergeCell ref="K651:L651"/>
    <mergeCell ref="G648:H648"/>
    <mergeCell ref="I648:J648"/>
    <mergeCell ref="K648:L648"/>
    <mergeCell ref="G649:H649"/>
    <mergeCell ref="I649:J649"/>
    <mergeCell ref="K649:L649"/>
    <mergeCell ref="G646:H646"/>
    <mergeCell ref="I646:J646"/>
    <mergeCell ref="K646:L646"/>
    <mergeCell ref="G647:H647"/>
    <mergeCell ref="I647:J647"/>
    <mergeCell ref="K647:L647"/>
    <mergeCell ref="G644:H644"/>
    <mergeCell ref="I644:J644"/>
    <mergeCell ref="K644:L644"/>
    <mergeCell ref="G645:H645"/>
    <mergeCell ref="I645:J645"/>
    <mergeCell ref="K645:L645"/>
    <mergeCell ref="B641:C641"/>
    <mergeCell ref="D641:H641"/>
    <mergeCell ref="B643:C643"/>
    <mergeCell ref="G643:H643"/>
    <mergeCell ref="I643:J643"/>
    <mergeCell ref="K643:L643"/>
    <mergeCell ref="B636:C636"/>
    <mergeCell ref="B638:C638"/>
    <mergeCell ref="D638:F638"/>
    <mergeCell ref="G638:H638"/>
    <mergeCell ref="I638:J638"/>
    <mergeCell ref="B639:C639"/>
    <mergeCell ref="D639:F639"/>
    <mergeCell ref="G639:H639"/>
    <mergeCell ref="I639:J639"/>
    <mergeCell ref="I624:J624"/>
    <mergeCell ref="B632:C632"/>
    <mergeCell ref="D632:I632"/>
    <mergeCell ref="J632:K632"/>
    <mergeCell ref="C634:F634"/>
    <mergeCell ref="G634:H634"/>
    <mergeCell ref="J634:K634"/>
    <mergeCell ref="B616:E616"/>
    <mergeCell ref="K616:L616"/>
    <mergeCell ref="B618:L618"/>
    <mergeCell ref="B619:L619"/>
    <mergeCell ref="I622:J622"/>
    <mergeCell ref="H623:K623"/>
    <mergeCell ref="G611:H611"/>
    <mergeCell ref="K611:L611"/>
    <mergeCell ref="K612:L612"/>
    <mergeCell ref="K613:L613"/>
    <mergeCell ref="B614:C614"/>
    <mergeCell ref="I614:J614"/>
    <mergeCell ref="B607:C607"/>
    <mergeCell ref="K607:L607"/>
    <mergeCell ref="B608:C608"/>
    <mergeCell ref="G609:H609"/>
    <mergeCell ref="K609:L609"/>
    <mergeCell ref="G610:H610"/>
    <mergeCell ref="K610:L610"/>
    <mergeCell ref="G605:H605"/>
    <mergeCell ref="I605:J605"/>
    <mergeCell ref="K605:L605"/>
    <mergeCell ref="G606:H606"/>
    <mergeCell ref="I606:J606"/>
    <mergeCell ref="K606:L606"/>
    <mergeCell ref="G603:H603"/>
    <mergeCell ref="I603:J603"/>
    <mergeCell ref="K603:L603"/>
    <mergeCell ref="G604:H604"/>
    <mergeCell ref="I604:J604"/>
    <mergeCell ref="K604:L604"/>
    <mergeCell ref="G601:H601"/>
    <mergeCell ref="I601:J601"/>
    <mergeCell ref="K601:L601"/>
    <mergeCell ref="G602:H602"/>
    <mergeCell ref="I602:J602"/>
    <mergeCell ref="K602:L602"/>
    <mergeCell ref="G599:H599"/>
    <mergeCell ref="I599:J599"/>
    <mergeCell ref="K599:L599"/>
    <mergeCell ref="G600:H600"/>
    <mergeCell ref="I600:J600"/>
    <mergeCell ref="K600:L600"/>
    <mergeCell ref="G597:H597"/>
    <mergeCell ref="I597:J597"/>
    <mergeCell ref="K597:L597"/>
    <mergeCell ref="G598:H598"/>
    <mergeCell ref="I598:J598"/>
    <mergeCell ref="K598:L598"/>
    <mergeCell ref="B594:C594"/>
    <mergeCell ref="D594:H594"/>
    <mergeCell ref="B596:C596"/>
    <mergeCell ref="G596:H596"/>
    <mergeCell ref="I596:J596"/>
    <mergeCell ref="K596:L596"/>
    <mergeCell ref="B589:C589"/>
    <mergeCell ref="B591:C591"/>
    <mergeCell ref="D591:F591"/>
    <mergeCell ref="G591:H591"/>
    <mergeCell ref="I591:J591"/>
    <mergeCell ref="B592:C592"/>
    <mergeCell ref="D592:F592"/>
    <mergeCell ref="G592:H592"/>
    <mergeCell ref="I592:J592"/>
    <mergeCell ref="I577:J577"/>
    <mergeCell ref="B585:C585"/>
    <mergeCell ref="D585:I585"/>
    <mergeCell ref="J585:K585"/>
    <mergeCell ref="C587:F587"/>
    <mergeCell ref="G587:H587"/>
    <mergeCell ref="J587:K587"/>
    <mergeCell ref="B569:E569"/>
    <mergeCell ref="K569:L569"/>
    <mergeCell ref="B571:L571"/>
    <mergeCell ref="B572:L572"/>
    <mergeCell ref="I575:J575"/>
    <mergeCell ref="H576:K576"/>
    <mergeCell ref="G564:H564"/>
    <mergeCell ref="K564:L564"/>
    <mergeCell ref="K565:L565"/>
    <mergeCell ref="K566:L566"/>
    <mergeCell ref="B567:C567"/>
    <mergeCell ref="I567:J567"/>
    <mergeCell ref="B560:C560"/>
    <mergeCell ref="K560:L560"/>
    <mergeCell ref="B561:C561"/>
    <mergeCell ref="G562:H562"/>
    <mergeCell ref="K562:L562"/>
    <mergeCell ref="G563:H563"/>
    <mergeCell ref="K563:L563"/>
    <mergeCell ref="G558:H558"/>
    <mergeCell ref="I558:J558"/>
    <mergeCell ref="K558:L558"/>
    <mergeCell ref="G559:H559"/>
    <mergeCell ref="I559:J559"/>
    <mergeCell ref="K559:L559"/>
    <mergeCell ref="G556:H556"/>
    <mergeCell ref="I556:J556"/>
    <mergeCell ref="K556:L556"/>
    <mergeCell ref="G557:H557"/>
    <mergeCell ref="I557:J557"/>
    <mergeCell ref="K557:L557"/>
    <mergeCell ref="G554:H554"/>
    <mergeCell ref="I554:J554"/>
    <mergeCell ref="K554:L554"/>
    <mergeCell ref="G555:H555"/>
    <mergeCell ref="I555:J555"/>
    <mergeCell ref="K555:L555"/>
    <mergeCell ref="G552:H552"/>
    <mergeCell ref="I552:J552"/>
    <mergeCell ref="K552:L552"/>
    <mergeCell ref="G553:H553"/>
    <mergeCell ref="I553:J553"/>
    <mergeCell ref="K553:L553"/>
    <mergeCell ref="G550:H550"/>
    <mergeCell ref="I550:J550"/>
    <mergeCell ref="K550:L550"/>
    <mergeCell ref="G551:H551"/>
    <mergeCell ref="I551:J551"/>
    <mergeCell ref="K551:L551"/>
    <mergeCell ref="B547:C547"/>
    <mergeCell ref="D547:H547"/>
    <mergeCell ref="B549:C549"/>
    <mergeCell ref="G549:H549"/>
    <mergeCell ref="I549:J549"/>
    <mergeCell ref="K549:L549"/>
    <mergeCell ref="B542:C542"/>
    <mergeCell ref="B544:C544"/>
    <mergeCell ref="D544:F544"/>
    <mergeCell ref="G544:H544"/>
    <mergeCell ref="I544:J544"/>
    <mergeCell ref="B545:C545"/>
    <mergeCell ref="D545:F545"/>
    <mergeCell ref="G545:H545"/>
    <mergeCell ref="I545:J545"/>
    <mergeCell ref="I530:J530"/>
    <mergeCell ref="B538:C538"/>
    <mergeCell ref="D538:I538"/>
    <mergeCell ref="J538:K538"/>
    <mergeCell ref="C540:F540"/>
    <mergeCell ref="G540:H540"/>
    <mergeCell ref="J540:K540"/>
    <mergeCell ref="B522:E522"/>
    <mergeCell ref="K522:L522"/>
    <mergeCell ref="B524:L524"/>
    <mergeCell ref="B525:L525"/>
    <mergeCell ref="I528:J528"/>
    <mergeCell ref="H529:K529"/>
    <mergeCell ref="G517:H517"/>
    <mergeCell ref="K517:L517"/>
    <mergeCell ref="K518:L518"/>
    <mergeCell ref="K519:L519"/>
    <mergeCell ref="B520:C520"/>
    <mergeCell ref="I520:J520"/>
    <mergeCell ref="B513:C513"/>
    <mergeCell ref="K513:L513"/>
    <mergeCell ref="B514:C514"/>
    <mergeCell ref="G515:H515"/>
    <mergeCell ref="K515:L515"/>
    <mergeCell ref="G516:H516"/>
    <mergeCell ref="K516:L516"/>
    <mergeCell ref="G511:H511"/>
    <mergeCell ref="I511:J511"/>
    <mergeCell ref="K511:L511"/>
    <mergeCell ref="G512:H512"/>
    <mergeCell ref="I512:J512"/>
    <mergeCell ref="K512:L512"/>
    <mergeCell ref="G509:H509"/>
    <mergeCell ref="I509:J509"/>
    <mergeCell ref="K509:L509"/>
    <mergeCell ref="G510:H510"/>
    <mergeCell ref="I510:J510"/>
    <mergeCell ref="K510:L510"/>
    <mergeCell ref="G507:H507"/>
    <mergeCell ref="I507:J507"/>
    <mergeCell ref="K507:L507"/>
    <mergeCell ref="G508:H508"/>
    <mergeCell ref="I508:J508"/>
    <mergeCell ref="K508:L508"/>
    <mergeCell ref="G505:H505"/>
    <mergeCell ref="I505:J505"/>
    <mergeCell ref="K505:L505"/>
    <mergeCell ref="G506:H506"/>
    <mergeCell ref="I506:J506"/>
    <mergeCell ref="K506:L506"/>
    <mergeCell ref="G503:H503"/>
    <mergeCell ref="I503:J503"/>
    <mergeCell ref="K503:L503"/>
    <mergeCell ref="G504:H504"/>
    <mergeCell ref="I504:J504"/>
    <mergeCell ref="K504:L504"/>
    <mergeCell ref="B500:C500"/>
    <mergeCell ref="D500:H500"/>
    <mergeCell ref="B502:C502"/>
    <mergeCell ref="G502:H502"/>
    <mergeCell ref="I502:J502"/>
    <mergeCell ref="K502:L502"/>
    <mergeCell ref="B495:C495"/>
    <mergeCell ref="B497:C497"/>
    <mergeCell ref="D497:F497"/>
    <mergeCell ref="G497:H497"/>
    <mergeCell ref="I497:J497"/>
    <mergeCell ref="B498:C498"/>
    <mergeCell ref="D498:F498"/>
    <mergeCell ref="G498:H498"/>
    <mergeCell ref="I498:J498"/>
    <mergeCell ref="I483:J483"/>
    <mergeCell ref="B491:C491"/>
    <mergeCell ref="D491:I491"/>
    <mergeCell ref="J491:K491"/>
    <mergeCell ref="C493:F493"/>
    <mergeCell ref="G493:H493"/>
    <mergeCell ref="J493:K493"/>
    <mergeCell ref="B475:E475"/>
    <mergeCell ref="K475:L475"/>
    <mergeCell ref="B477:L477"/>
    <mergeCell ref="B478:L478"/>
    <mergeCell ref="I481:J481"/>
    <mergeCell ref="H482:K482"/>
    <mergeCell ref="G470:H470"/>
    <mergeCell ref="K470:L470"/>
    <mergeCell ref="K471:L471"/>
    <mergeCell ref="K472:L472"/>
    <mergeCell ref="B473:C473"/>
    <mergeCell ref="I473:J473"/>
    <mergeCell ref="B466:C466"/>
    <mergeCell ref="K466:L466"/>
    <mergeCell ref="B467:C467"/>
    <mergeCell ref="G468:H468"/>
    <mergeCell ref="K468:L468"/>
    <mergeCell ref="G469:H469"/>
    <mergeCell ref="K469:L469"/>
    <mergeCell ref="G464:H464"/>
    <mergeCell ref="I464:J464"/>
    <mergeCell ref="K464:L464"/>
    <mergeCell ref="G465:H465"/>
    <mergeCell ref="I465:J465"/>
    <mergeCell ref="K465:L465"/>
    <mergeCell ref="G462:H462"/>
    <mergeCell ref="I462:J462"/>
    <mergeCell ref="K462:L462"/>
    <mergeCell ref="G463:H463"/>
    <mergeCell ref="I463:J463"/>
    <mergeCell ref="K463:L463"/>
    <mergeCell ref="G460:H460"/>
    <mergeCell ref="I460:J460"/>
    <mergeCell ref="K460:L460"/>
    <mergeCell ref="G461:H461"/>
    <mergeCell ref="I461:J461"/>
    <mergeCell ref="K461:L461"/>
    <mergeCell ref="G458:H458"/>
    <mergeCell ref="I458:J458"/>
    <mergeCell ref="K458:L458"/>
    <mergeCell ref="G459:H459"/>
    <mergeCell ref="I459:J459"/>
    <mergeCell ref="K459:L459"/>
    <mergeCell ref="G456:H456"/>
    <mergeCell ref="I456:J456"/>
    <mergeCell ref="K456:L456"/>
    <mergeCell ref="G457:H457"/>
    <mergeCell ref="I457:J457"/>
    <mergeCell ref="K457:L457"/>
    <mergeCell ref="B453:C453"/>
    <mergeCell ref="D453:H453"/>
    <mergeCell ref="B455:C455"/>
    <mergeCell ref="G455:H455"/>
    <mergeCell ref="I455:J455"/>
    <mergeCell ref="K455:L455"/>
    <mergeCell ref="B448:C448"/>
    <mergeCell ref="B450:C450"/>
    <mergeCell ref="D450:F450"/>
    <mergeCell ref="G450:H450"/>
    <mergeCell ref="I450:J450"/>
    <mergeCell ref="B451:C451"/>
    <mergeCell ref="D451:F451"/>
    <mergeCell ref="G451:H451"/>
    <mergeCell ref="I451:J451"/>
    <mergeCell ref="I436:J436"/>
    <mergeCell ref="B444:C444"/>
    <mergeCell ref="D444:I444"/>
    <mergeCell ref="J444:K444"/>
    <mergeCell ref="C446:F446"/>
    <mergeCell ref="G446:H446"/>
    <mergeCell ref="J446:K446"/>
    <mergeCell ref="B428:E428"/>
    <mergeCell ref="K428:L428"/>
    <mergeCell ref="B430:L430"/>
    <mergeCell ref="B431:L431"/>
    <mergeCell ref="I434:J434"/>
    <mergeCell ref="H435:K435"/>
    <mergeCell ref="G423:H423"/>
    <mergeCell ref="K423:L423"/>
    <mergeCell ref="K424:L424"/>
    <mergeCell ref="K425:L425"/>
    <mergeCell ref="B426:C426"/>
    <mergeCell ref="I426:J426"/>
    <mergeCell ref="B419:C419"/>
    <mergeCell ref="K419:L419"/>
    <mergeCell ref="B420:C420"/>
    <mergeCell ref="G421:H421"/>
    <mergeCell ref="K421:L421"/>
    <mergeCell ref="G422:H422"/>
    <mergeCell ref="K422:L422"/>
    <mergeCell ref="G417:H417"/>
    <mergeCell ref="I417:J417"/>
    <mergeCell ref="K417:L417"/>
    <mergeCell ref="G418:H418"/>
    <mergeCell ref="I418:J418"/>
    <mergeCell ref="K418:L418"/>
    <mergeCell ref="G415:H415"/>
    <mergeCell ref="I415:J415"/>
    <mergeCell ref="K415:L415"/>
    <mergeCell ref="G416:H416"/>
    <mergeCell ref="I416:J416"/>
    <mergeCell ref="K416:L416"/>
    <mergeCell ref="G413:H413"/>
    <mergeCell ref="I413:J413"/>
    <mergeCell ref="K413:L413"/>
    <mergeCell ref="G414:H414"/>
    <mergeCell ref="I414:J414"/>
    <mergeCell ref="K414:L414"/>
    <mergeCell ref="G411:H411"/>
    <mergeCell ref="I411:J411"/>
    <mergeCell ref="K411:L411"/>
    <mergeCell ref="G412:H412"/>
    <mergeCell ref="I412:J412"/>
    <mergeCell ref="K412:L412"/>
    <mergeCell ref="G409:H409"/>
    <mergeCell ref="I409:J409"/>
    <mergeCell ref="K409:L409"/>
    <mergeCell ref="G410:H410"/>
    <mergeCell ref="I410:J410"/>
    <mergeCell ref="K410:L410"/>
    <mergeCell ref="B406:C406"/>
    <mergeCell ref="D406:H406"/>
    <mergeCell ref="B408:C408"/>
    <mergeCell ref="G408:H408"/>
    <mergeCell ref="I408:J408"/>
    <mergeCell ref="K408:L408"/>
    <mergeCell ref="B401:C401"/>
    <mergeCell ref="B403:C403"/>
    <mergeCell ref="D403:F403"/>
    <mergeCell ref="G403:H403"/>
    <mergeCell ref="I403:J403"/>
    <mergeCell ref="B404:C404"/>
    <mergeCell ref="D404:F404"/>
    <mergeCell ref="G404:H404"/>
    <mergeCell ref="I404:J404"/>
    <mergeCell ref="I389:J389"/>
    <mergeCell ref="B397:C397"/>
    <mergeCell ref="D397:I397"/>
    <mergeCell ref="J397:K397"/>
    <mergeCell ref="C399:F399"/>
    <mergeCell ref="G399:H399"/>
    <mergeCell ref="J399:K399"/>
    <mergeCell ref="B381:E381"/>
    <mergeCell ref="K381:L381"/>
    <mergeCell ref="B383:L383"/>
    <mergeCell ref="B384:L384"/>
    <mergeCell ref="I387:J387"/>
    <mergeCell ref="H388:K388"/>
    <mergeCell ref="G376:H376"/>
    <mergeCell ref="K376:L376"/>
    <mergeCell ref="K377:L377"/>
    <mergeCell ref="K378:L378"/>
    <mergeCell ref="B379:C379"/>
    <mergeCell ref="I379:J379"/>
    <mergeCell ref="B372:C372"/>
    <mergeCell ref="K372:L372"/>
    <mergeCell ref="B373:C373"/>
    <mergeCell ref="G374:H374"/>
    <mergeCell ref="K374:L374"/>
    <mergeCell ref="G375:H375"/>
    <mergeCell ref="K375:L375"/>
    <mergeCell ref="G370:H370"/>
    <mergeCell ref="I370:J370"/>
    <mergeCell ref="K370:L370"/>
    <mergeCell ref="G371:H371"/>
    <mergeCell ref="I371:J371"/>
    <mergeCell ref="K371:L371"/>
    <mergeCell ref="G368:H368"/>
    <mergeCell ref="I368:J368"/>
    <mergeCell ref="K368:L368"/>
    <mergeCell ref="G369:H369"/>
    <mergeCell ref="I369:J369"/>
    <mergeCell ref="K369:L369"/>
    <mergeCell ref="G366:H366"/>
    <mergeCell ref="I366:J366"/>
    <mergeCell ref="K366:L366"/>
    <mergeCell ref="G367:H367"/>
    <mergeCell ref="I367:J367"/>
    <mergeCell ref="K367:L367"/>
    <mergeCell ref="G364:H364"/>
    <mergeCell ref="I364:J364"/>
    <mergeCell ref="K364:L364"/>
    <mergeCell ref="G365:H365"/>
    <mergeCell ref="I365:J365"/>
    <mergeCell ref="K365:L365"/>
    <mergeCell ref="G362:H362"/>
    <mergeCell ref="I362:J362"/>
    <mergeCell ref="K362:L362"/>
    <mergeCell ref="G363:H363"/>
    <mergeCell ref="I363:J363"/>
    <mergeCell ref="K363:L363"/>
    <mergeCell ref="B359:C359"/>
    <mergeCell ref="D359:H359"/>
    <mergeCell ref="B361:C361"/>
    <mergeCell ref="G361:H361"/>
    <mergeCell ref="I361:J361"/>
    <mergeCell ref="K361:L361"/>
    <mergeCell ref="B354:C354"/>
    <mergeCell ref="B356:C356"/>
    <mergeCell ref="D356:F356"/>
    <mergeCell ref="G356:H356"/>
    <mergeCell ref="I356:J356"/>
    <mergeCell ref="B357:C357"/>
    <mergeCell ref="D357:F357"/>
    <mergeCell ref="G357:H357"/>
    <mergeCell ref="I357:J357"/>
    <mergeCell ref="I342:J342"/>
    <mergeCell ref="B350:C350"/>
    <mergeCell ref="D350:I350"/>
    <mergeCell ref="J350:K350"/>
    <mergeCell ref="C352:F352"/>
    <mergeCell ref="G352:H352"/>
    <mergeCell ref="J352:K352"/>
    <mergeCell ref="B334:E334"/>
    <mergeCell ref="K334:L334"/>
    <mergeCell ref="B336:L336"/>
    <mergeCell ref="B337:L337"/>
    <mergeCell ref="I340:J340"/>
    <mergeCell ref="H341:K341"/>
    <mergeCell ref="G329:H329"/>
    <mergeCell ref="K329:L329"/>
    <mergeCell ref="K330:L330"/>
    <mergeCell ref="K331:L331"/>
    <mergeCell ref="B332:C332"/>
    <mergeCell ref="I332:J332"/>
    <mergeCell ref="B325:C325"/>
    <mergeCell ref="K325:L325"/>
    <mergeCell ref="B326:C326"/>
    <mergeCell ref="G327:H327"/>
    <mergeCell ref="K327:L327"/>
    <mergeCell ref="G328:H328"/>
    <mergeCell ref="K328:L328"/>
    <mergeCell ref="G323:H323"/>
    <mergeCell ref="I323:J323"/>
    <mergeCell ref="K323:L323"/>
    <mergeCell ref="G324:H324"/>
    <mergeCell ref="I324:J324"/>
    <mergeCell ref="K324:L324"/>
    <mergeCell ref="G321:H321"/>
    <mergeCell ref="I321:J321"/>
    <mergeCell ref="K321:L321"/>
    <mergeCell ref="G322:H322"/>
    <mergeCell ref="I322:J322"/>
    <mergeCell ref="K322:L322"/>
    <mergeCell ref="G319:H319"/>
    <mergeCell ref="I319:J319"/>
    <mergeCell ref="K319:L319"/>
    <mergeCell ref="G320:H320"/>
    <mergeCell ref="I320:J320"/>
    <mergeCell ref="K320:L320"/>
    <mergeCell ref="G317:H317"/>
    <mergeCell ref="I317:J317"/>
    <mergeCell ref="K317:L317"/>
    <mergeCell ref="G318:H318"/>
    <mergeCell ref="I318:J318"/>
    <mergeCell ref="K318:L318"/>
    <mergeCell ref="G315:H315"/>
    <mergeCell ref="I315:J315"/>
    <mergeCell ref="K315:L315"/>
    <mergeCell ref="G316:H316"/>
    <mergeCell ref="I316:J316"/>
    <mergeCell ref="K316:L316"/>
    <mergeCell ref="B312:C312"/>
    <mergeCell ref="D312:H312"/>
    <mergeCell ref="B314:C314"/>
    <mergeCell ref="G314:H314"/>
    <mergeCell ref="I314:J314"/>
    <mergeCell ref="K314:L314"/>
    <mergeCell ref="B307:C307"/>
    <mergeCell ref="B309:C309"/>
    <mergeCell ref="D309:F309"/>
    <mergeCell ref="G309:H309"/>
    <mergeCell ref="I309:J309"/>
    <mergeCell ref="B310:C310"/>
    <mergeCell ref="D310:F310"/>
    <mergeCell ref="G310:H310"/>
    <mergeCell ref="I310:J310"/>
    <mergeCell ref="I295:J295"/>
    <mergeCell ref="B303:C303"/>
    <mergeCell ref="D303:I303"/>
    <mergeCell ref="J303:K303"/>
    <mergeCell ref="C305:F305"/>
    <mergeCell ref="G305:H305"/>
    <mergeCell ref="J305:K305"/>
    <mergeCell ref="B287:E287"/>
    <mergeCell ref="K287:L287"/>
    <mergeCell ref="B289:L289"/>
    <mergeCell ref="B290:L290"/>
    <mergeCell ref="I293:J293"/>
    <mergeCell ref="H294:K294"/>
    <mergeCell ref="G282:H282"/>
    <mergeCell ref="K282:L282"/>
    <mergeCell ref="K283:L283"/>
    <mergeCell ref="K284:L284"/>
    <mergeCell ref="B285:C285"/>
    <mergeCell ref="I285:J285"/>
    <mergeCell ref="B278:C278"/>
    <mergeCell ref="K278:L278"/>
    <mergeCell ref="B279:C279"/>
    <mergeCell ref="G280:H280"/>
    <mergeCell ref="K280:L280"/>
    <mergeCell ref="G281:H281"/>
    <mergeCell ref="K281:L281"/>
    <mergeCell ref="G276:H276"/>
    <mergeCell ref="I276:J276"/>
    <mergeCell ref="K276:L276"/>
    <mergeCell ref="G277:H277"/>
    <mergeCell ref="I277:J277"/>
    <mergeCell ref="K277:L277"/>
    <mergeCell ref="G274:H274"/>
    <mergeCell ref="I274:J274"/>
    <mergeCell ref="K274:L274"/>
    <mergeCell ref="G275:H275"/>
    <mergeCell ref="I275:J275"/>
    <mergeCell ref="K275:L275"/>
    <mergeCell ref="G272:H272"/>
    <mergeCell ref="I272:J272"/>
    <mergeCell ref="K272:L272"/>
    <mergeCell ref="G273:H273"/>
    <mergeCell ref="I273:J273"/>
    <mergeCell ref="K273:L273"/>
    <mergeCell ref="G270:H270"/>
    <mergeCell ref="I270:J270"/>
    <mergeCell ref="K270:L270"/>
    <mergeCell ref="G271:H271"/>
    <mergeCell ref="I271:J271"/>
    <mergeCell ref="K271:L271"/>
    <mergeCell ref="G268:H268"/>
    <mergeCell ref="I268:J268"/>
    <mergeCell ref="K268:L268"/>
    <mergeCell ref="G269:H269"/>
    <mergeCell ref="I269:J269"/>
    <mergeCell ref="K269:L269"/>
    <mergeCell ref="B265:C265"/>
    <mergeCell ref="D265:H265"/>
    <mergeCell ref="B267:C267"/>
    <mergeCell ref="G267:H267"/>
    <mergeCell ref="I267:J267"/>
    <mergeCell ref="K267:L267"/>
    <mergeCell ref="B260:C260"/>
    <mergeCell ref="B262:C262"/>
    <mergeCell ref="D262:F262"/>
    <mergeCell ref="G262:H262"/>
    <mergeCell ref="I262:J262"/>
    <mergeCell ref="B263:C263"/>
    <mergeCell ref="D263:F263"/>
    <mergeCell ref="G263:H263"/>
    <mergeCell ref="I263:J263"/>
    <mergeCell ref="I248:J248"/>
    <mergeCell ref="B256:C256"/>
    <mergeCell ref="D256:I256"/>
    <mergeCell ref="J256:K256"/>
    <mergeCell ref="C258:F258"/>
    <mergeCell ref="G258:H258"/>
    <mergeCell ref="J258:K258"/>
    <mergeCell ref="B240:E240"/>
    <mergeCell ref="K240:L240"/>
    <mergeCell ref="B242:L242"/>
    <mergeCell ref="B243:L243"/>
    <mergeCell ref="I246:J246"/>
    <mergeCell ref="H247:K247"/>
    <mergeCell ref="G235:H235"/>
    <mergeCell ref="K235:L235"/>
    <mergeCell ref="K236:L236"/>
    <mergeCell ref="K237:L237"/>
    <mergeCell ref="B238:C238"/>
    <mergeCell ref="I238:J238"/>
    <mergeCell ref="B231:C231"/>
    <mergeCell ref="K231:L231"/>
    <mergeCell ref="B232:C232"/>
    <mergeCell ref="G233:H233"/>
    <mergeCell ref="K233:L233"/>
    <mergeCell ref="G234:H234"/>
    <mergeCell ref="K234:L234"/>
    <mergeCell ref="G229:H229"/>
    <mergeCell ref="I229:J229"/>
    <mergeCell ref="K229:L229"/>
    <mergeCell ref="G230:H230"/>
    <mergeCell ref="I230:J230"/>
    <mergeCell ref="K230:L230"/>
    <mergeCell ref="G227:H227"/>
    <mergeCell ref="I227:J227"/>
    <mergeCell ref="K227:L227"/>
    <mergeCell ref="G228:H228"/>
    <mergeCell ref="I228:J228"/>
    <mergeCell ref="K228:L228"/>
    <mergeCell ref="G225:H225"/>
    <mergeCell ref="I225:J225"/>
    <mergeCell ref="K225:L225"/>
    <mergeCell ref="G226:H226"/>
    <mergeCell ref="I226:J226"/>
    <mergeCell ref="K226:L226"/>
    <mergeCell ref="G223:H223"/>
    <mergeCell ref="I223:J223"/>
    <mergeCell ref="K223:L223"/>
    <mergeCell ref="G224:H224"/>
    <mergeCell ref="I224:J224"/>
    <mergeCell ref="K224:L224"/>
    <mergeCell ref="G221:H221"/>
    <mergeCell ref="I221:J221"/>
    <mergeCell ref="K221:L221"/>
    <mergeCell ref="G222:H222"/>
    <mergeCell ref="I222:J222"/>
    <mergeCell ref="K222:L222"/>
    <mergeCell ref="B218:C218"/>
    <mergeCell ref="D218:H218"/>
    <mergeCell ref="B220:C220"/>
    <mergeCell ref="G220:H220"/>
    <mergeCell ref="I220:J220"/>
    <mergeCell ref="K220:L220"/>
    <mergeCell ref="B213:C213"/>
    <mergeCell ref="B215:C215"/>
    <mergeCell ref="D215:F215"/>
    <mergeCell ref="G215:H215"/>
    <mergeCell ref="I215:J215"/>
    <mergeCell ref="B216:C216"/>
    <mergeCell ref="D216:F216"/>
    <mergeCell ref="G216:H216"/>
    <mergeCell ref="I216:J216"/>
    <mergeCell ref="I201:J201"/>
    <mergeCell ref="B209:C209"/>
    <mergeCell ref="D209:I209"/>
    <mergeCell ref="J209:K209"/>
    <mergeCell ref="C211:F211"/>
    <mergeCell ref="G211:H211"/>
    <mergeCell ref="J211:K211"/>
    <mergeCell ref="B194:E194"/>
    <mergeCell ref="K194:L194"/>
    <mergeCell ref="B196:L196"/>
    <mergeCell ref="B197:L197"/>
    <mergeCell ref="I199:J199"/>
    <mergeCell ref="H200:K200"/>
    <mergeCell ref="G189:H189"/>
    <mergeCell ref="K189:L189"/>
    <mergeCell ref="K190:L190"/>
    <mergeCell ref="K191:L191"/>
    <mergeCell ref="B192:C192"/>
    <mergeCell ref="I192:J192"/>
    <mergeCell ref="B185:C185"/>
    <mergeCell ref="K185:L185"/>
    <mergeCell ref="B186:C186"/>
    <mergeCell ref="G187:H187"/>
    <mergeCell ref="K187:L187"/>
    <mergeCell ref="G188:H188"/>
    <mergeCell ref="K188:L188"/>
    <mergeCell ref="G183:H183"/>
    <mergeCell ref="I183:J183"/>
    <mergeCell ref="K183:L183"/>
    <mergeCell ref="G184:H184"/>
    <mergeCell ref="I184:J184"/>
    <mergeCell ref="K184:L184"/>
    <mergeCell ref="G181:H181"/>
    <mergeCell ref="I181:J181"/>
    <mergeCell ref="K181:L181"/>
    <mergeCell ref="G182:H182"/>
    <mergeCell ref="I182:J182"/>
    <mergeCell ref="K182:L182"/>
    <mergeCell ref="G179:H179"/>
    <mergeCell ref="I179:J179"/>
    <mergeCell ref="K179:L179"/>
    <mergeCell ref="G180:H180"/>
    <mergeCell ref="I180:J180"/>
    <mergeCell ref="K180:L180"/>
    <mergeCell ref="G177:H177"/>
    <mergeCell ref="I177:J177"/>
    <mergeCell ref="K177:L177"/>
    <mergeCell ref="G178:H178"/>
    <mergeCell ref="I178:J178"/>
    <mergeCell ref="K178:L178"/>
    <mergeCell ref="G175:H175"/>
    <mergeCell ref="I175:J175"/>
    <mergeCell ref="K175:L175"/>
    <mergeCell ref="G176:H176"/>
    <mergeCell ref="I176:J176"/>
    <mergeCell ref="K176:L176"/>
    <mergeCell ref="B173:C173"/>
    <mergeCell ref="D173:H173"/>
    <mergeCell ref="B174:C174"/>
    <mergeCell ref="G174:H174"/>
    <mergeCell ref="I174:J174"/>
    <mergeCell ref="K174:L174"/>
    <mergeCell ref="B168:C168"/>
    <mergeCell ref="B170:C170"/>
    <mergeCell ref="D170:F170"/>
    <mergeCell ref="G170:H170"/>
    <mergeCell ref="I170:J170"/>
    <mergeCell ref="B171:C171"/>
    <mergeCell ref="D171:F171"/>
    <mergeCell ref="G171:H171"/>
    <mergeCell ref="I171:J171"/>
    <mergeCell ref="B154:C154"/>
    <mergeCell ref="B155:L157"/>
    <mergeCell ref="B164:C164"/>
    <mergeCell ref="D164:I164"/>
    <mergeCell ref="J164:K164"/>
    <mergeCell ref="C166:F166"/>
    <mergeCell ref="G166:H166"/>
    <mergeCell ref="J166:K166"/>
    <mergeCell ref="B147:L147"/>
    <mergeCell ref="B150:C150"/>
    <mergeCell ref="D150:I150"/>
    <mergeCell ref="J150:K150"/>
    <mergeCell ref="C152:F152"/>
    <mergeCell ref="G152:H152"/>
    <mergeCell ref="J152:K152"/>
    <mergeCell ref="B123:L131"/>
    <mergeCell ref="B133:L134"/>
    <mergeCell ref="B135:L136"/>
    <mergeCell ref="I142:J142"/>
    <mergeCell ref="B145:L145"/>
    <mergeCell ref="B146:L146"/>
    <mergeCell ref="B119:L119"/>
    <mergeCell ref="G120:H120"/>
    <mergeCell ref="I120:J120"/>
    <mergeCell ref="K120:L120"/>
    <mergeCell ref="G122:H122"/>
    <mergeCell ref="I122:J122"/>
    <mergeCell ref="K122:L122"/>
    <mergeCell ref="B101:C101"/>
    <mergeCell ref="B102:L104"/>
    <mergeCell ref="C112:F112"/>
    <mergeCell ref="G112:H112"/>
    <mergeCell ref="J112:K112"/>
    <mergeCell ref="B114:L118"/>
    <mergeCell ref="B92:L92"/>
    <mergeCell ref="B97:C97"/>
    <mergeCell ref="D97:I97"/>
    <mergeCell ref="J97:K97"/>
    <mergeCell ref="C99:F99"/>
    <mergeCell ref="G99:H99"/>
    <mergeCell ref="J99:K99"/>
    <mergeCell ref="B70:L78"/>
    <mergeCell ref="B80:L81"/>
    <mergeCell ref="B82:L83"/>
    <mergeCell ref="I89:J89"/>
    <mergeCell ref="B90:L90"/>
    <mergeCell ref="B91:L91"/>
    <mergeCell ref="B64:L65"/>
    <mergeCell ref="B66:L66"/>
    <mergeCell ref="G67:H67"/>
    <mergeCell ref="I67:J67"/>
    <mergeCell ref="K67:L67"/>
    <mergeCell ref="G69:H69"/>
    <mergeCell ref="I69:J69"/>
    <mergeCell ref="K69:L69"/>
    <mergeCell ref="G58:H58"/>
    <mergeCell ref="I58:J58"/>
    <mergeCell ref="K58:L58"/>
    <mergeCell ref="C62:F62"/>
    <mergeCell ref="G62:H62"/>
    <mergeCell ref="J62:K62"/>
    <mergeCell ref="AW1:AY1"/>
    <mergeCell ref="AW2:AY2"/>
    <mergeCell ref="O3:O60"/>
    <mergeCell ref="Q3:T3"/>
    <mergeCell ref="Q4:T4"/>
    <mergeCell ref="Q5:T5"/>
    <mergeCell ref="Q6:T6"/>
    <mergeCell ref="Q7:T7"/>
    <mergeCell ref="Q8:T8"/>
    <mergeCell ref="Q9:Z12"/>
  </mergeCells>
  <dataValidations count="2">
    <dataValidation type="list" allowBlank="1" showInputMessage="1" showErrorMessage="1" sqref="JR3 TN3:TQ3 ADJ3:ADM3 ANF3:ANI3 AXB3:AXE3 BGX3:BHA3 BQT3:BQW3 CAP3:CAS3 CKL3:CKO3 CUH3:CUK3 DED3:DEG3 DNZ3:DOC3 DXV3:DXY3 EHR3:EHU3 ERN3:ERQ3 FBJ3:FBM3 FLF3:FLI3 FVB3:FVE3 GEX3:GFA3 GOT3:GOW3 GYP3:GYS3 HIL3:HIO3 HSH3:HSK3 ICD3:ICG3 ILZ3:IMC3 IVV3:IVY3 JFR3:JFU3 JPN3:JPQ3 JZJ3:JZM3 KJF3:KJI3 KTB3:KTE3 LCX3:LDA3 LMT3:LMW3 LWP3:LWS3 MGL3:MGO3 MQH3:MQK3 NAD3:NAG3 NJZ3:NKC3 NTV3:NTY3 ODR3:ODU3 ONN3:ONQ3 OXJ3:OXM3 PHF3:PHI3 PRB3:PRE3 QAX3:QBA3 QKT3:QKW3 QUP3:QUS3 REL3:REO3 ROH3:ROK3 RYD3:RYG3 SHZ3:SIC3 SRV3:SRY3 TBR3:TBU3 TLN3:TLQ3 TVJ3:TVM3 UFF3:UFI3 UPB3:UPE3 UYX3:UZA3 VIT3:VIW3 VSP3:VSS3 WCL3:WCO3 WMH3:WMK3 WWD3:WWG3 D65541:G65541 JR65541:JU65541 TN65541:TQ65541 ADJ65541:ADM65541 ANF65541:ANI65541 AXB65541:AXE65541 BGX65541:BHA65541 BQT65541:BQW65541 CAP65541:CAS65541 CKL65541:CKO65541 CUH65541:CUK65541 DED65541:DEG65541 DNZ65541:DOC65541 DXV65541:DXY65541 EHR65541:EHU65541 ERN65541:ERQ65541 FBJ65541:FBM65541 FLF65541:FLI65541 FVB65541:FVE65541 GEX65541:GFA65541 GOT65541:GOW65541 GYP65541:GYS65541 HIL65541:HIO65541 HSH65541:HSK65541 ICD65541:ICG65541 ILZ65541:IMC65541 IVV65541:IVY65541 JFR65541:JFU65541 JPN65541:JPQ65541 JZJ65541:JZM65541 KJF65541:KJI65541 KTB65541:KTE65541 LCX65541:LDA65541 LMT65541:LMW65541 LWP65541:LWS65541 MGL65541:MGO65541 MQH65541:MQK65541 NAD65541:NAG65541 NJZ65541:NKC65541 NTV65541:NTY65541 ODR65541:ODU65541 ONN65541:ONQ65541 OXJ65541:OXM65541 PHF65541:PHI65541 PRB65541:PRE65541 QAX65541:QBA65541 QKT65541:QKW65541 QUP65541:QUS65541 REL65541:REO65541 ROH65541:ROK65541 RYD65541:RYG65541 SHZ65541:SIC65541 SRV65541:SRY65541 TBR65541:TBU65541 TLN65541:TLQ65541 TVJ65541:TVM65541 UFF65541:UFI65541 UPB65541:UPE65541 UYX65541:UZA65541 VIT65541:VIW65541 VSP65541:VSS65541 WCL65541:WCO65541 WMH65541:WMK65541 WWD65541:WWG65541 D131077:G131077 JR131077:JU131077 TN131077:TQ131077 ADJ131077:ADM131077 ANF131077:ANI131077 AXB131077:AXE131077 BGX131077:BHA131077 BQT131077:BQW131077 CAP131077:CAS131077 CKL131077:CKO131077 CUH131077:CUK131077 DED131077:DEG131077 DNZ131077:DOC131077 DXV131077:DXY131077 EHR131077:EHU131077 ERN131077:ERQ131077 FBJ131077:FBM131077 FLF131077:FLI131077 FVB131077:FVE131077 GEX131077:GFA131077 GOT131077:GOW131077 GYP131077:GYS131077 HIL131077:HIO131077 HSH131077:HSK131077 ICD131077:ICG131077 ILZ131077:IMC131077 IVV131077:IVY131077 JFR131077:JFU131077 JPN131077:JPQ131077 JZJ131077:JZM131077 KJF131077:KJI131077 KTB131077:KTE131077 LCX131077:LDA131077 LMT131077:LMW131077 LWP131077:LWS131077 MGL131077:MGO131077 MQH131077:MQK131077 NAD131077:NAG131077 NJZ131077:NKC131077 NTV131077:NTY131077 ODR131077:ODU131077 ONN131077:ONQ131077 OXJ131077:OXM131077 PHF131077:PHI131077 PRB131077:PRE131077 QAX131077:QBA131077 QKT131077:QKW131077 QUP131077:QUS131077 REL131077:REO131077 ROH131077:ROK131077 RYD131077:RYG131077 SHZ131077:SIC131077 SRV131077:SRY131077 TBR131077:TBU131077 TLN131077:TLQ131077 TVJ131077:TVM131077 UFF131077:UFI131077 UPB131077:UPE131077 UYX131077:UZA131077 VIT131077:VIW131077 VSP131077:VSS131077 WCL131077:WCO131077 WMH131077:WMK131077 WWD131077:WWG131077 D196613:G196613 JR196613:JU196613 TN196613:TQ196613 ADJ196613:ADM196613 ANF196613:ANI196613 AXB196613:AXE196613 BGX196613:BHA196613 BQT196613:BQW196613 CAP196613:CAS196613 CKL196613:CKO196613 CUH196613:CUK196613 DED196613:DEG196613 DNZ196613:DOC196613 DXV196613:DXY196613 EHR196613:EHU196613 ERN196613:ERQ196613 FBJ196613:FBM196613 FLF196613:FLI196613 FVB196613:FVE196613 GEX196613:GFA196613 GOT196613:GOW196613 GYP196613:GYS196613 HIL196613:HIO196613 HSH196613:HSK196613 ICD196613:ICG196613 ILZ196613:IMC196613 IVV196613:IVY196613 JFR196613:JFU196613 JPN196613:JPQ196613 JZJ196613:JZM196613 KJF196613:KJI196613 KTB196613:KTE196613 LCX196613:LDA196613 LMT196613:LMW196613 LWP196613:LWS196613 MGL196613:MGO196613 MQH196613:MQK196613 NAD196613:NAG196613 NJZ196613:NKC196613 NTV196613:NTY196613 ODR196613:ODU196613 ONN196613:ONQ196613 OXJ196613:OXM196613 PHF196613:PHI196613 PRB196613:PRE196613 QAX196613:QBA196613 QKT196613:QKW196613 QUP196613:QUS196613 REL196613:REO196613 ROH196613:ROK196613 RYD196613:RYG196613 SHZ196613:SIC196613 SRV196613:SRY196613 TBR196613:TBU196613 TLN196613:TLQ196613 TVJ196613:TVM196613 UFF196613:UFI196613 UPB196613:UPE196613 UYX196613:UZA196613 VIT196613:VIW196613 VSP196613:VSS196613 WCL196613:WCO196613 WMH196613:WMK196613 WWD196613:WWG196613 D262149:G262149 JR262149:JU262149 TN262149:TQ262149 ADJ262149:ADM262149 ANF262149:ANI262149 AXB262149:AXE262149 BGX262149:BHA262149 BQT262149:BQW262149 CAP262149:CAS262149 CKL262149:CKO262149 CUH262149:CUK262149 DED262149:DEG262149 DNZ262149:DOC262149 DXV262149:DXY262149 EHR262149:EHU262149 ERN262149:ERQ262149 FBJ262149:FBM262149 FLF262149:FLI262149 FVB262149:FVE262149 GEX262149:GFA262149 GOT262149:GOW262149 GYP262149:GYS262149 HIL262149:HIO262149 HSH262149:HSK262149 ICD262149:ICG262149 ILZ262149:IMC262149 IVV262149:IVY262149 JFR262149:JFU262149 JPN262149:JPQ262149 JZJ262149:JZM262149 KJF262149:KJI262149 KTB262149:KTE262149 LCX262149:LDA262149 LMT262149:LMW262149 LWP262149:LWS262149 MGL262149:MGO262149 MQH262149:MQK262149 NAD262149:NAG262149 NJZ262149:NKC262149 NTV262149:NTY262149 ODR262149:ODU262149 ONN262149:ONQ262149 OXJ262149:OXM262149 PHF262149:PHI262149 PRB262149:PRE262149 QAX262149:QBA262149 QKT262149:QKW262149 QUP262149:QUS262149 REL262149:REO262149 ROH262149:ROK262149 RYD262149:RYG262149 SHZ262149:SIC262149 SRV262149:SRY262149 TBR262149:TBU262149 TLN262149:TLQ262149 TVJ262149:TVM262149 UFF262149:UFI262149 UPB262149:UPE262149 UYX262149:UZA262149 VIT262149:VIW262149 VSP262149:VSS262149 WCL262149:WCO262149 WMH262149:WMK262149 WWD262149:WWG262149 D327685:G327685 JR327685:JU327685 TN327685:TQ327685 ADJ327685:ADM327685 ANF327685:ANI327685 AXB327685:AXE327685 BGX327685:BHA327685 BQT327685:BQW327685 CAP327685:CAS327685 CKL327685:CKO327685 CUH327685:CUK327685 DED327685:DEG327685 DNZ327685:DOC327685 DXV327685:DXY327685 EHR327685:EHU327685 ERN327685:ERQ327685 FBJ327685:FBM327685 FLF327685:FLI327685 FVB327685:FVE327685 GEX327685:GFA327685 GOT327685:GOW327685 GYP327685:GYS327685 HIL327685:HIO327685 HSH327685:HSK327685 ICD327685:ICG327685 ILZ327685:IMC327685 IVV327685:IVY327685 JFR327685:JFU327685 JPN327685:JPQ327685 JZJ327685:JZM327685 KJF327685:KJI327685 KTB327685:KTE327685 LCX327685:LDA327685 LMT327685:LMW327685 LWP327685:LWS327685 MGL327685:MGO327685 MQH327685:MQK327685 NAD327685:NAG327685 NJZ327685:NKC327685 NTV327685:NTY327685 ODR327685:ODU327685 ONN327685:ONQ327685 OXJ327685:OXM327685 PHF327685:PHI327685 PRB327685:PRE327685 QAX327685:QBA327685 QKT327685:QKW327685 QUP327685:QUS327685 REL327685:REO327685 ROH327685:ROK327685 RYD327685:RYG327685 SHZ327685:SIC327685 SRV327685:SRY327685 TBR327685:TBU327685 TLN327685:TLQ327685 TVJ327685:TVM327685 UFF327685:UFI327685 UPB327685:UPE327685 UYX327685:UZA327685 VIT327685:VIW327685 VSP327685:VSS327685 WCL327685:WCO327685 WMH327685:WMK327685 WWD327685:WWG327685 D393221:G393221 JR393221:JU393221 TN393221:TQ393221 ADJ393221:ADM393221 ANF393221:ANI393221 AXB393221:AXE393221 BGX393221:BHA393221 BQT393221:BQW393221 CAP393221:CAS393221 CKL393221:CKO393221 CUH393221:CUK393221 DED393221:DEG393221 DNZ393221:DOC393221 DXV393221:DXY393221 EHR393221:EHU393221 ERN393221:ERQ393221 FBJ393221:FBM393221 FLF393221:FLI393221 FVB393221:FVE393221 GEX393221:GFA393221 GOT393221:GOW393221 GYP393221:GYS393221 HIL393221:HIO393221 HSH393221:HSK393221 ICD393221:ICG393221 ILZ393221:IMC393221 IVV393221:IVY393221 JFR393221:JFU393221 JPN393221:JPQ393221 JZJ393221:JZM393221 KJF393221:KJI393221 KTB393221:KTE393221 LCX393221:LDA393221 LMT393221:LMW393221 LWP393221:LWS393221 MGL393221:MGO393221 MQH393221:MQK393221 NAD393221:NAG393221 NJZ393221:NKC393221 NTV393221:NTY393221 ODR393221:ODU393221 ONN393221:ONQ393221 OXJ393221:OXM393221 PHF393221:PHI393221 PRB393221:PRE393221 QAX393221:QBA393221 QKT393221:QKW393221 QUP393221:QUS393221 REL393221:REO393221 ROH393221:ROK393221 RYD393221:RYG393221 SHZ393221:SIC393221 SRV393221:SRY393221 TBR393221:TBU393221 TLN393221:TLQ393221 TVJ393221:TVM393221 UFF393221:UFI393221 UPB393221:UPE393221 UYX393221:UZA393221 VIT393221:VIW393221 VSP393221:VSS393221 WCL393221:WCO393221 WMH393221:WMK393221 WWD393221:WWG393221 D458757:G458757 JR458757:JU458757 TN458757:TQ458757 ADJ458757:ADM458757 ANF458757:ANI458757 AXB458757:AXE458757 BGX458757:BHA458757 BQT458757:BQW458757 CAP458757:CAS458757 CKL458757:CKO458757 CUH458757:CUK458757 DED458757:DEG458757 DNZ458757:DOC458757 DXV458757:DXY458757 EHR458757:EHU458757 ERN458757:ERQ458757 FBJ458757:FBM458757 FLF458757:FLI458757 FVB458757:FVE458757 GEX458757:GFA458757 GOT458757:GOW458757 GYP458757:GYS458757 HIL458757:HIO458757 HSH458757:HSK458757 ICD458757:ICG458757 ILZ458757:IMC458757 IVV458757:IVY458757 JFR458757:JFU458757 JPN458757:JPQ458757 JZJ458757:JZM458757 KJF458757:KJI458757 KTB458757:KTE458757 LCX458757:LDA458757 LMT458757:LMW458757 LWP458757:LWS458757 MGL458757:MGO458757 MQH458757:MQK458757 NAD458757:NAG458757 NJZ458757:NKC458757 NTV458757:NTY458757 ODR458757:ODU458757 ONN458757:ONQ458757 OXJ458757:OXM458757 PHF458757:PHI458757 PRB458757:PRE458757 QAX458757:QBA458757 QKT458757:QKW458757 QUP458757:QUS458757 REL458757:REO458757 ROH458757:ROK458757 RYD458757:RYG458757 SHZ458757:SIC458757 SRV458757:SRY458757 TBR458757:TBU458757 TLN458757:TLQ458757 TVJ458757:TVM458757 UFF458757:UFI458757 UPB458757:UPE458757 UYX458757:UZA458757 VIT458757:VIW458757 VSP458757:VSS458757 WCL458757:WCO458757 WMH458757:WMK458757 WWD458757:WWG458757 D524293:G524293 JR524293:JU524293 TN524293:TQ524293 ADJ524293:ADM524293 ANF524293:ANI524293 AXB524293:AXE524293 BGX524293:BHA524293 BQT524293:BQW524293 CAP524293:CAS524293 CKL524293:CKO524293 CUH524293:CUK524293 DED524293:DEG524293 DNZ524293:DOC524293 DXV524293:DXY524293 EHR524293:EHU524293 ERN524293:ERQ524293 FBJ524293:FBM524293 FLF524293:FLI524293 FVB524293:FVE524293 GEX524293:GFA524293 GOT524293:GOW524293 GYP524293:GYS524293 HIL524293:HIO524293 HSH524293:HSK524293 ICD524293:ICG524293 ILZ524293:IMC524293 IVV524293:IVY524293 JFR524293:JFU524293 JPN524293:JPQ524293 JZJ524293:JZM524293 KJF524293:KJI524293 KTB524293:KTE524293 LCX524293:LDA524293 LMT524293:LMW524293 LWP524293:LWS524293 MGL524293:MGO524293 MQH524293:MQK524293 NAD524293:NAG524293 NJZ524293:NKC524293 NTV524293:NTY524293 ODR524293:ODU524293 ONN524293:ONQ524293 OXJ524293:OXM524293 PHF524293:PHI524293 PRB524293:PRE524293 QAX524293:QBA524293 QKT524293:QKW524293 QUP524293:QUS524293 REL524293:REO524293 ROH524293:ROK524293 RYD524293:RYG524293 SHZ524293:SIC524293 SRV524293:SRY524293 TBR524293:TBU524293 TLN524293:TLQ524293 TVJ524293:TVM524293 UFF524293:UFI524293 UPB524293:UPE524293 UYX524293:UZA524293 VIT524293:VIW524293 VSP524293:VSS524293 WCL524293:WCO524293 WMH524293:WMK524293 WWD524293:WWG524293 D589829:G589829 JR589829:JU589829 TN589829:TQ589829 ADJ589829:ADM589829 ANF589829:ANI589829 AXB589829:AXE589829 BGX589829:BHA589829 BQT589829:BQW589829 CAP589829:CAS589829 CKL589829:CKO589829 CUH589829:CUK589829 DED589829:DEG589829 DNZ589829:DOC589829 DXV589829:DXY589829 EHR589829:EHU589829 ERN589829:ERQ589829 FBJ589829:FBM589829 FLF589829:FLI589829 FVB589829:FVE589829 GEX589829:GFA589829 GOT589829:GOW589829 GYP589829:GYS589829 HIL589829:HIO589829 HSH589829:HSK589829 ICD589829:ICG589829 ILZ589829:IMC589829 IVV589829:IVY589829 JFR589829:JFU589829 JPN589829:JPQ589829 JZJ589829:JZM589829 KJF589829:KJI589829 KTB589829:KTE589829 LCX589829:LDA589829 LMT589829:LMW589829 LWP589829:LWS589829 MGL589829:MGO589829 MQH589829:MQK589829 NAD589829:NAG589829 NJZ589829:NKC589829 NTV589829:NTY589829 ODR589829:ODU589829 ONN589829:ONQ589829 OXJ589829:OXM589829 PHF589829:PHI589829 PRB589829:PRE589829 QAX589829:QBA589829 QKT589829:QKW589829 QUP589829:QUS589829 REL589829:REO589829 ROH589829:ROK589829 RYD589829:RYG589829 SHZ589829:SIC589829 SRV589829:SRY589829 TBR589829:TBU589829 TLN589829:TLQ589829 TVJ589829:TVM589829 UFF589829:UFI589829 UPB589829:UPE589829 UYX589829:UZA589829 VIT589829:VIW589829 VSP589829:VSS589829 WCL589829:WCO589829 WMH589829:WMK589829 WWD589829:WWG589829 D655365:G655365 JR655365:JU655365 TN655365:TQ655365 ADJ655365:ADM655365 ANF655365:ANI655365 AXB655365:AXE655365 BGX655365:BHA655365 BQT655365:BQW655365 CAP655365:CAS655365 CKL655365:CKO655365 CUH655365:CUK655365 DED655365:DEG655365 DNZ655365:DOC655365 DXV655365:DXY655365 EHR655365:EHU655365 ERN655365:ERQ655365 FBJ655365:FBM655365 FLF655365:FLI655365 FVB655365:FVE655365 GEX655365:GFA655365 GOT655365:GOW655365 GYP655365:GYS655365 HIL655365:HIO655365 HSH655365:HSK655365 ICD655365:ICG655365 ILZ655365:IMC655365 IVV655365:IVY655365 JFR655365:JFU655365 JPN655365:JPQ655365 JZJ655365:JZM655365 KJF655365:KJI655365 KTB655365:KTE655365 LCX655365:LDA655365 LMT655365:LMW655365 LWP655365:LWS655365 MGL655365:MGO655365 MQH655365:MQK655365 NAD655365:NAG655365 NJZ655365:NKC655365 NTV655365:NTY655365 ODR655365:ODU655365 ONN655365:ONQ655365 OXJ655365:OXM655365 PHF655365:PHI655365 PRB655365:PRE655365 QAX655365:QBA655365 QKT655365:QKW655365 QUP655365:QUS655365 REL655365:REO655365 ROH655365:ROK655365 RYD655365:RYG655365 SHZ655365:SIC655365 SRV655365:SRY655365 TBR655365:TBU655365 TLN655365:TLQ655365 TVJ655365:TVM655365 UFF655365:UFI655365 UPB655365:UPE655365 UYX655365:UZA655365 VIT655365:VIW655365 VSP655365:VSS655365 WCL655365:WCO655365 WMH655365:WMK655365 WWD655365:WWG655365 D720901:G720901 JR720901:JU720901 TN720901:TQ720901 ADJ720901:ADM720901 ANF720901:ANI720901 AXB720901:AXE720901 BGX720901:BHA720901 BQT720901:BQW720901 CAP720901:CAS720901 CKL720901:CKO720901 CUH720901:CUK720901 DED720901:DEG720901 DNZ720901:DOC720901 DXV720901:DXY720901 EHR720901:EHU720901 ERN720901:ERQ720901 FBJ720901:FBM720901 FLF720901:FLI720901 FVB720901:FVE720901 GEX720901:GFA720901 GOT720901:GOW720901 GYP720901:GYS720901 HIL720901:HIO720901 HSH720901:HSK720901 ICD720901:ICG720901 ILZ720901:IMC720901 IVV720901:IVY720901 JFR720901:JFU720901 JPN720901:JPQ720901 JZJ720901:JZM720901 KJF720901:KJI720901 KTB720901:KTE720901 LCX720901:LDA720901 LMT720901:LMW720901 LWP720901:LWS720901 MGL720901:MGO720901 MQH720901:MQK720901 NAD720901:NAG720901 NJZ720901:NKC720901 NTV720901:NTY720901 ODR720901:ODU720901 ONN720901:ONQ720901 OXJ720901:OXM720901 PHF720901:PHI720901 PRB720901:PRE720901 QAX720901:QBA720901 QKT720901:QKW720901 QUP720901:QUS720901 REL720901:REO720901 ROH720901:ROK720901 RYD720901:RYG720901 SHZ720901:SIC720901 SRV720901:SRY720901 TBR720901:TBU720901 TLN720901:TLQ720901 TVJ720901:TVM720901 UFF720901:UFI720901 UPB720901:UPE720901 UYX720901:UZA720901 VIT720901:VIW720901 VSP720901:VSS720901 WCL720901:WCO720901 WMH720901:WMK720901 WWD720901:WWG720901 D786437:G786437 JR786437:JU786437 TN786437:TQ786437 ADJ786437:ADM786437 ANF786437:ANI786437 AXB786437:AXE786437 BGX786437:BHA786437 BQT786437:BQW786437 CAP786437:CAS786437 CKL786437:CKO786437 CUH786437:CUK786437 DED786437:DEG786437 DNZ786437:DOC786437 DXV786437:DXY786437 EHR786437:EHU786437 ERN786437:ERQ786437 FBJ786437:FBM786437 FLF786437:FLI786437 FVB786437:FVE786437 GEX786437:GFA786437 GOT786437:GOW786437 GYP786437:GYS786437 HIL786437:HIO786437 HSH786437:HSK786437 ICD786437:ICG786437 ILZ786437:IMC786437 IVV786437:IVY786437 JFR786437:JFU786437 JPN786437:JPQ786437 JZJ786437:JZM786437 KJF786437:KJI786437 KTB786437:KTE786437 LCX786437:LDA786437 LMT786437:LMW786437 LWP786437:LWS786437 MGL786437:MGO786437 MQH786437:MQK786437 NAD786437:NAG786437 NJZ786437:NKC786437 NTV786437:NTY786437 ODR786437:ODU786437 ONN786437:ONQ786437 OXJ786437:OXM786437 PHF786437:PHI786437 PRB786437:PRE786437 QAX786437:QBA786437 QKT786437:QKW786437 QUP786437:QUS786437 REL786437:REO786437 ROH786437:ROK786437 RYD786437:RYG786437 SHZ786437:SIC786437 SRV786437:SRY786437 TBR786437:TBU786437 TLN786437:TLQ786437 TVJ786437:TVM786437 UFF786437:UFI786437 UPB786437:UPE786437 UYX786437:UZA786437 VIT786437:VIW786437 VSP786437:VSS786437 WCL786437:WCO786437 WMH786437:WMK786437 WWD786437:WWG786437 D851973:G851973 JR851973:JU851973 TN851973:TQ851973 ADJ851973:ADM851973 ANF851973:ANI851973 AXB851973:AXE851973 BGX851973:BHA851973 BQT851973:BQW851973 CAP851973:CAS851973 CKL851973:CKO851973 CUH851973:CUK851973 DED851973:DEG851973 DNZ851973:DOC851973 DXV851973:DXY851973 EHR851973:EHU851973 ERN851973:ERQ851973 FBJ851973:FBM851973 FLF851973:FLI851973 FVB851973:FVE851973 GEX851973:GFA851973 GOT851973:GOW851973 GYP851973:GYS851973 HIL851973:HIO851973 HSH851973:HSK851973 ICD851973:ICG851973 ILZ851973:IMC851973 IVV851973:IVY851973 JFR851973:JFU851973 JPN851973:JPQ851973 JZJ851973:JZM851973 KJF851973:KJI851973 KTB851973:KTE851973 LCX851973:LDA851973 LMT851973:LMW851973 LWP851973:LWS851973 MGL851973:MGO851973 MQH851973:MQK851973 NAD851973:NAG851973 NJZ851973:NKC851973 NTV851973:NTY851973 ODR851973:ODU851973 ONN851973:ONQ851973 OXJ851973:OXM851973 PHF851973:PHI851973 PRB851973:PRE851973 QAX851973:QBA851973 QKT851973:QKW851973 QUP851973:QUS851973 REL851973:REO851973 ROH851973:ROK851973 RYD851973:RYG851973 SHZ851973:SIC851973 SRV851973:SRY851973 TBR851973:TBU851973 TLN851973:TLQ851973 TVJ851973:TVM851973 UFF851973:UFI851973 UPB851973:UPE851973 UYX851973:UZA851973 VIT851973:VIW851973 VSP851973:VSS851973 WCL851973:WCO851973 WMH851973:WMK851973 WWD851973:WWG851973 D917509:G917509 JR917509:JU917509 TN917509:TQ917509 ADJ917509:ADM917509 ANF917509:ANI917509 AXB917509:AXE917509 BGX917509:BHA917509 BQT917509:BQW917509 CAP917509:CAS917509 CKL917509:CKO917509 CUH917509:CUK917509 DED917509:DEG917509 DNZ917509:DOC917509 DXV917509:DXY917509 EHR917509:EHU917509 ERN917509:ERQ917509 FBJ917509:FBM917509 FLF917509:FLI917509 FVB917509:FVE917509 GEX917509:GFA917509 GOT917509:GOW917509 GYP917509:GYS917509 HIL917509:HIO917509 HSH917509:HSK917509 ICD917509:ICG917509 ILZ917509:IMC917509 IVV917509:IVY917509 JFR917509:JFU917509 JPN917509:JPQ917509 JZJ917509:JZM917509 KJF917509:KJI917509 KTB917509:KTE917509 LCX917509:LDA917509 LMT917509:LMW917509 LWP917509:LWS917509 MGL917509:MGO917509 MQH917509:MQK917509 NAD917509:NAG917509 NJZ917509:NKC917509 NTV917509:NTY917509 ODR917509:ODU917509 ONN917509:ONQ917509 OXJ917509:OXM917509 PHF917509:PHI917509 PRB917509:PRE917509 QAX917509:QBA917509 QKT917509:QKW917509 QUP917509:QUS917509 REL917509:REO917509 ROH917509:ROK917509 RYD917509:RYG917509 SHZ917509:SIC917509 SRV917509:SRY917509 TBR917509:TBU917509 TLN917509:TLQ917509 TVJ917509:TVM917509 UFF917509:UFI917509 UPB917509:UPE917509 UYX917509:UZA917509 VIT917509:VIW917509 VSP917509:VSS917509 WCL917509:WCO917509 WMH917509:WMK917509 WWD917509:WWG917509 D983045:G983045 JR983045:JU983045 TN983045:TQ983045 ADJ983045:ADM983045 ANF983045:ANI983045 AXB983045:AXE983045 BGX983045:BHA983045 BQT983045:BQW983045 CAP983045:CAS983045 CKL983045:CKO983045 CUH983045:CUK983045 DED983045:DEG983045 DNZ983045:DOC983045 DXV983045:DXY983045 EHR983045:EHU983045 ERN983045:ERQ983045 FBJ983045:FBM983045 FLF983045:FLI983045 FVB983045:FVE983045 GEX983045:GFA983045 GOT983045:GOW983045 GYP983045:GYS983045 HIL983045:HIO983045 HSH983045:HSK983045 ICD983045:ICG983045 ILZ983045:IMC983045 IVV983045:IVY983045 JFR983045:JFU983045 JPN983045:JPQ983045 JZJ983045:JZM983045 KJF983045:KJI983045 KTB983045:KTE983045 LCX983045:LDA983045 LMT983045:LMW983045 LWP983045:LWS983045 MGL983045:MGO983045 MQH983045:MQK983045 NAD983045:NAG983045 NJZ983045:NKC983045 NTV983045:NTY983045 ODR983045:ODU983045 ONN983045:ONQ983045 OXJ983045:OXM983045 PHF983045:PHI983045 PRB983045:PRE983045 QAX983045:QBA983045 QKT983045:QKW983045 QUP983045:QUS983045 REL983045:REO983045 ROH983045:ROK983045 RYD983045:RYG983045 SHZ983045:SIC983045 SRV983045:SRY983045 TBR983045:TBU983045 TLN983045:TLQ983045 TVJ983045:TVM983045 UFF983045:UFI983045 UPB983045:UPE983045 UYX983045:UZA983045 VIT983045:VIW983045 VSP983045:VSS983045 WCL983045:WCO983045 WMH983045:WMK983045 WWD983045:WWG983045" xr:uid="{00000000-0002-0000-2000-000000000000}">
      <formula1>#REF!</formula1>
    </dataValidation>
    <dataValidation type="date" allowBlank="1" showInputMessage="1" showErrorMessage="1" sqref="WWW983151:WWW983173 KK3:KK82 UG3:UG82 AEC3:AEC82 ANY3:ANY82 AXU3:AXU82 BHQ3:BHQ82 BRM3:BRM82 CBI3:CBI82 CLE3:CLE82 CVA3:CVA82 DEW3:DEW82 DOS3:DOS82 DYO3:DYO82 EIK3:EIK82 ESG3:ESG82 FCC3:FCC82 FLY3:FLY82 FVU3:FVU82 GFQ3:GFQ82 GPM3:GPM82 GZI3:GZI82 HJE3:HJE82 HTA3:HTA82 ICW3:ICW82 IMS3:IMS82 IWO3:IWO82 JGK3:JGK82 JQG3:JQG82 KAC3:KAC82 KJY3:KJY82 KTU3:KTU82 LDQ3:LDQ82 LNM3:LNM82 LXI3:LXI82 MHE3:MHE82 MRA3:MRA82 NAW3:NAW82 NKS3:NKS82 NUO3:NUO82 OEK3:OEK82 OOG3:OOG82 OYC3:OYC82 PHY3:PHY82 PRU3:PRU82 QBQ3:QBQ82 QLM3:QLM82 QVI3:QVI82 RFE3:RFE82 RPA3:RPA82 RYW3:RYW82 SIS3:SIS82 SSO3:SSO82 TCK3:TCK82 TMG3:TMG82 TWC3:TWC82 UFY3:UFY82 UPU3:UPU82 UZQ3:UZQ82 VJM3:VJM82 VTI3:VTI82 WDE3:WDE82 WNA3:WNA82 WWW3:WWW82 KK65541:KK65619 UG65541:UG65619 AEC65541:AEC65619 ANY65541:ANY65619 AXU65541:AXU65619 BHQ65541:BHQ65619 BRM65541:BRM65619 CBI65541:CBI65619 CLE65541:CLE65619 CVA65541:CVA65619 DEW65541:DEW65619 DOS65541:DOS65619 DYO65541:DYO65619 EIK65541:EIK65619 ESG65541:ESG65619 FCC65541:FCC65619 FLY65541:FLY65619 FVU65541:FVU65619 GFQ65541:GFQ65619 GPM65541:GPM65619 GZI65541:GZI65619 HJE65541:HJE65619 HTA65541:HTA65619 ICW65541:ICW65619 IMS65541:IMS65619 IWO65541:IWO65619 JGK65541:JGK65619 JQG65541:JQG65619 KAC65541:KAC65619 KJY65541:KJY65619 KTU65541:KTU65619 LDQ65541:LDQ65619 LNM65541:LNM65619 LXI65541:LXI65619 MHE65541:MHE65619 MRA65541:MRA65619 NAW65541:NAW65619 NKS65541:NKS65619 NUO65541:NUO65619 OEK65541:OEK65619 OOG65541:OOG65619 OYC65541:OYC65619 PHY65541:PHY65619 PRU65541:PRU65619 QBQ65541:QBQ65619 QLM65541:QLM65619 QVI65541:QVI65619 RFE65541:RFE65619 RPA65541:RPA65619 RYW65541:RYW65619 SIS65541:SIS65619 SSO65541:SSO65619 TCK65541:TCK65619 TMG65541:TMG65619 TWC65541:TWC65619 UFY65541:UFY65619 UPU65541:UPU65619 UZQ65541:UZQ65619 VJM65541:VJM65619 VTI65541:VTI65619 WDE65541:WDE65619 WNA65541:WNA65619 WWW65541:WWW65619 KK131077:KK131155 UG131077:UG131155 AEC131077:AEC131155 ANY131077:ANY131155 AXU131077:AXU131155 BHQ131077:BHQ131155 BRM131077:BRM131155 CBI131077:CBI131155 CLE131077:CLE131155 CVA131077:CVA131155 DEW131077:DEW131155 DOS131077:DOS131155 DYO131077:DYO131155 EIK131077:EIK131155 ESG131077:ESG131155 FCC131077:FCC131155 FLY131077:FLY131155 FVU131077:FVU131155 GFQ131077:GFQ131155 GPM131077:GPM131155 GZI131077:GZI131155 HJE131077:HJE131155 HTA131077:HTA131155 ICW131077:ICW131155 IMS131077:IMS131155 IWO131077:IWO131155 JGK131077:JGK131155 JQG131077:JQG131155 KAC131077:KAC131155 KJY131077:KJY131155 KTU131077:KTU131155 LDQ131077:LDQ131155 LNM131077:LNM131155 LXI131077:LXI131155 MHE131077:MHE131155 MRA131077:MRA131155 NAW131077:NAW131155 NKS131077:NKS131155 NUO131077:NUO131155 OEK131077:OEK131155 OOG131077:OOG131155 OYC131077:OYC131155 PHY131077:PHY131155 PRU131077:PRU131155 QBQ131077:QBQ131155 QLM131077:QLM131155 QVI131077:QVI131155 RFE131077:RFE131155 RPA131077:RPA131155 RYW131077:RYW131155 SIS131077:SIS131155 SSO131077:SSO131155 TCK131077:TCK131155 TMG131077:TMG131155 TWC131077:TWC131155 UFY131077:UFY131155 UPU131077:UPU131155 UZQ131077:UZQ131155 VJM131077:VJM131155 VTI131077:VTI131155 WDE131077:WDE131155 WNA131077:WNA131155 WWW131077:WWW131155 KK196613:KK196691 UG196613:UG196691 AEC196613:AEC196691 ANY196613:ANY196691 AXU196613:AXU196691 BHQ196613:BHQ196691 BRM196613:BRM196691 CBI196613:CBI196691 CLE196613:CLE196691 CVA196613:CVA196691 DEW196613:DEW196691 DOS196613:DOS196691 DYO196613:DYO196691 EIK196613:EIK196691 ESG196613:ESG196691 FCC196613:FCC196691 FLY196613:FLY196691 FVU196613:FVU196691 GFQ196613:GFQ196691 GPM196613:GPM196691 GZI196613:GZI196691 HJE196613:HJE196691 HTA196613:HTA196691 ICW196613:ICW196691 IMS196613:IMS196691 IWO196613:IWO196691 JGK196613:JGK196691 JQG196613:JQG196691 KAC196613:KAC196691 KJY196613:KJY196691 KTU196613:KTU196691 LDQ196613:LDQ196691 LNM196613:LNM196691 LXI196613:LXI196691 MHE196613:MHE196691 MRA196613:MRA196691 NAW196613:NAW196691 NKS196613:NKS196691 NUO196613:NUO196691 OEK196613:OEK196691 OOG196613:OOG196691 OYC196613:OYC196691 PHY196613:PHY196691 PRU196613:PRU196691 QBQ196613:QBQ196691 QLM196613:QLM196691 QVI196613:QVI196691 RFE196613:RFE196691 RPA196613:RPA196691 RYW196613:RYW196691 SIS196613:SIS196691 SSO196613:SSO196691 TCK196613:TCK196691 TMG196613:TMG196691 TWC196613:TWC196691 UFY196613:UFY196691 UPU196613:UPU196691 UZQ196613:UZQ196691 VJM196613:VJM196691 VTI196613:VTI196691 WDE196613:WDE196691 WNA196613:WNA196691 WWW196613:WWW196691 KK262149:KK262227 UG262149:UG262227 AEC262149:AEC262227 ANY262149:ANY262227 AXU262149:AXU262227 BHQ262149:BHQ262227 BRM262149:BRM262227 CBI262149:CBI262227 CLE262149:CLE262227 CVA262149:CVA262227 DEW262149:DEW262227 DOS262149:DOS262227 DYO262149:DYO262227 EIK262149:EIK262227 ESG262149:ESG262227 FCC262149:FCC262227 FLY262149:FLY262227 FVU262149:FVU262227 GFQ262149:GFQ262227 GPM262149:GPM262227 GZI262149:GZI262227 HJE262149:HJE262227 HTA262149:HTA262227 ICW262149:ICW262227 IMS262149:IMS262227 IWO262149:IWO262227 JGK262149:JGK262227 JQG262149:JQG262227 KAC262149:KAC262227 KJY262149:KJY262227 KTU262149:KTU262227 LDQ262149:LDQ262227 LNM262149:LNM262227 LXI262149:LXI262227 MHE262149:MHE262227 MRA262149:MRA262227 NAW262149:NAW262227 NKS262149:NKS262227 NUO262149:NUO262227 OEK262149:OEK262227 OOG262149:OOG262227 OYC262149:OYC262227 PHY262149:PHY262227 PRU262149:PRU262227 QBQ262149:QBQ262227 QLM262149:QLM262227 QVI262149:QVI262227 RFE262149:RFE262227 RPA262149:RPA262227 RYW262149:RYW262227 SIS262149:SIS262227 SSO262149:SSO262227 TCK262149:TCK262227 TMG262149:TMG262227 TWC262149:TWC262227 UFY262149:UFY262227 UPU262149:UPU262227 UZQ262149:UZQ262227 VJM262149:VJM262227 VTI262149:VTI262227 WDE262149:WDE262227 WNA262149:WNA262227 WWW262149:WWW262227 KK327685:KK327763 UG327685:UG327763 AEC327685:AEC327763 ANY327685:ANY327763 AXU327685:AXU327763 BHQ327685:BHQ327763 BRM327685:BRM327763 CBI327685:CBI327763 CLE327685:CLE327763 CVA327685:CVA327763 DEW327685:DEW327763 DOS327685:DOS327763 DYO327685:DYO327763 EIK327685:EIK327763 ESG327685:ESG327763 FCC327685:FCC327763 FLY327685:FLY327763 FVU327685:FVU327763 GFQ327685:GFQ327763 GPM327685:GPM327763 GZI327685:GZI327763 HJE327685:HJE327763 HTA327685:HTA327763 ICW327685:ICW327763 IMS327685:IMS327763 IWO327685:IWO327763 JGK327685:JGK327763 JQG327685:JQG327763 KAC327685:KAC327763 KJY327685:KJY327763 KTU327685:KTU327763 LDQ327685:LDQ327763 LNM327685:LNM327763 LXI327685:LXI327763 MHE327685:MHE327763 MRA327685:MRA327763 NAW327685:NAW327763 NKS327685:NKS327763 NUO327685:NUO327763 OEK327685:OEK327763 OOG327685:OOG327763 OYC327685:OYC327763 PHY327685:PHY327763 PRU327685:PRU327763 QBQ327685:QBQ327763 QLM327685:QLM327763 QVI327685:QVI327763 RFE327685:RFE327763 RPA327685:RPA327763 RYW327685:RYW327763 SIS327685:SIS327763 SSO327685:SSO327763 TCK327685:TCK327763 TMG327685:TMG327763 TWC327685:TWC327763 UFY327685:UFY327763 UPU327685:UPU327763 UZQ327685:UZQ327763 VJM327685:VJM327763 VTI327685:VTI327763 WDE327685:WDE327763 WNA327685:WNA327763 WWW327685:WWW327763 KK393221:KK393299 UG393221:UG393299 AEC393221:AEC393299 ANY393221:ANY393299 AXU393221:AXU393299 BHQ393221:BHQ393299 BRM393221:BRM393299 CBI393221:CBI393299 CLE393221:CLE393299 CVA393221:CVA393299 DEW393221:DEW393299 DOS393221:DOS393299 DYO393221:DYO393299 EIK393221:EIK393299 ESG393221:ESG393299 FCC393221:FCC393299 FLY393221:FLY393299 FVU393221:FVU393299 GFQ393221:GFQ393299 GPM393221:GPM393299 GZI393221:GZI393299 HJE393221:HJE393299 HTA393221:HTA393299 ICW393221:ICW393299 IMS393221:IMS393299 IWO393221:IWO393299 JGK393221:JGK393299 JQG393221:JQG393299 KAC393221:KAC393299 KJY393221:KJY393299 KTU393221:KTU393299 LDQ393221:LDQ393299 LNM393221:LNM393299 LXI393221:LXI393299 MHE393221:MHE393299 MRA393221:MRA393299 NAW393221:NAW393299 NKS393221:NKS393299 NUO393221:NUO393299 OEK393221:OEK393299 OOG393221:OOG393299 OYC393221:OYC393299 PHY393221:PHY393299 PRU393221:PRU393299 QBQ393221:QBQ393299 QLM393221:QLM393299 QVI393221:QVI393299 RFE393221:RFE393299 RPA393221:RPA393299 RYW393221:RYW393299 SIS393221:SIS393299 SSO393221:SSO393299 TCK393221:TCK393299 TMG393221:TMG393299 TWC393221:TWC393299 UFY393221:UFY393299 UPU393221:UPU393299 UZQ393221:UZQ393299 VJM393221:VJM393299 VTI393221:VTI393299 WDE393221:WDE393299 WNA393221:WNA393299 WWW393221:WWW393299 KK458757:KK458835 UG458757:UG458835 AEC458757:AEC458835 ANY458757:ANY458835 AXU458757:AXU458835 BHQ458757:BHQ458835 BRM458757:BRM458835 CBI458757:CBI458835 CLE458757:CLE458835 CVA458757:CVA458835 DEW458757:DEW458835 DOS458757:DOS458835 DYO458757:DYO458835 EIK458757:EIK458835 ESG458757:ESG458835 FCC458757:FCC458835 FLY458757:FLY458835 FVU458757:FVU458835 GFQ458757:GFQ458835 GPM458757:GPM458835 GZI458757:GZI458835 HJE458757:HJE458835 HTA458757:HTA458835 ICW458757:ICW458835 IMS458757:IMS458835 IWO458757:IWO458835 JGK458757:JGK458835 JQG458757:JQG458835 KAC458757:KAC458835 KJY458757:KJY458835 KTU458757:KTU458835 LDQ458757:LDQ458835 LNM458757:LNM458835 LXI458757:LXI458835 MHE458757:MHE458835 MRA458757:MRA458835 NAW458757:NAW458835 NKS458757:NKS458835 NUO458757:NUO458835 OEK458757:OEK458835 OOG458757:OOG458835 OYC458757:OYC458835 PHY458757:PHY458835 PRU458757:PRU458835 QBQ458757:QBQ458835 QLM458757:QLM458835 QVI458757:QVI458835 RFE458757:RFE458835 RPA458757:RPA458835 RYW458757:RYW458835 SIS458757:SIS458835 SSO458757:SSO458835 TCK458757:TCK458835 TMG458757:TMG458835 TWC458757:TWC458835 UFY458757:UFY458835 UPU458757:UPU458835 UZQ458757:UZQ458835 VJM458757:VJM458835 VTI458757:VTI458835 WDE458757:WDE458835 WNA458757:WNA458835 WWW458757:WWW458835 KK524293:KK524371 UG524293:UG524371 AEC524293:AEC524371 ANY524293:ANY524371 AXU524293:AXU524371 BHQ524293:BHQ524371 BRM524293:BRM524371 CBI524293:CBI524371 CLE524293:CLE524371 CVA524293:CVA524371 DEW524293:DEW524371 DOS524293:DOS524371 DYO524293:DYO524371 EIK524293:EIK524371 ESG524293:ESG524371 FCC524293:FCC524371 FLY524293:FLY524371 FVU524293:FVU524371 GFQ524293:GFQ524371 GPM524293:GPM524371 GZI524293:GZI524371 HJE524293:HJE524371 HTA524293:HTA524371 ICW524293:ICW524371 IMS524293:IMS524371 IWO524293:IWO524371 JGK524293:JGK524371 JQG524293:JQG524371 KAC524293:KAC524371 KJY524293:KJY524371 KTU524293:KTU524371 LDQ524293:LDQ524371 LNM524293:LNM524371 LXI524293:LXI524371 MHE524293:MHE524371 MRA524293:MRA524371 NAW524293:NAW524371 NKS524293:NKS524371 NUO524293:NUO524371 OEK524293:OEK524371 OOG524293:OOG524371 OYC524293:OYC524371 PHY524293:PHY524371 PRU524293:PRU524371 QBQ524293:QBQ524371 QLM524293:QLM524371 QVI524293:QVI524371 RFE524293:RFE524371 RPA524293:RPA524371 RYW524293:RYW524371 SIS524293:SIS524371 SSO524293:SSO524371 TCK524293:TCK524371 TMG524293:TMG524371 TWC524293:TWC524371 UFY524293:UFY524371 UPU524293:UPU524371 UZQ524293:UZQ524371 VJM524293:VJM524371 VTI524293:VTI524371 WDE524293:WDE524371 WNA524293:WNA524371 WWW524293:WWW524371 KK589829:KK589907 UG589829:UG589907 AEC589829:AEC589907 ANY589829:ANY589907 AXU589829:AXU589907 BHQ589829:BHQ589907 BRM589829:BRM589907 CBI589829:CBI589907 CLE589829:CLE589907 CVA589829:CVA589907 DEW589829:DEW589907 DOS589829:DOS589907 DYO589829:DYO589907 EIK589829:EIK589907 ESG589829:ESG589907 FCC589829:FCC589907 FLY589829:FLY589907 FVU589829:FVU589907 GFQ589829:GFQ589907 GPM589829:GPM589907 GZI589829:GZI589907 HJE589829:HJE589907 HTA589829:HTA589907 ICW589829:ICW589907 IMS589829:IMS589907 IWO589829:IWO589907 JGK589829:JGK589907 JQG589829:JQG589907 KAC589829:KAC589907 KJY589829:KJY589907 KTU589829:KTU589907 LDQ589829:LDQ589907 LNM589829:LNM589907 LXI589829:LXI589907 MHE589829:MHE589907 MRA589829:MRA589907 NAW589829:NAW589907 NKS589829:NKS589907 NUO589829:NUO589907 OEK589829:OEK589907 OOG589829:OOG589907 OYC589829:OYC589907 PHY589829:PHY589907 PRU589829:PRU589907 QBQ589829:QBQ589907 QLM589829:QLM589907 QVI589829:QVI589907 RFE589829:RFE589907 RPA589829:RPA589907 RYW589829:RYW589907 SIS589829:SIS589907 SSO589829:SSO589907 TCK589829:TCK589907 TMG589829:TMG589907 TWC589829:TWC589907 UFY589829:UFY589907 UPU589829:UPU589907 UZQ589829:UZQ589907 VJM589829:VJM589907 VTI589829:VTI589907 WDE589829:WDE589907 WNA589829:WNA589907 WWW589829:WWW589907 KK655365:KK655443 UG655365:UG655443 AEC655365:AEC655443 ANY655365:ANY655443 AXU655365:AXU655443 BHQ655365:BHQ655443 BRM655365:BRM655443 CBI655365:CBI655443 CLE655365:CLE655443 CVA655365:CVA655443 DEW655365:DEW655443 DOS655365:DOS655443 DYO655365:DYO655443 EIK655365:EIK655443 ESG655365:ESG655443 FCC655365:FCC655443 FLY655365:FLY655443 FVU655365:FVU655443 GFQ655365:GFQ655443 GPM655365:GPM655443 GZI655365:GZI655443 HJE655365:HJE655443 HTA655365:HTA655443 ICW655365:ICW655443 IMS655365:IMS655443 IWO655365:IWO655443 JGK655365:JGK655443 JQG655365:JQG655443 KAC655365:KAC655443 KJY655365:KJY655443 KTU655365:KTU655443 LDQ655365:LDQ655443 LNM655365:LNM655443 LXI655365:LXI655443 MHE655365:MHE655443 MRA655365:MRA655443 NAW655365:NAW655443 NKS655365:NKS655443 NUO655365:NUO655443 OEK655365:OEK655443 OOG655365:OOG655443 OYC655365:OYC655443 PHY655365:PHY655443 PRU655365:PRU655443 QBQ655365:QBQ655443 QLM655365:QLM655443 QVI655365:QVI655443 RFE655365:RFE655443 RPA655365:RPA655443 RYW655365:RYW655443 SIS655365:SIS655443 SSO655365:SSO655443 TCK655365:TCK655443 TMG655365:TMG655443 TWC655365:TWC655443 UFY655365:UFY655443 UPU655365:UPU655443 UZQ655365:UZQ655443 VJM655365:VJM655443 VTI655365:VTI655443 WDE655365:WDE655443 WNA655365:WNA655443 WWW655365:WWW655443 KK720901:KK720979 UG720901:UG720979 AEC720901:AEC720979 ANY720901:ANY720979 AXU720901:AXU720979 BHQ720901:BHQ720979 BRM720901:BRM720979 CBI720901:CBI720979 CLE720901:CLE720979 CVA720901:CVA720979 DEW720901:DEW720979 DOS720901:DOS720979 DYO720901:DYO720979 EIK720901:EIK720979 ESG720901:ESG720979 FCC720901:FCC720979 FLY720901:FLY720979 FVU720901:FVU720979 GFQ720901:GFQ720979 GPM720901:GPM720979 GZI720901:GZI720979 HJE720901:HJE720979 HTA720901:HTA720979 ICW720901:ICW720979 IMS720901:IMS720979 IWO720901:IWO720979 JGK720901:JGK720979 JQG720901:JQG720979 KAC720901:KAC720979 KJY720901:KJY720979 KTU720901:KTU720979 LDQ720901:LDQ720979 LNM720901:LNM720979 LXI720901:LXI720979 MHE720901:MHE720979 MRA720901:MRA720979 NAW720901:NAW720979 NKS720901:NKS720979 NUO720901:NUO720979 OEK720901:OEK720979 OOG720901:OOG720979 OYC720901:OYC720979 PHY720901:PHY720979 PRU720901:PRU720979 QBQ720901:QBQ720979 QLM720901:QLM720979 QVI720901:QVI720979 RFE720901:RFE720979 RPA720901:RPA720979 RYW720901:RYW720979 SIS720901:SIS720979 SSO720901:SSO720979 TCK720901:TCK720979 TMG720901:TMG720979 TWC720901:TWC720979 UFY720901:UFY720979 UPU720901:UPU720979 UZQ720901:UZQ720979 VJM720901:VJM720979 VTI720901:VTI720979 WDE720901:WDE720979 WNA720901:WNA720979 WWW720901:WWW720979 KK786437:KK786515 UG786437:UG786515 AEC786437:AEC786515 ANY786437:ANY786515 AXU786437:AXU786515 BHQ786437:BHQ786515 BRM786437:BRM786515 CBI786437:CBI786515 CLE786437:CLE786515 CVA786437:CVA786515 DEW786437:DEW786515 DOS786437:DOS786515 DYO786437:DYO786515 EIK786437:EIK786515 ESG786437:ESG786515 FCC786437:FCC786515 FLY786437:FLY786515 FVU786437:FVU786515 GFQ786437:GFQ786515 GPM786437:GPM786515 GZI786437:GZI786515 HJE786437:HJE786515 HTA786437:HTA786515 ICW786437:ICW786515 IMS786437:IMS786515 IWO786437:IWO786515 JGK786437:JGK786515 JQG786437:JQG786515 KAC786437:KAC786515 KJY786437:KJY786515 KTU786437:KTU786515 LDQ786437:LDQ786515 LNM786437:LNM786515 LXI786437:LXI786515 MHE786437:MHE786515 MRA786437:MRA786515 NAW786437:NAW786515 NKS786437:NKS786515 NUO786437:NUO786515 OEK786437:OEK786515 OOG786437:OOG786515 OYC786437:OYC786515 PHY786437:PHY786515 PRU786437:PRU786515 QBQ786437:QBQ786515 QLM786437:QLM786515 QVI786437:QVI786515 RFE786437:RFE786515 RPA786437:RPA786515 RYW786437:RYW786515 SIS786437:SIS786515 SSO786437:SSO786515 TCK786437:TCK786515 TMG786437:TMG786515 TWC786437:TWC786515 UFY786437:UFY786515 UPU786437:UPU786515 UZQ786437:UZQ786515 VJM786437:VJM786515 VTI786437:VTI786515 WDE786437:WDE786515 WNA786437:WNA786515 WWW786437:WWW786515 KK851973:KK852051 UG851973:UG852051 AEC851973:AEC852051 ANY851973:ANY852051 AXU851973:AXU852051 BHQ851973:BHQ852051 BRM851973:BRM852051 CBI851973:CBI852051 CLE851973:CLE852051 CVA851973:CVA852051 DEW851973:DEW852051 DOS851973:DOS852051 DYO851973:DYO852051 EIK851973:EIK852051 ESG851973:ESG852051 FCC851973:FCC852051 FLY851973:FLY852051 FVU851973:FVU852051 GFQ851973:GFQ852051 GPM851973:GPM852051 GZI851973:GZI852051 HJE851973:HJE852051 HTA851973:HTA852051 ICW851973:ICW852051 IMS851973:IMS852051 IWO851973:IWO852051 JGK851973:JGK852051 JQG851973:JQG852051 KAC851973:KAC852051 KJY851973:KJY852051 KTU851973:KTU852051 LDQ851973:LDQ852051 LNM851973:LNM852051 LXI851973:LXI852051 MHE851973:MHE852051 MRA851973:MRA852051 NAW851973:NAW852051 NKS851973:NKS852051 NUO851973:NUO852051 OEK851973:OEK852051 OOG851973:OOG852051 OYC851973:OYC852051 PHY851973:PHY852051 PRU851973:PRU852051 QBQ851973:QBQ852051 QLM851973:QLM852051 QVI851973:QVI852051 RFE851973:RFE852051 RPA851973:RPA852051 RYW851973:RYW852051 SIS851973:SIS852051 SSO851973:SSO852051 TCK851973:TCK852051 TMG851973:TMG852051 TWC851973:TWC852051 UFY851973:UFY852051 UPU851973:UPU852051 UZQ851973:UZQ852051 VJM851973:VJM852051 VTI851973:VTI852051 WDE851973:WDE852051 WNA851973:WNA852051 WWW851973:WWW852051 KK917509:KK917587 UG917509:UG917587 AEC917509:AEC917587 ANY917509:ANY917587 AXU917509:AXU917587 BHQ917509:BHQ917587 BRM917509:BRM917587 CBI917509:CBI917587 CLE917509:CLE917587 CVA917509:CVA917587 DEW917509:DEW917587 DOS917509:DOS917587 DYO917509:DYO917587 EIK917509:EIK917587 ESG917509:ESG917587 FCC917509:FCC917587 FLY917509:FLY917587 FVU917509:FVU917587 GFQ917509:GFQ917587 GPM917509:GPM917587 GZI917509:GZI917587 HJE917509:HJE917587 HTA917509:HTA917587 ICW917509:ICW917587 IMS917509:IMS917587 IWO917509:IWO917587 JGK917509:JGK917587 JQG917509:JQG917587 KAC917509:KAC917587 KJY917509:KJY917587 KTU917509:KTU917587 LDQ917509:LDQ917587 LNM917509:LNM917587 LXI917509:LXI917587 MHE917509:MHE917587 MRA917509:MRA917587 NAW917509:NAW917587 NKS917509:NKS917587 NUO917509:NUO917587 OEK917509:OEK917587 OOG917509:OOG917587 OYC917509:OYC917587 PHY917509:PHY917587 PRU917509:PRU917587 QBQ917509:QBQ917587 QLM917509:QLM917587 QVI917509:QVI917587 RFE917509:RFE917587 RPA917509:RPA917587 RYW917509:RYW917587 SIS917509:SIS917587 SSO917509:SSO917587 TCK917509:TCK917587 TMG917509:TMG917587 TWC917509:TWC917587 UFY917509:UFY917587 UPU917509:UPU917587 UZQ917509:UZQ917587 VJM917509:VJM917587 VTI917509:VTI917587 WDE917509:WDE917587 WNA917509:WNA917587 WWW917509:WWW917587 KK983045:KK983123 UG983045:UG983123 AEC983045:AEC983123 ANY983045:ANY983123 AXU983045:AXU983123 BHQ983045:BHQ983123 BRM983045:BRM983123 CBI983045:CBI983123 CLE983045:CLE983123 CVA983045:CVA983123 DEW983045:DEW983123 DOS983045:DOS983123 DYO983045:DYO983123 EIK983045:EIK983123 ESG983045:ESG983123 FCC983045:FCC983123 FLY983045:FLY983123 FVU983045:FVU983123 GFQ983045:GFQ983123 GPM983045:GPM983123 GZI983045:GZI983123 HJE983045:HJE983123 HTA983045:HTA983123 ICW983045:ICW983123 IMS983045:IMS983123 IWO983045:IWO983123 JGK983045:JGK983123 JQG983045:JQG983123 KAC983045:KAC983123 KJY983045:KJY983123 KTU983045:KTU983123 LDQ983045:LDQ983123 LNM983045:LNM983123 LXI983045:LXI983123 MHE983045:MHE983123 MRA983045:MRA983123 NAW983045:NAW983123 NKS983045:NKS983123 NUO983045:NUO983123 OEK983045:OEK983123 OOG983045:OOG983123 OYC983045:OYC983123 PHY983045:PHY983123 PRU983045:PRU983123 QBQ983045:QBQ983123 QLM983045:QLM983123 QVI983045:QVI983123 RFE983045:RFE983123 RPA983045:RPA983123 RYW983045:RYW983123 SIS983045:SIS983123 SSO983045:SSO983123 TCK983045:TCK983123 TMG983045:TMG983123 TWC983045:TWC983123 UFY983045:UFY983123 UPU983045:UPU983123 UZQ983045:UZQ983123 VJM983045:VJM983123 VTI983045:VTI983123 WDE983045:WDE983123 WNA983045:WNA983123 WWW983045:WWW983123 KK110:KK135 UG110:UG135 AEC110:AEC135 ANY110:ANY135 AXU110:AXU135 BHQ110:BHQ135 BRM110:BRM135 CBI110:CBI135 CLE110:CLE135 CVA110:CVA135 DEW110:DEW135 DOS110:DOS135 DYO110:DYO135 EIK110:EIK135 ESG110:ESG135 FCC110:FCC135 FLY110:FLY135 FVU110:FVU135 GFQ110:GFQ135 GPM110:GPM135 GZI110:GZI135 HJE110:HJE135 HTA110:HTA135 ICW110:ICW135 IMS110:IMS135 IWO110:IWO135 JGK110:JGK135 JQG110:JQG135 KAC110:KAC135 KJY110:KJY135 KTU110:KTU135 LDQ110:LDQ135 LNM110:LNM135 LXI110:LXI135 MHE110:MHE135 MRA110:MRA135 NAW110:NAW135 NKS110:NKS135 NUO110:NUO135 OEK110:OEK135 OOG110:OOG135 OYC110:OYC135 PHY110:PHY135 PRU110:PRU135 QBQ110:QBQ135 QLM110:QLM135 QVI110:QVI135 RFE110:RFE135 RPA110:RPA135 RYW110:RYW135 SIS110:SIS135 SSO110:SSO135 TCK110:TCK135 TMG110:TMG135 TWC110:TWC135 UFY110:UFY135 UPU110:UPU135 UZQ110:UZQ135 VJM110:VJM135 VTI110:VTI135 WDE110:WDE135 WNA110:WNA135 WWW110:WWW135 KK65647:KK65669 UG65647:UG65669 AEC65647:AEC65669 ANY65647:ANY65669 AXU65647:AXU65669 BHQ65647:BHQ65669 BRM65647:BRM65669 CBI65647:CBI65669 CLE65647:CLE65669 CVA65647:CVA65669 DEW65647:DEW65669 DOS65647:DOS65669 DYO65647:DYO65669 EIK65647:EIK65669 ESG65647:ESG65669 FCC65647:FCC65669 FLY65647:FLY65669 FVU65647:FVU65669 GFQ65647:GFQ65669 GPM65647:GPM65669 GZI65647:GZI65669 HJE65647:HJE65669 HTA65647:HTA65669 ICW65647:ICW65669 IMS65647:IMS65669 IWO65647:IWO65669 JGK65647:JGK65669 JQG65647:JQG65669 KAC65647:KAC65669 KJY65647:KJY65669 KTU65647:KTU65669 LDQ65647:LDQ65669 LNM65647:LNM65669 LXI65647:LXI65669 MHE65647:MHE65669 MRA65647:MRA65669 NAW65647:NAW65669 NKS65647:NKS65669 NUO65647:NUO65669 OEK65647:OEK65669 OOG65647:OOG65669 OYC65647:OYC65669 PHY65647:PHY65669 PRU65647:PRU65669 QBQ65647:QBQ65669 QLM65647:QLM65669 QVI65647:QVI65669 RFE65647:RFE65669 RPA65647:RPA65669 RYW65647:RYW65669 SIS65647:SIS65669 SSO65647:SSO65669 TCK65647:TCK65669 TMG65647:TMG65669 TWC65647:TWC65669 UFY65647:UFY65669 UPU65647:UPU65669 UZQ65647:UZQ65669 VJM65647:VJM65669 VTI65647:VTI65669 WDE65647:WDE65669 WNA65647:WNA65669 WWW65647:WWW65669 KK131183:KK131205 UG131183:UG131205 AEC131183:AEC131205 ANY131183:ANY131205 AXU131183:AXU131205 BHQ131183:BHQ131205 BRM131183:BRM131205 CBI131183:CBI131205 CLE131183:CLE131205 CVA131183:CVA131205 DEW131183:DEW131205 DOS131183:DOS131205 DYO131183:DYO131205 EIK131183:EIK131205 ESG131183:ESG131205 FCC131183:FCC131205 FLY131183:FLY131205 FVU131183:FVU131205 GFQ131183:GFQ131205 GPM131183:GPM131205 GZI131183:GZI131205 HJE131183:HJE131205 HTA131183:HTA131205 ICW131183:ICW131205 IMS131183:IMS131205 IWO131183:IWO131205 JGK131183:JGK131205 JQG131183:JQG131205 KAC131183:KAC131205 KJY131183:KJY131205 KTU131183:KTU131205 LDQ131183:LDQ131205 LNM131183:LNM131205 LXI131183:LXI131205 MHE131183:MHE131205 MRA131183:MRA131205 NAW131183:NAW131205 NKS131183:NKS131205 NUO131183:NUO131205 OEK131183:OEK131205 OOG131183:OOG131205 OYC131183:OYC131205 PHY131183:PHY131205 PRU131183:PRU131205 QBQ131183:QBQ131205 QLM131183:QLM131205 QVI131183:QVI131205 RFE131183:RFE131205 RPA131183:RPA131205 RYW131183:RYW131205 SIS131183:SIS131205 SSO131183:SSO131205 TCK131183:TCK131205 TMG131183:TMG131205 TWC131183:TWC131205 UFY131183:UFY131205 UPU131183:UPU131205 UZQ131183:UZQ131205 VJM131183:VJM131205 VTI131183:VTI131205 WDE131183:WDE131205 WNA131183:WNA131205 WWW131183:WWW131205 KK196719:KK196741 UG196719:UG196741 AEC196719:AEC196741 ANY196719:ANY196741 AXU196719:AXU196741 BHQ196719:BHQ196741 BRM196719:BRM196741 CBI196719:CBI196741 CLE196719:CLE196741 CVA196719:CVA196741 DEW196719:DEW196741 DOS196719:DOS196741 DYO196719:DYO196741 EIK196719:EIK196741 ESG196719:ESG196741 FCC196719:FCC196741 FLY196719:FLY196741 FVU196719:FVU196741 GFQ196719:GFQ196741 GPM196719:GPM196741 GZI196719:GZI196741 HJE196719:HJE196741 HTA196719:HTA196741 ICW196719:ICW196741 IMS196719:IMS196741 IWO196719:IWO196741 JGK196719:JGK196741 JQG196719:JQG196741 KAC196719:KAC196741 KJY196719:KJY196741 KTU196719:KTU196741 LDQ196719:LDQ196741 LNM196719:LNM196741 LXI196719:LXI196741 MHE196719:MHE196741 MRA196719:MRA196741 NAW196719:NAW196741 NKS196719:NKS196741 NUO196719:NUO196741 OEK196719:OEK196741 OOG196719:OOG196741 OYC196719:OYC196741 PHY196719:PHY196741 PRU196719:PRU196741 QBQ196719:QBQ196741 QLM196719:QLM196741 QVI196719:QVI196741 RFE196719:RFE196741 RPA196719:RPA196741 RYW196719:RYW196741 SIS196719:SIS196741 SSO196719:SSO196741 TCK196719:TCK196741 TMG196719:TMG196741 TWC196719:TWC196741 UFY196719:UFY196741 UPU196719:UPU196741 UZQ196719:UZQ196741 VJM196719:VJM196741 VTI196719:VTI196741 WDE196719:WDE196741 WNA196719:WNA196741 WWW196719:WWW196741 KK262255:KK262277 UG262255:UG262277 AEC262255:AEC262277 ANY262255:ANY262277 AXU262255:AXU262277 BHQ262255:BHQ262277 BRM262255:BRM262277 CBI262255:CBI262277 CLE262255:CLE262277 CVA262255:CVA262277 DEW262255:DEW262277 DOS262255:DOS262277 DYO262255:DYO262277 EIK262255:EIK262277 ESG262255:ESG262277 FCC262255:FCC262277 FLY262255:FLY262277 FVU262255:FVU262277 GFQ262255:GFQ262277 GPM262255:GPM262277 GZI262255:GZI262277 HJE262255:HJE262277 HTA262255:HTA262277 ICW262255:ICW262277 IMS262255:IMS262277 IWO262255:IWO262277 JGK262255:JGK262277 JQG262255:JQG262277 KAC262255:KAC262277 KJY262255:KJY262277 KTU262255:KTU262277 LDQ262255:LDQ262277 LNM262255:LNM262277 LXI262255:LXI262277 MHE262255:MHE262277 MRA262255:MRA262277 NAW262255:NAW262277 NKS262255:NKS262277 NUO262255:NUO262277 OEK262255:OEK262277 OOG262255:OOG262277 OYC262255:OYC262277 PHY262255:PHY262277 PRU262255:PRU262277 QBQ262255:QBQ262277 QLM262255:QLM262277 QVI262255:QVI262277 RFE262255:RFE262277 RPA262255:RPA262277 RYW262255:RYW262277 SIS262255:SIS262277 SSO262255:SSO262277 TCK262255:TCK262277 TMG262255:TMG262277 TWC262255:TWC262277 UFY262255:UFY262277 UPU262255:UPU262277 UZQ262255:UZQ262277 VJM262255:VJM262277 VTI262255:VTI262277 WDE262255:WDE262277 WNA262255:WNA262277 WWW262255:WWW262277 KK327791:KK327813 UG327791:UG327813 AEC327791:AEC327813 ANY327791:ANY327813 AXU327791:AXU327813 BHQ327791:BHQ327813 BRM327791:BRM327813 CBI327791:CBI327813 CLE327791:CLE327813 CVA327791:CVA327813 DEW327791:DEW327813 DOS327791:DOS327813 DYO327791:DYO327813 EIK327791:EIK327813 ESG327791:ESG327813 FCC327791:FCC327813 FLY327791:FLY327813 FVU327791:FVU327813 GFQ327791:GFQ327813 GPM327791:GPM327813 GZI327791:GZI327813 HJE327791:HJE327813 HTA327791:HTA327813 ICW327791:ICW327813 IMS327791:IMS327813 IWO327791:IWO327813 JGK327791:JGK327813 JQG327791:JQG327813 KAC327791:KAC327813 KJY327791:KJY327813 KTU327791:KTU327813 LDQ327791:LDQ327813 LNM327791:LNM327813 LXI327791:LXI327813 MHE327791:MHE327813 MRA327791:MRA327813 NAW327791:NAW327813 NKS327791:NKS327813 NUO327791:NUO327813 OEK327791:OEK327813 OOG327791:OOG327813 OYC327791:OYC327813 PHY327791:PHY327813 PRU327791:PRU327813 QBQ327791:QBQ327813 QLM327791:QLM327813 QVI327791:QVI327813 RFE327791:RFE327813 RPA327791:RPA327813 RYW327791:RYW327813 SIS327791:SIS327813 SSO327791:SSO327813 TCK327791:TCK327813 TMG327791:TMG327813 TWC327791:TWC327813 UFY327791:UFY327813 UPU327791:UPU327813 UZQ327791:UZQ327813 VJM327791:VJM327813 VTI327791:VTI327813 WDE327791:WDE327813 WNA327791:WNA327813 WWW327791:WWW327813 KK393327:KK393349 UG393327:UG393349 AEC393327:AEC393349 ANY393327:ANY393349 AXU393327:AXU393349 BHQ393327:BHQ393349 BRM393327:BRM393349 CBI393327:CBI393349 CLE393327:CLE393349 CVA393327:CVA393349 DEW393327:DEW393349 DOS393327:DOS393349 DYO393327:DYO393349 EIK393327:EIK393349 ESG393327:ESG393349 FCC393327:FCC393349 FLY393327:FLY393349 FVU393327:FVU393349 GFQ393327:GFQ393349 GPM393327:GPM393349 GZI393327:GZI393349 HJE393327:HJE393349 HTA393327:HTA393349 ICW393327:ICW393349 IMS393327:IMS393349 IWO393327:IWO393349 JGK393327:JGK393349 JQG393327:JQG393349 KAC393327:KAC393349 KJY393327:KJY393349 KTU393327:KTU393349 LDQ393327:LDQ393349 LNM393327:LNM393349 LXI393327:LXI393349 MHE393327:MHE393349 MRA393327:MRA393349 NAW393327:NAW393349 NKS393327:NKS393349 NUO393327:NUO393349 OEK393327:OEK393349 OOG393327:OOG393349 OYC393327:OYC393349 PHY393327:PHY393349 PRU393327:PRU393349 QBQ393327:QBQ393349 QLM393327:QLM393349 QVI393327:QVI393349 RFE393327:RFE393349 RPA393327:RPA393349 RYW393327:RYW393349 SIS393327:SIS393349 SSO393327:SSO393349 TCK393327:TCK393349 TMG393327:TMG393349 TWC393327:TWC393349 UFY393327:UFY393349 UPU393327:UPU393349 UZQ393327:UZQ393349 VJM393327:VJM393349 VTI393327:VTI393349 WDE393327:WDE393349 WNA393327:WNA393349 WWW393327:WWW393349 KK458863:KK458885 UG458863:UG458885 AEC458863:AEC458885 ANY458863:ANY458885 AXU458863:AXU458885 BHQ458863:BHQ458885 BRM458863:BRM458885 CBI458863:CBI458885 CLE458863:CLE458885 CVA458863:CVA458885 DEW458863:DEW458885 DOS458863:DOS458885 DYO458863:DYO458885 EIK458863:EIK458885 ESG458863:ESG458885 FCC458863:FCC458885 FLY458863:FLY458885 FVU458863:FVU458885 GFQ458863:GFQ458885 GPM458863:GPM458885 GZI458863:GZI458885 HJE458863:HJE458885 HTA458863:HTA458885 ICW458863:ICW458885 IMS458863:IMS458885 IWO458863:IWO458885 JGK458863:JGK458885 JQG458863:JQG458885 KAC458863:KAC458885 KJY458863:KJY458885 KTU458863:KTU458885 LDQ458863:LDQ458885 LNM458863:LNM458885 LXI458863:LXI458885 MHE458863:MHE458885 MRA458863:MRA458885 NAW458863:NAW458885 NKS458863:NKS458885 NUO458863:NUO458885 OEK458863:OEK458885 OOG458863:OOG458885 OYC458863:OYC458885 PHY458863:PHY458885 PRU458863:PRU458885 QBQ458863:QBQ458885 QLM458863:QLM458885 QVI458863:QVI458885 RFE458863:RFE458885 RPA458863:RPA458885 RYW458863:RYW458885 SIS458863:SIS458885 SSO458863:SSO458885 TCK458863:TCK458885 TMG458863:TMG458885 TWC458863:TWC458885 UFY458863:UFY458885 UPU458863:UPU458885 UZQ458863:UZQ458885 VJM458863:VJM458885 VTI458863:VTI458885 WDE458863:WDE458885 WNA458863:WNA458885 WWW458863:WWW458885 KK524399:KK524421 UG524399:UG524421 AEC524399:AEC524421 ANY524399:ANY524421 AXU524399:AXU524421 BHQ524399:BHQ524421 BRM524399:BRM524421 CBI524399:CBI524421 CLE524399:CLE524421 CVA524399:CVA524421 DEW524399:DEW524421 DOS524399:DOS524421 DYO524399:DYO524421 EIK524399:EIK524421 ESG524399:ESG524421 FCC524399:FCC524421 FLY524399:FLY524421 FVU524399:FVU524421 GFQ524399:GFQ524421 GPM524399:GPM524421 GZI524399:GZI524421 HJE524399:HJE524421 HTA524399:HTA524421 ICW524399:ICW524421 IMS524399:IMS524421 IWO524399:IWO524421 JGK524399:JGK524421 JQG524399:JQG524421 KAC524399:KAC524421 KJY524399:KJY524421 KTU524399:KTU524421 LDQ524399:LDQ524421 LNM524399:LNM524421 LXI524399:LXI524421 MHE524399:MHE524421 MRA524399:MRA524421 NAW524399:NAW524421 NKS524399:NKS524421 NUO524399:NUO524421 OEK524399:OEK524421 OOG524399:OOG524421 OYC524399:OYC524421 PHY524399:PHY524421 PRU524399:PRU524421 QBQ524399:QBQ524421 QLM524399:QLM524421 QVI524399:QVI524421 RFE524399:RFE524421 RPA524399:RPA524421 RYW524399:RYW524421 SIS524399:SIS524421 SSO524399:SSO524421 TCK524399:TCK524421 TMG524399:TMG524421 TWC524399:TWC524421 UFY524399:UFY524421 UPU524399:UPU524421 UZQ524399:UZQ524421 VJM524399:VJM524421 VTI524399:VTI524421 WDE524399:WDE524421 WNA524399:WNA524421 WWW524399:WWW524421 KK589935:KK589957 UG589935:UG589957 AEC589935:AEC589957 ANY589935:ANY589957 AXU589935:AXU589957 BHQ589935:BHQ589957 BRM589935:BRM589957 CBI589935:CBI589957 CLE589935:CLE589957 CVA589935:CVA589957 DEW589935:DEW589957 DOS589935:DOS589957 DYO589935:DYO589957 EIK589935:EIK589957 ESG589935:ESG589957 FCC589935:FCC589957 FLY589935:FLY589957 FVU589935:FVU589957 GFQ589935:GFQ589957 GPM589935:GPM589957 GZI589935:GZI589957 HJE589935:HJE589957 HTA589935:HTA589957 ICW589935:ICW589957 IMS589935:IMS589957 IWO589935:IWO589957 JGK589935:JGK589957 JQG589935:JQG589957 KAC589935:KAC589957 KJY589935:KJY589957 KTU589935:KTU589957 LDQ589935:LDQ589957 LNM589935:LNM589957 LXI589935:LXI589957 MHE589935:MHE589957 MRA589935:MRA589957 NAW589935:NAW589957 NKS589935:NKS589957 NUO589935:NUO589957 OEK589935:OEK589957 OOG589935:OOG589957 OYC589935:OYC589957 PHY589935:PHY589957 PRU589935:PRU589957 QBQ589935:QBQ589957 QLM589935:QLM589957 QVI589935:QVI589957 RFE589935:RFE589957 RPA589935:RPA589957 RYW589935:RYW589957 SIS589935:SIS589957 SSO589935:SSO589957 TCK589935:TCK589957 TMG589935:TMG589957 TWC589935:TWC589957 UFY589935:UFY589957 UPU589935:UPU589957 UZQ589935:UZQ589957 VJM589935:VJM589957 VTI589935:VTI589957 WDE589935:WDE589957 WNA589935:WNA589957 WWW589935:WWW589957 KK655471:KK655493 UG655471:UG655493 AEC655471:AEC655493 ANY655471:ANY655493 AXU655471:AXU655493 BHQ655471:BHQ655493 BRM655471:BRM655493 CBI655471:CBI655493 CLE655471:CLE655493 CVA655471:CVA655493 DEW655471:DEW655493 DOS655471:DOS655493 DYO655471:DYO655493 EIK655471:EIK655493 ESG655471:ESG655493 FCC655471:FCC655493 FLY655471:FLY655493 FVU655471:FVU655493 GFQ655471:GFQ655493 GPM655471:GPM655493 GZI655471:GZI655493 HJE655471:HJE655493 HTA655471:HTA655493 ICW655471:ICW655493 IMS655471:IMS655493 IWO655471:IWO655493 JGK655471:JGK655493 JQG655471:JQG655493 KAC655471:KAC655493 KJY655471:KJY655493 KTU655471:KTU655493 LDQ655471:LDQ655493 LNM655471:LNM655493 LXI655471:LXI655493 MHE655471:MHE655493 MRA655471:MRA655493 NAW655471:NAW655493 NKS655471:NKS655493 NUO655471:NUO655493 OEK655471:OEK655493 OOG655471:OOG655493 OYC655471:OYC655493 PHY655471:PHY655493 PRU655471:PRU655493 QBQ655471:QBQ655493 QLM655471:QLM655493 QVI655471:QVI655493 RFE655471:RFE655493 RPA655471:RPA655493 RYW655471:RYW655493 SIS655471:SIS655493 SSO655471:SSO655493 TCK655471:TCK655493 TMG655471:TMG655493 TWC655471:TWC655493 UFY655471:UFY655493 UPU655471:UPU655493 UZQ655471:UZQ655493 VJM655471:VJM655493 VTI655471:VTI655493 WDE655471:WDE655493 WNA655471:WNA655493 WWW655471:WWW655493 KK721007:KK721029 UG721007:UG721029 AEC721007:AEC721029 ANY721007:ANY721029 AXU721007:AXU721029 BHQ721007:BHQ721029 BRM721007:BRM721029 CBI721007:CBI721029 CLE721007:CLE721029 CVA721007:CVA721029 DEW721007:DEW721029 DOS721007:DOS721029 DYO721007:DYO721029 EIK721007:EIK721029 ESG721007:ESG721029 FCC721007:FCC721029 FLY721007:FLY721029 FVU721007:FVU721029 GFQ721007:GFQ721029 GPM721007:GPM721029 GZI721007:GZI721029 HJE721007:HJE721029 HTA721007:HTA721029 ICW721007:ICW721029 IMS721007:IMS721029 IWO721007:IWO721029 JGK721007:JGK721029 JQG721007:JQG721029 KAC721007:KAC721029 KJY721007:KJY721029 KTU721007:KTU721029 LDQ721007:LDQ721029 LNM721007:LNM721029 LXI721007:LXI721029 MHE721007:MHE721029 MRA721007:MRA721029 NAW721007:NAW721029 NKS721007:NKS721029 NUO721007:NUO721029 OEK721007:OEK721029 OOG721007:OOG721029 OYC721007:OYC721029 PHY721007:PHY721029 PRU721007:PRU721029 QBQ721007:QBQ721029 QLM721007:QLM721029 QVI721007:QVI721029 RFE721007:RFE721029 RPA721007:RPA721029 RYW721007:RYW721029 SIS721007:SIS721029 SSO721007:SSO721029 TCK721007:TCK721029 TMG721007:TMG721029 TWC721007:TWC721029 UFY721007:UFY721029 UPU721007:UPU721029 UZQ721007:UZQ721029 VJM721007:VJM721029 VTI721007:VTI721029 WDE721007:WDE721029 WNA721007:WNA721029 WWW721007:WWW721029 KK786543:KK786565 UG786543:UG786565 AEC786543:AEC786565 ANY786543:ANY786565 AXU786543:AXU786565 BHQ786543:BHQ786565 BRM786543:BRM786565 CBI786543:CBI786565 CLE786543:CLE786565 CVA786543:CVA786565 DEW786543:DEW786565 DOS786543:DOS786565 DYO786543:DYO786565 EIK786543:EIK786565 ESG786543:ESG786565 FCC786543:FCC786565 FLY786543:FLY786565 FVU786543:FVU786565 GFQ786543:GFQ786565 GPM786543:GPM786565 GZI786543:GZI786565 HJE786543:HJE786565 HTA786543:HTA786565 ICW786543:ICW786565 IMS786543:IMS786565 IWO786543:IWO786565 JGK786543:JGK786565 JQG786543:JQG786565 KAC786543:KAC786565 KJY786543:KJY786565 KTU786543:KTU786565 LDQ786543:LDQ786565 LNM786543:LNM786565 LXI786543:LXI786565 MHE786543:MHE786565 MRA786543:MRA786565 NAW786543:NAW786565 NKS786543:NKS786565 NUO786543:NUO786565 OEK786543:OEK786565 OOG786543:OOG786565 OYC786543:OYC786565 PHY786543:PHY786565 PRU786543:PRU786565 QBQ786543:QBQ786565 QLM786543:QLM786565 QVI786543:QVI786565 RFE786543:RFE786565 RPA786543:RPA786565 RYW786543:RYW786565 SIS786543:SIS786565 SSO786543:SSO786565 TCK786543:TCK786565 TMG786543:TMG786565 TWC786543:TWC786565 UFY786543:UFY786565 UPU786543:UPU786565 UZQ786543:UZQ786565 VJM786543:VJM786565 VTI786543:VTI786565 WDE786543:WDE786565 WNA786543:WNA786565 WWW786543:WWW786565 KK852079:KK852101 UG852079:UG852101 AEC852079:AEC852101 ANY852079:ANY852101 AXU852079:AXU852101 BHQ852079:BHQ852101 BRM852079:BRM852101 CBI852079:CBI852101 CLE852079:CLE852101 CVA852079:CVA852101 DEW852079:DEW852101 DOS852079:DOS852101 DYO852079:DYO852101 EIK852079:EIK852101 ESG852079:ESG852101 FCC852079:FCC852101 FLY852079:FLY852101 FVU852079:FVU852101 GFQ852079:GFQ852101 GPM852079:GPM852101 GZI852079:GZI852101 HJE852079:HJE852101 HTA852079:HTA852101 ICW852079:ICW852101 IMS852079:IMS852101 IWO852079:IWO852101 JGK852079:JGK852101 JQG852079:JQG852101 KAC852079:KAC852101 KJY852079:KJY852101 KTU852079:KTU852101 LDQ852079:LDQ852101 LNM852079:LNM852101 LXI852079:LXI852101 MHE852079:MHE852101 MRA852079:MRA852101 NAW852079:NAW852101 NKS852079:NKS852101 NUO852079:NUO852101 OEK852079:OEK852101 OOG852079:OOG852101 OYC852079:OYC852101 PHY852079:PHY852101 PRU852079:PRU852101 QBQ852079:QBQ852101 QLM852079:QLM852101 QVI852079:QVI852101 RFE852079:RFE852101 RPA852079:RPA852101 RYW852079:RYW852101 SIS852079:SIS852101 SSO852079:SSO852101 TCK852079:TCK852101 TMG852079:TMG852101 TWC852079:TWC852101 UFY852079:UFY852101 UPU852079:UPU852101 UZQ852079:UZQ852101 VJM852079:VJM852101 VTI852079:VTI852101 WDE852079:WDE852101 WNA852079:WNA852101 WWW852079:WWW852101 KK917615:KK917637 UG917615:UG917637 AEC917615:AEC917637 ANY917615:ANY917637 AXU917615:AXU917637 BHQ917615:BHQ917637 BRM917615:BRM917637 CBI917615:CBI917637 CLE917615:CLE917637 CVA917615:CVA917637 DEW917615:DEW917637 DOS917615:DOS917637 DYO917615:DYO917637 EIK917615:EIK917637 ESG917615:ESG917637 FCC917615:FCC917637 FLY917615:FLY917637 FVU917615:FVU917637 GFQ917615:GFQ917637 GPM917615:GPM917637 GZI917615:GZI917637 HJE917615:HJE917637 HTA917615:HTA917637 ICW917615:ICW917637 IMS917615:IMS917637 IWO917615:IWO917637 JGK917615:JGK917637 JQG917615:JQG917637 KAC917615:KAC917637 KJY917615:KJY917637 KTU917615:KTU917637 LDQ917615:LDQ917637 LNM917615:LNM917637 LXI917615:LXI917637 MHE917615:MHE917637 MRA917615:MRA917637 NAW917615:NAW917637 NKS917615:NKS917637 NUO917615:NUO917637 OEK917615:OEK917637 OOG917615:OOG917637 OYC917615:OYC917637 PHY917615:PHY917637 PRU917615:PRU917637 QBQ917615:QBQ917637 QLM917615:QLM917637 QVI917615:QVI917637 RFE917615:RFE917637 RPA917615:RPA917637 RYW917615:RYW917637 SIS917615:SIS917637 SSO917615:SSO917637 TCK917615:TCK917637 TMG917615:TMG917637 TWC917615:TWC917637 UFY917615:UFY917637 UPU917615:UPU917637 UZQ917615:UZQ917637 VJM917615:VJM917637 VTI917615:VTI917637 WDE917615:WDE917637 WNA917615:WNA917637 WWW917615:WWW917637 KK983151:KK983173 UG983151:UG983173 AEC983151:AEC983173 ANY983151:ANY983173 AXU983151:AXU983173 BHQ983151:BHQ983173 BRM983151:BRM983173 CBI983151:CBI983173 CLE983151:CLE983173 CVA983151:CVA983173 DEW983151:DEW983173 DOS983151:DOS983173 DYO983151:DYO983173 EIK983151:EIK983173 ESG983151:ESG983173 FCC983151:FCC983173 FLY983151:FLY983173 FVU983151:FVU983173 GFQ983151:GFQ983173 GPM983151:GPM983173 GZI983151:GZI983173 HJE983151:HJE983173 HTA983151:HTA983173 ICW983151:ICW983173 IMS983151:IMS983173 IWO983151:IWO983173 JGK983151:JGK983173 JQG983151:JQG983173 KAC983151:KAC983173 KJY983151:KJY983173 KTU983151:KTU983173 LDQ983151:LDQ983173 LNM983151:LNM983173 LXI983151:LXI983173 MHE983151:MHE983173 MRA983151:MRA983173 NAW983151:NAW983173 NKS983151:NKS983173 NUO983151:NUO983173 OEK983151:OEK983173 OOG983151:OOG983173 OYC983151:OYC983173 PHY983151:PHY983173 PRU983151:PRU983173 QBQ983151:QBQ983173 QLM983151:QLM983173 QVI983151:QVI983173 RFE983151:RFE983173 RPA983151:RPA983173 RYW983151:RYW983173 SIS983151:SIS983173 SSO983151:SSO983173 TCK983151:TCK983173 TMG983151:TMG983173 TWC983151:TWC983173 UFY983151:UFY983173 UPU983151:UPU983173 UZQ983151:UZQ983173 VJM983151:VJM983173 VTI983151:VTI983173 WDE983151:WDE983173 WNA983151:WNA983173" xr:uid="{00000000-0002-0000-2000-000001000000}">
      <formula1>$BW$7</formula1>
      <formula2>$BW$8</formula2>
    </dataValidation>
  </dataValidations>
  <pageMargins left="0.97" right="0.51181102362204722" top="0.39370078740157483" bottom="3.937007874015748E-2" header="0.31496062992125984" footer="7.874015748031496E-2"/>
  <pageSetup scale="9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Personal!$C$19:$C$84</xm:f>
          </x14:formula1>
          <xm:sqref>Q3:T3</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1"/>
  <dimension ref="A1"/>
  <sheetViews>
    <sheetView view="pageLayout" workbookViewId="0">
      <selection activeCell="C16" sqref="C16"/>
    </sheetView>
  </sheetViews>
  <sheetFormatPr baseColWidth="10" defaultRowHeight="14.4"/>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7"/>
  <dimension ref="A2:Q81"/>
  <sheetViews>
    <sheetView workbookViewId="0">
      <selection activeCell="G29" sqref="G29"/>
    </sheetView>
  </sheetViews>
  <sheetFormatPr baseColWidth="10" defaultRowHeight="13.2"/>
  <cols>
    <col min="1" max="1" width="2.5546875" style="563" customWidth="1"/>
    <col min="2" max="2" width="17.109375" style="563" customWidth="1"/>
    <col min="3" max="3" width="4.6640625" style="563" customWidth="1"/>
    <col min="4" max="4" width="8.88671875" style="563" customWidth="1"/>
    <col min="5" max="5" width="4.88671875" style="563" customWidth="1"/>
    <col min="6" max="6" width="18.6640625" style="563" customWidth="1"/>
    <col min="7" max="7" width="13" style="563" customWidth="1"/>
    <col min="8" max="8" width="11.109375" style="563" customWidth="1"/>
    <col min="9" max="9" width="3" style="563" customWidth="1"/>
    <col min="10" max="10" width="10.109375" style="563" customWidth="1"/>
    <col min="11" max="11" width="3.33203125" style="563" customWidth="1"/>
    <col min="12" max="12" width="22.44140625" style="563" customWidth="1"/>
    <col min="13" max="14" width="11.44140625" style="563"/>
    <col min="15" max="15" width="9.5546875" style="563" customWidth="1"/>
    <col min="16" max="16" width="64.88671875" style="563" customWidth="1"/>
    <col min="17" max="17" width="29" style="563" customWidth="1"/>
    <col min="18" max="253" width="11.44140625" style="563"/>
    <col min="254" max="254" width="2.5546875" style="563" customWidth="1"/>
    <col min="255" max="255" width="17.109375" style="563" customWidth="1"/>
    <col min="256" max="256" width="6.44140625" style="563" customWidth="1"/>
    <col min="257" max="257" width="8.88671875" style="563" customWidth="1"/>
    <col min="258" max="258" width="4.88671875" style="563" customWidth="1"/>
    <col min="259" max="259" width="18.6640625" style="563" customWidth="1"/>
    <col min="260" max="260" width="9.88671875" style="563" customWidth="1"/>
    <col min="261" max="261" width="11.109375" style="563" customWidth="1"/>
    <col min="262" max="262" width="3" style="563" customWidth="1"/>
    <col min="263" max="263" width="11.33203125" style="563" customWidth="1"/>
    <col min="264" max="509" width="11.44140625" style="563"/>
    <col min="510" max="510" width="2.5546875" style="563" customWidth="1"/>
    <col min="511" max="511" width="17.109375" style="563" customWidth="1"/>
    <col min="512" max="512" width="6.44140625" style="563" customWidth="1"/>
    <col min="513" max="513" width="8.88671875" style="563" customWidth="1"/>
    <col min="514" max="514" width="4.88671875" style="563" customWidth="1"/>
    <col min="515" max="515" width="18.6640625" style="563" customWidth="1"/>
    <col min="516" max="516" width="9.88671875" style="563" customWidth="1"/>
    <col min="517" max="517" width="11.109375" style="563" customWidth="1"/>
    <col min="518" max="518" width="3" style="563" customWidth="1"/>
    <col min="519" max="519" width="11.33203125" style="563" customWidth="1"/>
    <col min="520" max="765" width="11.44140625" style="563"/>
    <col min="766" max="766" width="2.5546875" style="563" customWidth="1"/>
    <col min="767" max="767" width="17.109375" style="563" customWidth="1"/>
    <col min="768" max="768" width="6.44140625" style="563" customWidth="1"/>
    <col min="769" max="769" width="8.88671875" style="563" customWidth="1"/>
    <col min="770" max="770" width="4.88671875" style="563" customWidth="1"/>
    <col min="771" max="771" width="18.6640625" style="563" customWidth="1"/>
    <col min="772" max="772" width="9.88671875" style="563" customWidth="1"/>
    <col min="773" max="773" width="11.109375" style="563" customWidth="1"/>
    <col min="774" max="774" width="3" style="563" customWidth="1"/>
    <col min="775" max="775" width="11.33203125" style="563" customWidth="1"/>
    <col min="776" max="1021" width="11.44140625" style="563"/>
    <col min="1022" max="1022" width="2.5546875" style="563" customWidth="1"/>
    <col min="1023" max="1023" width="17.109375" style="563" customWidth="1"/>
    <col min="1024" max="1024" width="6.44140625" style="563" customWidth="1"/>
    <col min="1025" max="1025" width="8.88671875" style="563" customWidth="1"/>
    <col min="1026" max="1026" width="4.88671875" style="563" customWidth="1"/>
    <col min="1027" max="1027" width="18.6640625" style="563" customWidth="1"/>
    <col min="1028" max="1028" width="9.88671875" style="563" customWidth="1"/>
    <col min="1029" max="1029" width="11.109375" style="563" customWidth="1"/>
    <col min="1030" max="1030" width="3" style="563" customWidth="1"/>
    <col min="1031" max="1031" width="11.33203125" style="563" customWidth="1"/>
    <col min="1032" max="1277" width="11.44140625" style="563"/>
    <col min="1278" max="1278" width="2.5546875" style="563" customWidth="1"/>
    <col min="1279" max="1279" width="17.109375" style="563" customWidth="1"/>
    <col min="1280" max="1280" width="6.44140625" style="563" customWidth="1"/>
    <col min="1281" max="1281" width="8.88671875" style="563" customWidth="1"/>
    <col min="1282" max="1282" width="4.88671875" style="563" customWidth="1"/>
    <col min="1283" max="1283" width="18.6640625" style="563" customWidth="1"/>
    <col min="1284" max="1284" width="9.88671875" style="563" customWidth="1"/>
    <col min="1285" max="1285" width="11.109375" style="563" customWidth="1"/>
    <col min="1286" max="1286" width="3" style="563" customWidth="1"/>
    <col min="1287" max="1287" width="11.33203125" style="563" customWidth="1"/>
    <col min="1288" max="1533" width="11.44140625" style="563"/>
    <col min="1534" max="1534" width="2.5546875" style="563" customWidth="1"/>
    <col min="1535" max="1535" width="17.109375" style="563" customWidth="1"/>
    <col min="1536" max="1536" width="6.44140625" style="563" customWidth="1"/>
    <col min="1537" max="1537" width="8.88671875" style="563" customWidth="1"/>
    <col min="1538" max="1538" width="4.88671875" style="563" customWidth="1"/>
    <col min="1539" max="1539" width="18.6640625" style="563" customWidth="1"/>
    <col min="1540" max="1540" width="9.88671875" style="563" customWidth="1"/>
    <col min="1541" max="1541" width="11.109375" style="563" customWidth="1"/>
    <col min="1542" max="1542" width="3" style="563" customWidth="1"/>
    <col min="1543" max="1543" width="11.33203125" style="563" customWidth="1"/>
    <col min="1544" max="1789" width="11.44140625" style="563"/>
    <col min="1790" max="1790" width="2.5546875" style="563" customWidth="1"/>
    <col min="1791" max="1791" width="17.109375" style="563" customWidth="1"/>
    <col min="1792" max="1792" width="6.44140625" style="563" customWidth="1"/>
    <col min="1793" max="1793" width="8.88671875" style="563" customWidth="1"/>
    <col min="1794" max="1794" width="4.88671875" style="563" customWidth="1"/>
    <col min="1795" max="1795" width="18.6640625" style="563" customWidth="1"/>
    <col min="1796" max="1796" width="9.88671875" style="563" customWidth="1"/>
    <col min="1797" max="1797" width="11.109375" style="563" customWidth="1"/>
    <col min="1798" max="1798" width="3" style="563" customWidth="1"/>
    <col min="1799" max="1799" width="11.33203125" style="563" customWidth="1"/>
    <col min="1800" max="2045" width="11.44140625" style="563"/>
    <col min="2046" max="2046" width="2.5546875" style="563" customWidth="1"/>
    <col min="2047" max="2047" width="17.109375" style="563" customWidth="1"/>
    <col min="2048" max="2048" width="6.44140625" style="563" customWidth="1"/>
    <col min="2049" max="2049" width="8.88671875" style="563" customWidth="1"/>
    <col min="2050" max="2050" width="4.88671875" style="563" customWidth="1"/>
    <col min="2051" max="2051" width="18.6640625" style="563" customWidth="1"/>
    <col min="2052" max="2052" width="9.88671875" style="563" customWidth="1"/>
    <col min="2053" max="2053" width="11.109375" style="563" customWidth="1"/>
    <col min="2054" max="2054" width="3" style="563" customWidth="1"/>
    <col min="2055" max="2055" width="11.33203125" style="563" customWidth="1"/>
    <col min="2056" max="2301" width="11.44140625" style="563"/>
    <col min="2302" max="2302" width="2.5546875" style="563" customWidth="1"/>
    <col min="2303" max="2303" width="17.109375" style="563" customWidth="1"/>
    <col min="2304" max="2304" width="6.44140625" style="563" customWidth="1"/>
    <col min="2305" max="2305" width="8.88671875" style="563" customWidth="1"/>
    <col min="2306" max="2306" width="4.88671875" style="563" customWidth="1"/>
    <col min="2307" max="2307" width="18.6640625" style="563" customWidth="1"/>
    <col min="2308" max="2308" width="9.88671875" style="563" customWidth="1"/>
    <col min="2309" max="2309" width="11.109375" style="563" customWidth="1"/>
    <col min="2310" max="2310" width="3" style="563" customWidth="1"/>
    <col min="2311" max="2311" width="11.33203125" style="563" customWidth="1"/>
    <col min="2312" max="2557" width="11.44140625" style="563"/>
    <col min="2558" max="2558" width="2.5546875" style="563" customWidth="1"/>
    <col min="2559" max="2559" width="17.109375" style="563" customWidth="1"/>
    <col min="2560" max="2560" width="6.44140625" style="563" customWidth="1"/>
    <col min="2561" max="2561" width="8.88671875" style="563" customWidth="1"/>
    <col min="2562" max="2562" width="4.88671875" style="563" customWidth="1"/>
    <col min="2563" max="2563" width="18.6640625" style="563" customWidth="1"/>
    <col min="2564" max="2564" width="9.88671875" style="563" customWidth="1"/>
    <col min="2565" max="2565" width="11.109375" style="563" customWidth="1"/>
    <col min="2566" max="2566" width="3" style="563" customWidth="1"/>
    <col min="2567" max="2567" width="11.33203125" style="563" customWidth="1"/>
    <col min="2568" max="2813" width="11.44140625" style="563"/>
    <col min="2814" max="2814" width="2.5546875" style="563" customWidth="1"/>
    <col min="2815" max="2815" width="17.109375" style="563" customWidth="1"/>
    <col min="2816" max="2816" width="6.44140625" style="563" customWidth="1"/>
    <col min="2817" max="2817" width="8.88671875" style="563" customWidth="1"/>
    <col min="2818" max="2818" width="4.88671875" style="563" customWidth="1"/>
    <col min="2819" max="2819" width="18.6640625" style="563" customWidth="1"/>
    <col min="2820" max="2820" width="9.88671875" style="563" customWidth="1"/>
    <col min="2821" max="2821" width="11.109375" style="563" customWidth="1"/>
    <col min="2822" max="2822" width="3" style="563" customWidth="1"/>
    <col min="2823" max="2823" width="11.33203125" style="563" customWidth="1"/>
    <col min="2824" max="3069" width="11.44140625" style="563"/>
    <col min="3070" max="3070" width="2.5546875" style="563" customWidth="1"/>
    <col min="3071" max="3071" width="17.109375" style="563" customWidth="1"/>
    <col min="3072" max="3072" width="6.44140625" style="563" customWidth="1"/>
    <col min="3073" max="3073" width="8.88671875" style="563" customWidth="1"/>
    <col min="3074" max="3074" width="4.88671875" style="563" customWidth="1"/>
    <col min="3075" max="3075" width="18.6640625" style="563" customWidth="1"/>
    <col min="3076" max="3076" width="9.88671875" style="563" customWidth="1"/>
    <col min="3077" max="3077" width="11.109375" style="563" customWidth="1"/>
    <col min="3078" max="3078" width="3" style="563" customWidth="1"/>
    <col min="3079" max="3079" width="11.33203125" style="563" customWidth="1"/>
    <col min="3080" max="3325" width="11.44140625" style="563"/>
    <col min="3326" max="3326" width="2.5546875" style="563" customWidth="1"/>
    <col min="3327" max="3327" width="17.109375" style="563" customWidth="1"/>
    <col min="3328" max="3328" width="6.44140625" style="563" customWidth="1"/>
    <col min="3329" max="3329" width="8.88671875" style="563" customWidth="1"/>
    <col min="3330" max="3330" width="4.88671875" style="563" customWidth="1"/>
    <col min="3331" max="3331" width="18.6640625" style="563" customWidth="1"/>
    <col min="3332" max="3332" width="9.88671875" style="563" customWidth="1"/>
    <col min="3333" max="3333" width="11.109375" style="563" customWidth="1"/>
    <col min="3334" max="3334" width="3" style="563" customWidth="1"/>
    <col min="3335" max="3335" width="11.33203125" style="563" customWidth="1"/>
    <col min="3336" max="3581" width="11.44140625" style="563"/>
    <col min="3582" max="3582" width="2.5546875" style="563" customWidth="1"/>
    <col min="3583" max="3583" width="17.109375" style="563" customWidth="1"/>
    <col min="3584" max="3584" width="6.44140625" style="563" customWidth="1"/>
    <col min="3585" max="3585" width="8.88671875" style="563" customWidth="1"/>
    <col min="3586" max="3586" width="4.88671875" style="563" customWidth="1"/>
    <col min="3587" max="3587" width="18.6640625" style="563" customWidth="1"/>
    <col min="3588" max="3588" width="9.88671875" style="563" customWidth="1"/>
    <col min="3589" max="3589" width="11.109375" style="563" customWidth="1"/>
    <col min="3590" max="3590" width="3" style="563" customWidth="1"/>
    <col min="3591" max="3591" width="11.33203125" style="563" customWidth="1"/>
    <col min="3592" max="3837" width="11.44140625" style="563"/>
    <col min="3838" max="3838" width="2.5546875" style="563" customWidth="1"/>
    <col min="3839" max="3839" width="17.109375" style="563" customWidth="1"/>
    <col min="3840" max="3840" width="6.44140625" style="563" customWidth="1"/>
    <col min="3841" max="3841" width="8.88671875" style="563" customWidth="1"/>
    <col min="3842" max="3842" width="4.88671875" style="563" customWidth="1"/>
    <col min="3843" max="3843" width="18.6640625" style="563" customWidth="1"/>
    <col min="3844" max="3844" width="9.88671875" style="563" customWidth="1"/>
    <col min="3845" max="3845" width="11.109375" style="563" customWidth="1"/>
    <col min="3846" max="3846" width="3" style="563" customWidth="1"/>
    <col min="3847" max="3847" width="11.33203125" style="563" customWidth="1"/>
    <col min="3848" max="4093" width="11.44140625" style="563"/>
    <col min="4094" max="4094" width="2.5546875" style="563" customWidth="1"/>
    <col min="4095" max="4095" width="17.109375" style="563" customWidth="1"/>
    <col min="4096" max="4096" width="6.44140625" style="563" customWidth="1"/>
    <col min="4097" max="4097" width="8.88671875" style="563" customWidth="1"/>
    <col min="4098" max="4098" width="4.88671875" style="563" customWidth="1"/>
    <col min="4099" max="4099" width="18.6640625" style="563" customWidth="1"/>
    <col min="4100" max="4100" width="9.88671875" style="563" customWidth="1"/>
    <col min="4101" max="4101" width="11.109375" style="563" customWidth="1"/>
    <col min="4102" max="4102" width="3" style="563" customWidth="1"/>
    <col min="4103" max="4103" width="11.33203125" style="563" customWidth="1"/>
    <col min="4104" max="4349" width="11.44140625" style="563"/>
    <col min="4350" max="4350" width="2.5546875" style="563" customWidth="1"/>
    <col min="4351" max="4351" width="17.109375" style="563" customWidth="1"/>
    <col min="4352" max="4352" width="6.44140625" style="563" customWidth="1"/>
    <col min="4353" max="4353" width="8.88671875" style="563" customWidth="1"/>
    <col min="4354" max="4354" width="4.88671875" style="563" customWidth="1"/>
    <col min="4355" max="4355" width="18.6640625" style="563" customWidth="1"/>
    <col min="4356" max="4356" width="9.88671875" style="563" customWidth="1"/>
    <col min="4357" max="4357" width="11.109375" style="563" customWidth="1"/>
    <col min="4358" max="4358" width="3" style="563" customWidth="1"/>
    <col min="4359" max="4359" width="11.33203125" style="563" customWidth="1"/>
    <col min="4360" max="4605" width="11.44140625" style="563"/>
    <col min="4606" max="4606" width="2.5546875" style="563" customWidth="1"/>
    <col min="4607" max="4607" width="17.109375" style="563" customWidth="1"/>
    <col min="4608" max="4608" width="6.44140625" style="563" customWidth="1"/>
    <col min="4609" max="4609" width="8.88671875" style="563" customWidth="1"/>
    <col min="4610" max="4610" width="4.88671875" style="563" customWidth="1"/>
    <col min="4611" max="4611" width="18.6640625" style="563" customWidth="1"/>
    <col min="4612" max="4612" width="9.88671875" style="563" customWidth="1"/>
    <col min="4613" max="4613" width="11.109375" style="563" customWidth="1"/>
    <col min="4614" max="4614" width="3" style="563" customWidth="1"/>
    <col min="4615" max="4615" width="11.33203125" style="563" customWidth="1"/>
    <col min="4616" max="4861" width="11.44140625" style="563"/>
    <col min="4862" max="4862" width="2.5546875" style="563" customWidth="1"/>
    <col min="4863" max="4863" width="17.109375" style="563" customWidth="1"/>
    <col min="4864" max="4864" width="6.44140625" style="563" customWidth="1"/>
    <col min="4865" max="4865" width="8.88671875" style="563" customWidth="1"/>
    <col min="4866" max="4866" width="4.88671875" style="563" customWidth="1"/>
    <col min="4867" max="4867" width="18.6640625" style="563" customWidth="1"/>
    <col min="4868" max="4868" width="9.88671875" style="563" customWidth="1"/>
    <col min="4869" max="4869" width="11.109375" style="563" customWidth="1"/>
    <col min="4870" max="4870" width="3" style="563" customWidth="1"/>
    <col min="4871" max="4871" width="11.33203125" style="563" customWidth="1"/>
    <col min="4872" max="5117" width="11.44140625" style="563"/>
    <col min="5118" max="5118" width="2.5546875" style="563" customWidth="1"/>
    <col min="5119" max="5119" width="17.109375" style="563" customWidth="1"/>
    <col min="5120" max="5120" width="6.44140625" style="563" customWidth="1"/>
    <col min="5121" max="5121" width="8.88671875" style="563" customWidth="1"/>
    <col min="5122" max="5122" width="4.88671875" style="563" customWidth="1"/>
    <col min="5123" max="5123" width="18.6640625" style="563" customWidth="1"/>
    <col min="5124" max="5124" width="9.88671875" style="563" customWidth="1"/>
    <col min="5125" max="5125" width="11.109375" style="563" customWidth="1"/>
    <col min="5126" max="5126" width="3" style="563" customWidth="1"/>
    <col min="5127" max="5127" width="11.33203125" style="563" customWidth="1"/>
    <col min="5128" max="5373" width="11.44140625" style="563"/>
    <col min="5374" max="5374" width="2.5546875" style="563" customWidth="1"/>
    <col min="5375" max="5375" width="17.109375" style="563" customWidth="1"/>
    <col min="5376" max="5376" width="6.44140625" style="563" customWidth="1"/>
    <col min="5377" max="5377" width="8.88671875" style="563" customWidth="1"/>
    <col min="5378" max="5378" width="4.88671875" style="563" customWidth="1"/>
    <col min="5379" max="5379" width="18.6640625" style="563" customWidth="1"/>
    <col min="5380" max="5380" width="9.88671875" style="563" customWidth="1"/>
    <col min="5381" max="5381" width="11.109375" style="563" customWidth="1"/>
    <col min="5382" max="5382" width="3" style="563" customWidth="1"/>
    <col min="5383" max="5383" width="11.33203125" style="563" customWidth="1"/>
    <col min="5384" max="5629" width="11.44140625" style="563"/>
    <col min="5630" max="5630" width="2.5546875" style="563" customWidth="1"/>
    <col min="5631" max="5631" width="17.109375" style="563" customWidth="1"/>
    <col min="5632" max="5632" width="6.44140625" style="563" customWidth="1"/>
    <col min="5633" max="5633" width="8.88671875" style="563" customWidth="1"/>
    <col min="5634" max="5634" width="4.88671875" style="563" customWidth="1"/>
    <col min="5635" max="5635" width="18.6640625" style="563" customWidth="1"/>
    <col min="5636" max="5636" width="9.88671875" style="563" customWidth="1"/>
    <col min="5637" max="5637" width="11.109375" style="563" customWidth="1"/>
    <col min="5638" max="5638" width="3" style="563" customWidth="1"/>
    <col min="5639" max="5639" width="11.33203125" style="563" customWidth="1"/>
    <col min="5640" max="5885" width="11.44140625" style="563"/>
    <col min="5886" max="5886" width="2.5546875" style="563" customWidth="1"/>
    <col min="5887" max="5887" width="17.109375" style="563" customWidth="1"/>
    <col min="5888" max="5888" width="6.44140625" style="563" customWidth="1"/>
    <col min="5889" max="5889" width="8.88671875" style="563" customWidth="1"/>
    <col min="5890" max="5890" width="4.88671875" style="563" customWidth="1"/>
    <col min="5891" max="5891" width="18.6640625" style="563" customWidth="1"/>
    <col min="5892" max="5892" width="9.88671875" style="563" customWidth="1"/>
    <col min="5893" max="5893" width="11.109375" style="563" customWidth="1"/>
    <col min="5894" max="5894" width="3" style="563" customWidth="1"/>
    <col min="5895" max="5895" width="11.33203125" style="563" customWidth="1"/>
    <col min="5896" max="6141" width="11.44140625" style="563"/>
    <col min="6142" max="6142" width="2.5546875" style="563" customWidth="1"/>
    <col min="6143" max="6143" width="17.109375" style="563" customWidth="1"/>
    <col min="6144" max="6144" width="6.44140625" style="563" customWidth="1"/>
    <col min="6145" max="6145" width="8.88671875" style="563" customWidth="1"/>
    <col min="6146" max="6146" width="4.88671875" style="563" customWidth="1"/>
    <col min="6147" max="6147" width="18.6640625" style="563" customWidth="1"/>
    <col min="6148" max="6148" width="9.88671875" style="563" customWidth="1"/>
    <col min="6149" max="6149" width="11.109375" style="563" customWidth="1"/>
    <col min="6150" max="6150" width="3" style="563" customWidth="1"/>
    <col min="6151" max="6151" width="11.33203125" style="563" customWidth="1"/>
    <col min="6152" max="6397" width="11.44140625" style="563"/>
    <col min="6398" max="6398" width="2.5546875" style="563" customWidth="1"/>
    <col min="6399" max="6399" width="17.109375" style="563" customWidth="1"/>
    <col min="6400" max="6400" width="6.44140625" style="563" customWidth="1"/>
    <col min="6401" max="6401" width="8.88671875" style="563" customWidth="1"/>
    <col min="6402" max="6402" width="4.88671875" style="563" customWidth="1"/>
    <col min="6403" max="6403" width="18.6640625" style="563" customWidth="1"/>
    <col min="6404" max="6404" width="9.88671875" style="563" customWidth="1"/>
    <col min="6405" max="6405" width="11.109375" style="563" customWidth="1"/>
    <col min="6406" max="6406" width="3" style="563" customWidth="1"/>
    <col min="6407" max="6407" width="11.33203125" style="563" customWidth="1"/>
    <col min="6408" max="6653" width="11.44140625" style="563"/>
    <col min="6654" max="6654" width="2.5546875" style="563" customWidth="1"/>
    <col min="6655" max="6655" width="17.109375" style="563" customWidth="1"/>
    <col min="6656" max="6656" width="6.44140625" style="563" customWidth="1"/>
    <col min="6657" max="6657" width="8.88671875" style="563" customWidth="1"/>
    <col min="6658" max="6658" width="4.88671875" style="563" customWidth="1"/>
    <col min="6659" max="6659" width="18.6640625" style="563" customWidth="1"/>
    <col min="6660" max="6660" width="9.88671875" style="563" customWidth="1"/>
    <col min="6661" max="6661" width="11.109375" style="563" customWidth="1"/>
    <col min="6662" max="6662" width="3" style="563" customWidth="1"/>
    <col min="6663" max="6663" width="11.33203125" style="563" customWidth="1"/>
    <col min="6664" max="6909" width="11.44140625" style="563"/>
    <col min="6910" max="6910" width="2.5546875" style="563" customWidth="1"/>
    <col min="6911" max="6911" width="17.109375" style="563" customWidth="1"/>
    <col min="6912" max="6912" width="6.44140625" style="563" customWidth="1"/>
    <col min="6913" max="6913" width="8.88671875" style="563" customWidth="1"/>
    <col min="6914" max="6914" width="4.88671875" style="563" customWidth="1"/>
    <col min="6915" max="6915" width="18.6640625" style="563" customWidth="1"/>
    <col min="6916" max="6916" width="9.88671875" style="563" customWidth="1"/>
    <col min="6917" max="6917" width="11.109375" style="563" customWidth="1"/>
    <col min="6918" max="6918" width="3" style="563" customWidth="1"/>
    <col min="6919" max="6919" width="11.33203125" style="563" customWidth="1"/>
    <col min="6920" max="7165" width="11.44140625" style="563"/>
    <col min="7166" max="7166" width="2.5546875" style="563" customWidth="1"/>
    <col min="7167" max="7167" width="17.109375" style="563" customWidth="1"/>
    <col min="7168" max="7168" width="6.44140625" style="563" customWidth="1"/>
    <col min="7169" max="7169" width="8.88671875" style="563" customWidth="1"/>
    <col min="7170" max="7170" width="4.88671875" style="563" customWidth="1"/>
    <col min="7171" max="7171" width="18.6640625" style="563" customWidth="1"/>
    <col min="7172" max="7172" width="9.88671875" style="563" customWidth="1"/>
    <col min="7173" max="7173" width="11.109375" style="563" customWidth="1"/>
    <col min="7174" max="7174" width="3" style="563" customWidth="1"/>
    <col min="7175" max="7175" width="11.33203125" style="563" customWidth="1"/>
    <col min="7176" max="7421" width="11.44140625" style="563"/>
    <col min="7422" max="7422" width="2.5546875" style="563" customWidth="1"/>
    <col min="7423" max="7423" width="17.109375" style="563" customWidth="1"/>
    <col min="7424" max="7424" width="6.44140625" style="563" customWidth="1"/>
    <col min="7425" max="7425" width="8.88671875" style="563" customWidth="1"/>
    <col min="7426" max="7426" width="4.88671875" style="563" customWidth="1"/>
    <col min="7427" max="7427" width="18.6640625" style="563" customWidth="1"/>
    <col min="7428" max="7428" width="9.88671875" style="563" customWidth="1"/>
    <col min="7429" max="7429" width="11.109375" style="563" customWidth="1"/>
    <col min="7430" max="7430" width="3" style="563" customWidth="1"/>
    <col min="7431" max="7431" width="11.33203125" style="563" customWidth="1"/>
    <col min="7432" max="7677" width="11.44140625" style="563"/>
    <col min="7678" max="7678" width="2.5546875" style="563" customWidth="1"/>
    <col min="7679" max="7679" width="17.109375" style="563" customWidth="1"/>
    <col min="7680" max="7680" width="6.44140625" style="563" customWidth="1"/>
    <col min="7681" max="7681" width="8.88671875" style="563" customWidth="1"/>
    <col min="7682" max="7682" width="4.88671875" style="563" customWidth="1"/>
    <col min="7683" max="7683" width="18.6640625" style="563" customWidth="1"/>
    <col min="7684" max="7684" width="9.88671875" style="563" customWidth="1"/>
    <col min="7685" max="7685" width="11.109375" style="563" customWidth="1"/>
    <col min="7686" max="7686" width="3" style="563" customWidth="1"/>
    <col min="7687" max="7687" width="11.33203125" style="563" customWidth="1"/>
    <col min="7688" max="7933" width="11.44140625" style="563"/>
    <col min="7934" max="7934" width="2.5546875" style="563" customWidth="1"/>
    <col min="7935" max="7935" width="17.109375" style="563" customWidth="1"/>
    <col min="7936" max="7936" width="6.44140625" style="563" customWidth="1"/>
    <col min="7937" max="7937" width="8.88671875" style="563" customWidth="1"/>
    <col min="7938" max="7938" width="4.88671875" style="563" customWidth="1"/>
    <col min="7939" max="7939" width="18.6640625" style="563" customWidth="1"/>
    <col min="7940" max="7940" width="9.88671875" style="563" customWidth="1"/>
    <col min="7941" max="7941" width="11.109375" style="563" customWidth="1"/>
    <col min="7942" max="7942" width="3" style="563" customWidth="1"/>
    <col min="7943" max="7943" width="11.33203125" style="563" customWidth="1"/>
    <col min="7944" max="8189" width="11.44140625" style="563"/>
    <col min="8190" max="8190" width="2.5546875" style="563" customWidth="1"/>
    <col min="8191" max="8191" width="17.109375" style="563" customWidth="1"/>
    <col min="8192" max="8192" width="6.44140625" style="563" customWidth="1"/>
    <col min="8193" max="8193" width="8.88671875" style="563" customWidth="1"/>
    <col min="8194" max="8194" width="4.88671875" style="563" customWidth="1"/>
    <col min="8195" max="8195" width="18.6640625" style="563" customWidth="1"/>
    <col min="8196" max="8196" width="9.88671875" style="563" customWidth="1"/>
    <col min="8197" max="8197" width="11.109375" style="563" customWidth="1"/>
    <col min="8198" max="8198" width="3" style="563" customWidth="1"/>
    <col min="8199" max="8199" width="11.33203125" style="563" customWidth="1"/>
    <col min="8200" max="8445" width="11.44140625" style="563"/>
    <col min="8446" max="8446" width="2.5546875" style="563" customWidth="1"/>
    <col min="8447" max="8447" width="17.109375" style="563" customWidth="1"/>
    <col min="8448" max="8448" width="6.44140625" style="563" customWidth="1"/>
    <col min="8449" max="8449" width="8.88671875" style="563" customWidth="1"/>
    <col min="8450" max="8450" width="4.88671875" style="563" customWidth="1"/>
    <col min="8451" max="8451" width="18.6640625" style="563" customWidth="1"/>
    <col min="8452" max="8452" width="9.88671875" style="563" customWidth="1"/>
    <col min="8453" max="8453" width="11.109375" style="563" customWidth="1"/>
    <col min="8454" max="8454" width="3" style="563" customWidth="1"/>
    <col min="8455" max="8455" width="11.33203125" style="563" customWidth="1"/>
    <col min="8456" max="8701" width="11.44140625" style="563"/>
    <col min="8702" max="8702" width="2.5546875" style="563" customWidth="1"/>
    <col min="8703" max="8703" width="17.109375" style="563" customWidth="1"/>
    <col min="8704" max="8704" width="6.44140625" style="563" customWidth="1"/>
    <col min="8705" max="8705" width="8.88671875" style="563" customWidth="1"/>
    <col min="8706" max="8706" width="4.88671875" style="563" customWidth="1"/>
    <col min="8707" max="8707" width="18.6640625" style="563" customWidth="1"/>
    <col min="8708" max="8708" width="9.88671875" style="563" customWidth="1"/>
    <col min="8709" max="8709" width="11.109375" style="563" customWidth="1"/>
    <col min="8710" max="8710" width="3" style="563" customWidth="1"/>
    <col min="8711" max="8711" width="11.33203125" style="563" customWidth="1"/>
    <col min="8712" max="8957" width="11.44140625" style="563"/>
    <col min="8958" max="8958" width="2.5546875" style="563" customWidth="1"/>
    <col min="8959" max="8959" width="17.109375" style="563" customWidth="1"/>
    <col min="8960" max="8960" width="6.44140625" style="563" customWidth="1"/>
    <col min="8961" max="8961" width="8.88671875" style="563" customWidth="1"/>
    <col min="8962" max="8962" width="4.88671875" style="563" customWidth="1"/>
    <col min="8963" max="8963" width="18.6640625" style="563" customWidth="1"/>
    <col min="8964" max="8964" width="9.88671875" style="563" customWidth="1"/>
    <col min="8965" max="8965" width="11.109375" style="563" customWidth="1"/>
    <col min="8966" max="8966" width="3" style="563" customWidth="1"/>
    <col min="8967" max="8967" width="11.33203125" style="563" customWidth="1"/>
    <col min="8968" max="9213" width="11.44140625" style="563"/>
    <col min="9214" max="9214" width="2.5546875" style="563" customWidth="1"/>
    <col min="9215" max="9215" width="17.109375" style="563" customWidth="1"/>
    <col min="9216" max="9216" width="6.44140625" style="563" customWidth="1"/>
    <col min="9217" max="9217" width="8.88671875" style="563" customWidth="1"/>
    <col min="9218" max="9218" width="4.88671875" style="563" customWidth="1"/>
    <col min="9219" max="9219" width="18.6640625" style="563" customWidth="1"/>
    <col min="9220" max="9220" width="9.88671875" style="563" customWidth="1"/>
    <col min="9221" max="9221" width="11.109375" style="563" customWidth="1"/>
    <col min="9222" max="9222" width="3" style="563" customWidth="1"/>
    <col min="9223" max="9223" width="11.33203125" style="563" customWidth="1"/>
    <col min="9224" max="9469" width="11.44140625" style="563"/>
    <col min="9470" max="9470" width="2.5546875" style="563" customWidth="1"/>
    <col min="9471" max="9471" width="17.109375" style="563" customWidth="1"/>
    <col min="9472" max="9472" width="6.44140625" style="563" customWidth="1"/>
    <col min="9473" max="9473" width="8.88671875" style="563" customWidth="1"/>
    <col min="9474" max="9474" width="4.88671875" style="563" customWidth="1"/>
    <col min="9475" max="9475" width="18.6640625" style="563" customWidth="1"/>
    <col min="9476" max="9476" width="9.88671875" style="563" customWidth="1"/>
    <col min="9477" max="9477" width="11.109375" style="563" customWidth="1"/>
    <col min="9478" max="9478" width="3" style="563" customWidth="1"/>
    <col min="9479" max="9479" width="11.33203125" style="563" customWidth="1"/>
    <col min="9480" max="9725" width="11.44140625" style="563"/>
    <col min="9726" max="9726" width="2.5546875" style="563" customWidth="1"/>
    <col min="9727" max="9727" width="17.109375" style="563" customWidth="1"/>
    <col min="9728" max="9728" width="6.44140625" style="563" customWidth="1"/>
    <col min="9729" max="9729" width="8.88671875" style="563" customWidth="1"/>
    <col min="9730" max="9730" width="4.88671875" style="563" customWidth="1"/>
    <col min="9731" max="9731" width="18.6640625" style="563" customWidth="1"/>
    <col min="9732" max="9732" width="9.88671875" style="563" customWidth="1"/>
    <col min="9733" max="9733" width="11.109375" style="563" customWidth="1"/>
    <col min="9734" max="9734" width="3" style="563" customWidth="1"/>
    <col min="9735" max="9735" width="11.33203125" style="563" customWidth="1"/>
    <col min="9736" max="9981" width="11.44140625" style="563"/>
    <col min="9982" max="9982" width="2.5546875" style="563" customWidth="1"/>
    <col min="9983" max="9983" width="17.109375" style="563" customWidth="1"/>
    <col min="9984" max="9984" width="6.44140625" style="563" customWidth="1"/>
    <col min="9985" max="9985" width="8.88671875" style="563" customWidth="1"/>
    <col min="9986" max="9986" width="4.88671875" style="563" customWidth="1"/>
    <col min="9987" max="9987" width="18.6640625" style="563" customWidth="1"/>
    <col min="9988" max="9988" width="9.88671875" style="563" customWidth="1"/>
    <col min="9989" max="9989" width="11.109375" style="563" customWidth="1"/>
    <col min="9990" max="9990" width="3" style="563" customWidth="1"/>
    <col min="9991" max="9991" width="11.33203125" style="563" customWidth="1"/>
    <col min="9992" max="10237" width="11.44140625" style="563"/>
    <col min="10238" max="10238" width="2.5546875" style="563" customWidth="1"/>
    <col min="10239" max="10239" width="17.109375" style="563" customWidth="1"/>
    <col min="10240" max="10240" width="6.44140625" style="563" customWidth="1"/>
    <col min="10241" max="10241" width="8.88671875" style="563" customWidth="1"/>
    <col min="10242" max="10242" width="4.88671875" style="563" customWidth="1"/>
    <col min="10243" max="10243" width="18.6640625" style="563" customWidth="1"/>
    <col min="10244" max="10244" width="9.88671875" style="563" customWidth="1"/>
    <col min="10245" max="10245" width="11.109375" style="563" customWidth="1"/>
    <col min="10246" max="10246" width="3" style="563" customWidth="1"/>
    <col min="10247" max="10247" width="11.33203125" style="563" customWidth="1"/>
    <col min="10248" max="10493" width="11.44140625" style="563"/>
    <col min="10494" max="10494" width="2.5546875" style="563" customWidth="1"/>
    <col min="10495" max="10495" width="17.109375" style="563" customWidth="1"/>
    <col min="10496" max="10496" width="6.44140625" style="563" customWidth="1"/>
    <col min="10497" max="10497" width="8.88671875" style="563" customWidth="1"/>
    <col min="10498" max="10498" width="4.88671875" style="563" customWidth="1"/>
    <col min="10499" max="10499" width="18.6640625" style="563" customWidth="1"/>
    <col min="10500" max="10500" width="9.88671875" style="563" customWidth="1"/>
    <col min="10501" max="10501" width="11.109375" style="563" customWidth="1"/>
    <col min="10502" max="10502" width="3" style="563" customWidth="1"/>
    <col min="10503" max="10503" width="11.33203125" style="563" customWidth="1"/>
    <col min="10504" max="10749" width="11.44140625" style="563"/>
    <col min="10750" max="10750" width="2.5546875" style="563" customWidth="1"/>
    <col min="10751" max="10751" width="17.109375" style="563" customWidth="1"/>
    <col min="10752" max="10752" width="6.44140625" style="563" customWidth="1"/>
    <col min="10753" max="10753" width="8.88671875" style="563" customWidth="1"/>
    <col min="10754" max="10754" width="4.88671875" style="563" customWidth="1"/>
    <col min="10755" max="10755" width="18.6640625" style="563" customWidth="1"/>
    <col min="10756" max="10756" width="9.88671875" style="563" customWidth="1"/>
    <col min="10757" max="10757" width="11.109375" style="563" customWidth="1"/>
    <col min="10758" max="10758" width="3" style="563" customWidth="1"/>
    <col min="10759" max="10759" width="11.33203125" style="563" customWidth="1"/>
    <col min="10760" max="11005" width="11.44140625" style="563"/>
    <col min="11006" max="11006" width="2.5546875" style="563" customWidth="1"/>
    <col min="11007" max="11007" width="17.109375" style="563" customWidth="1"/>
    <col min="11008" max="11008" width="6.44140625" style="563" customWidth="1"/>
    <col min="11009" max="11009" width="8.88671875" style="563" customWidth="1"/>
    <col min="11010" max="11010" width="4.88671875" style="563" customWidth="1"/>
    <col min="11011" max="11011" width="18.6640625" style="563" customWidth="1"/>
    <col min="11012" max="11012" width="9.88671875" style="563" customWidth="1"/>
    <col min="11013" max="11013" width="11.109375" style="563" customWidth="1"/>
    <col min="11014" max="11014" width="3" style="563" customWidth="1"/>
    <col min="11015" max="11015" width="11.33203125" style="563" customWidth="1"/>
    <col min="11016" max="11261" width="11.44140625" style="563"/>
    <col min="11262" max="11262" width="2.5546875" style="563" customWidth="1"/>
    <col min="11263" max="11263" width="17.109375" style="563" customWidth="1"/>
    <col min="11264" max="11264" width="6.44140625" style="563" customWidth="1"/>
    <col min="11265" max="11265" width="8.88671875" style="563" customWidth="1"/>
    <col min="11266" max="11266" width="4.88671875" style="563" customWidth="1"/>
    <col min="11267" max="11267" width="18.6640625" style="563" customWidth="1"/>
    <col min="11268" max="11268" width="9.88671875" style="563" customWidth="1"/>
    <col min="11269" max="11269" width="11.109375" style="563" customWidth="1"/>
    <col min="11270" max="11270" width="3" style="563" customWidth="1"/>
    <col min="11271" max="11271" width="11.33203125" style="563" customWidth="1"/>
    <col min="11272" max="11517" width="11.44140625" style="563"/>
    <col min="11518" max="11518" width="2.5546875" style="563" customWidth="1"/>
    <col min="11519" max="11519" width="17.109375" style="563" customWidth="1"/>
    <col min="11520" max="11520" width="6.44140625" style="563" customWidth="1"/>
    <col min="11521" max="11521" width="8.88671875" style="563" customWidth="1"/>
    <col min="11522" max="11522" width="4.88671875" style="563" customWidth="1"/>
    <col min="11523" max="11523" width="18.6640625" style="563" customWidth="1"/>
    <col min="11524" max="11524" width="9.88671875" style="563" customWidth="1"/>
    <col min="11525" max="11525" width="11.109375" style="563" customWidth="1"/>
    <col min="11526" max="11526" width="3" style="563" customWidth="1"/>
    <col min="11527" max="11527" width="11.33203125" style="563" customWidth="1"/>
    <col min="11528" max="11773" width="11.44140625" style="563"/>
    <col min="11774" max="11774" width="2.5546875" style="563" customWidth="1"/>
    <col min="11775" max="11775" width="17.109375" style="563" customWidth="1"/>
    <col min="11776" max="11776" width="6.44140625" style="563" customWidth="1"/>
    <col min="11777" max="11777" width="8.88671875" style="563" customWidth="1"/>
    <col min="11778" max="11778" width="4.88671875" style="563" customWidth="1"/>
    <col min="11779" max="11779" width="18.6640625" style="563" customWidth="1"/>
    <col min="11780" max="11780" width="9.88671875" style="563" customWidth="1"/>
    <col min="11781" max="11781" width="11.109375" style="563" customWidth="1"/>
    <col min="11782" max="11782" width="3" style="563" customWidth="1"/>
    <col min="11783" max="11783" width="11.33203125" style="563" customWidth="1"/>
    <col min="11784" max="12029" width="11.44140625" style="563"/>
    <col min="12030" max="12030" width="2.5546875" style="563" customWidth="1"/>
    <col min="12031" max="12031" width="17.109375" style="563" customWidth="1"/>
    <col min="12032" max="12032" width="6.44140625" style="563" customWidth="1"/>
    <col min="12033" max="12033" width="8.88671875" style="563" customWidth="1"/>
    <col min="12034" max="12034" width="4.88671875" style="563" customWidth="1"/>
    <col min="12035" max="12035" width="18.6640625" style="563" customWidth="1"/>
    <col min="12036" max="12036" width="9.88671875" style="563" customWidth="1"/>
    <col min="12037" max="12037" width="11.109375" style="563" customWidth="1"/>
    <col min="12038" max="12038" width="3" style="563" customWidth="1"/>
    <col min="12039" max="12039" width="11.33203125" style="563" customWidth="1"/>
    <col min="12040" max="12285" width="11.44140625" style="563"/>
    <col min="12286" max="12286" width="2.5546875" style="563" customWidth="1"/>
    <col min="12287" max="12287" width="17.109375" style="563" customWidth="1"/>
    <col min="12288" max="12288" width="6.44140625" style="563" customWidth="1"/>
    <col min="12289" max="12289" width="8.88671875" style="563" customWidth="1"/>
    <col min="12290" max="12290" width="4.88671875" style="563" customWidth="1"/>
    <col min="12291" max="12291" width="18.6640625" style="563" customWidth="1"/>
    <col min="12292" max="12292" width="9.88671875" style="563" customWidth="1"/>
    <col min="12293" max="12293" width="11.109375" style="563" customWidth="1"/>
    <col min="12294" max="12294" width="3" style="563" customWidth="1"/>
    <col min="12295" max="12295" width="11.33203125" style="563" customWidth="1"/>
    <col min="12296" max="12541" width="11.44140625" style="563"/>
    <col min="12542" max="12542" width="2.5546875" style="563" customWidth="1"/>
    <col min="12543" max="12543" width="17.109375" style="563" customWidth="1"/>
    <col min="12544" max="12544" width="6.44140625" style="563" customWidth="1"/>
    <col min="12545" max="12545" width="8.88671875" style="563" customWidth="1"/>
    <col min="12546" max="12546" width="4.88671875" style="563" customWidth="1"/>
    <col min="12547" max="12547" width="18.6640625" style="563" customWidth="1"/>
    <col min="12548" max="12548" width="9.88671875" style="563" customWidth="1"/>
    <col min="12549" max="12549" width="11.109375" style="563" customWidth="1"/>
    <col min="12550" max="12550" width="3" style="563" customWidth="1"/>
    <col min="12551" max="12551" width="11.33203125" style="563" customWidth="1"/>
    <col min="12552" max="12797" width="11.44140625" style="563"/>
    <col min="12798" max="12798" width="2.5546875" style="563" customWidth="1"/>
    <col min="12799" max="12799" width="17.109375" style="563" customWidth="1"/>
    <col min="12800" max="12800" width="6.44140625" style="563" customWidth="1"/>
    <col min="12801" max="12801" width="8.88671875" style="563" customWidth="1"/>
    <col min="12802" max="12802" width="4.88671875" style="563" customWidth="1"/>
    <col min="12803" max="12803" width="18.6640625" style="563" customWidth="1"/>
    <col min="12804" max="12804" width="9.88671875" style="563" customWidth="1"/>
    <col min="12805" max="12805" width="11.109375" style="563" customWidth="1"/>
    <col min="12806" max="12806" width="3" style="563" customWidth="1"/>
    <col min="12807" max="12807" width="11.33203125" style="563" customWidth="1"/>
    <col min="12808" max="13053" width="11.44140625" style="563"/>
    <col min="13054" max="13054" width="2.5546875" style="563" customWidth="1"/>
    <col min="13055" max="13055" width="17.109375" style="563" customWidth="1"/>
    <col min="13056" max="13056" width="6.44140625" style="563" customWidth="1"/>
    <col min="13057" max="13057" width="8.88671875" style="563" customWidth="1"/>
    <col min="13058" max="13058" width="4.88671875" style="563" customWidth="1"/>
    <col min="13059" max="13059" width="18.6640625" style="563" customWidth="1"/>
    <col min="13060" max="13060" width="9.88671875" style="563" customWidth="1"/>
    <col min="13061" max="13061" width="11.109375" style="563" customWidth="1"/>
    <col min="13062" max="13062" width="3" style="563" customWidth="1"/>
    <col min="13063" max="13063" width="11.33203125" style="563" customWidth="1"/>
    <col min="13064" max="13309" width="11.44140625" style="563"/>
    <col min="13310" max="13310" width="2.5546875" style="563" customWidth="1"/>
    <col min="13311" max="13311" width="17.109375" style="563" customWidth="1"/>
    <col min="13312" max="13312" width="6.44140625" style="563" customWidth="1"/>
    <col min="13313" max="13313" width="8.88671875" style="563" customWidth="1"/>
    <col min="13314" max="13314" width="4.88671875" style="563" customWidth="1"/>
    <col min="13315" max="13315" width="18.6640625" style="563" customWidth="1"/>
    <col min="13316" max="13316" width="9.88671875" style="563" customWidth="1"/>
    <col min="13317" max="13317" width="11.109375" style="563" customWidth="1"/>
    <col min="13318" max="13318" width="3" style="563" customWidth="1"/>
    <col min="13319" max="13319" width="11.33203125" style="563" customWidth="1"/>
    <col min="13320" max="13565" width="11.44140625" style="563"/>
    <col min="13566" max="13566" width="2.5546875" style="563" customWidth="1"/>
    <col min="13567" max="13567" width="17.109375" style="563" customWidth="1"/>
    <col min="13568" max="13568" width="6.44140625" style="563" customWidth="1"/>
    <col min="13569" max="13569" width="8.88671875" style="563" customWidth="1"/>
    <col min="13570" max="13570" width="4.88671875" style="563" customWidth="1"/>
    <col min="13571" max="13571" width="18.6640625" style="563" customWidth="1"/>
    <col min="13572" max="13572" width="9.88671875" style="563" customWidth="1"/>
    <col min="13573" max="13573" width="11.109375" style="563" customWidth="1"/>
    <col min="13574" max="13574" width="3" style="563" customWidth="1"/>
    <col min="13575" max="13575" width="11.33203125" style="563" customWidth="1"/>
    <col min="13576" max="13821" width="11.44140625" style="563"/>
    <col min="13822" max="13822" width="2.5546875" style="563" customWidth="1"/>
    <col min="13823" max="13823" width="17.109375" style="563" customWidth="1"/>
    <col min="13824" max="13824" width="6.44140625" style="563" customWidth="1"/>
    <col min="13825" max="13825" width="8.88671875" style="563" customWidth="1"/>
    <col min="13826" max="13826" width="4.88671875" style="563" customWidth="1"/>
    <col min="13827" max="13827" width="18.6640625" style="563" customWidth="1"/>
    <col min="13828" max="13828" width="9.88671875" style="563" customWidth="1"/>
    <col min="13829" max="13829" width="11.109375" style="563" customWidth="1"/>
    <col min="13830" max="13830" width="3" style="563" customWidth="1"/>
    <col min="13831" max="13831" width="11.33203125" style="563" customWidth="1"/>
    <col min="13832" max="14077" width="11.44140625" style="563"/>
    <col min="14078" max="14078" width="2.5546875" style="563" customWidth="1"/>
    <col min="14079" max="14079" width="17.109375" style="563" customWidth="1"/>
    <col min="14080" max="14080" width="6.44140625" style="563" customWidth="1"/>
    <col min="14081" max="14081" width="8.88671875" style="563" customWidth="1"/>
    <col min="14082" max="14082" width="4.88671875" style="563" customWidth="1"/>
    <col min="14083" max="14083" width="18.6640625" style="563" customWidth="1"/>
    <col min="14084" max="14084" width="9.88671875" style="563" customWidth="1"/>
    <col min="14085" max="14085" width="11.109375" style="563" customWidth="1"/>
    <col min="14086" max="14086" width="3" style="563" customWidth="1"/>
    <col min="14087" max="14087" width="11.33203125" style="563" customWidth="1"/>
    <col min="14088" max="14333" width="11.44140625" style="563"/>
    <col min="14334" max="14334" width="2.5546875" style="563" customWidth="1"/>
    <col min="14335" max="14335" width="17.109375" style="563" customWidth="1"/>
    <col min="14336" max="14336" width="6.44140625" style="563" customWidth="1"/>
    <col min="14337" max="14337" width="8.88671875" style="563" customWidth="1"/>
    <col min="14338" max="14338" width="4.88671875" style="563" customWidth="1"/>
    <col min="14339" max="14339" width="18.6640625" style="563" customWidth="1"/>
    <col min="14340" max="14340" width="9.88671875" style="563" customWidth="1"/>
    <col min="14341" max="14341" width="11.109375" style="563" customWidth="1"/>
    <col min="14342" max="14342" width="3" style="563" customWidth="1"/>
    <col min="14343" max="14343" width="11.33203125" style="563" customWidth="1"/>
    <col min="14344" max="14589" width="11.44140625" style="563"/>
    <col min="14590" max="14590" width="2.5546875" style="563" customWidth="1"/>
    <col min="14591" max="14591" width="17.109375" style="563" customWidth="1"/>
    <col min="14592" max="14592" width="6.44140625" style="563" customWidth="1"/>
    <col min="14593" max="14593" width="8.88671875" style="563" customWidth="1"/>
    <col min="14594" max="14594" width="4.88671875" style="563" customWidth="1"/>
    <col min="14595" max="14595" width="18.6640625" style="563" customWidth="1"/>
    <col min="14596" max="14596" width="9.88671875" style="563" customWidth="1"/>
    <col min="14597" max="14597" width="11.109375" style="563" customWidth="1"/>
    <col min="14598" max="14598" width="3" style="563" customWidth="1"/>
    <col min="14599" max="14599" width="11.33203125" style="563" customWidth="1"/>
    <col min="14600" max="14845" width="11.44140625" style="563"/>
    <col min="14846" max="14846" width="2.5546875" style="563" customWidth="1"/>
    <col min="14847" max="14847" width="17.109375" style="563" customWidth="1"/>
    <col min="14848" max="14848" width="6.44140625" style="563" customWidth="1"/>
    <col min="14849" max="14849" width="8.88671875" style="563" customWidth="1"/>
    <col min="14850" max="14850" width="4.88671875" style="563" customWidth="1"/>
    <col min="14851" max="14851" width="18.6640625" style="563" customWidth="1"/>
    <col min="14852" max="14852" width="9.88671875" style="563" customWidth="1"/>
    <col min="14853" max="14853" width="11.109375" style="563" customWidth="1"/>
    <col min="14854" max="14854" width="3" style="563" customWidth="1"/>
    <col min="14855" max="14855" width="11.33203125" style="563" customWidth="1"/>
    <col min="14856" max="15101" width="11.44140625" style="563"/>
    <col min="15102" max="15102" width="2.5546875" style="563" customWidth="1"/>
    <col min="15103" max="15103" width="17.109375" style="563" customWidth="1"/>
    <col min="15104" max="15104" width="6.44140625" style="563" customWidth="1"/>
    <col min="15105" max="15105" width="8.88671875" style="563" customWidth="1"/>
    <col min="15106" max="15106" width="4.88671875" style="563" customWidth="1"/>
    <col min="15107" max="15107" width="18.6640625" style="563" customWidth="1"/>
    <col min="15108" max="15108" width="9.88671875" style="563" customWidth="1"/>
    <col min="15109" max="15109" width="11.109375" style="563" customWidth="1"/>
    <col min="15110" max="15110" width="3" style="563" customWidth="1"/>
    <col min="15111" max="15111" width="11.33203125" style="563" customWidth="1"/>
    <col min="15112" max="15357" width="11.44140625" style="563"/>
    <col min="15358" max="15358" width="2.5546875" style="563" customWidth="1"/>
    <col min="15359" max="15359" width="17.109375" style="563" customWidth="1"/>
    <col min="15360" max="15360" width="6.44140625" style="563" customWidth="1"/>
    <col min="15361" max="15361" width="8.88671875" style="563" customWidth="1"/>
    <col min="15362" max="15362" width="4.88671875" style="563" customWidth="1"/>
    <col min="15363" max="15363" width="18.6640625" style="563" customWidth="1"/>
    <col min="15364" max="15364" width="9.88671875" style="563" customWidth="1"/>
    <col min="15365" max="15365" width="11.109375" style="563" customWidth="1"/>
    <col min="15366" max="15366" width="3" style="563" customWidth="1"/>
    <col min="15367" max="15367" width="11.33203125" style="563" customWidth="1"/>
    <col min="15368" max="15613" width="11.44140625" style="563"/>
    <col min="15614" max="15614" width="2.5546875" style="563" customWidth="1"/>
    <col min="15615" max="15615" width="17.109375" style="563" customWidth="1"/>
    <col min="15616" max="15616" width="6.44140625" style="563" customWidth="1"/>
    <col min="15617" max="15617" width="8.88671875" style="563" customWidth="1"/>
    <col min="15618" max="15618" width="4.88671875" style="563" customWidth="1"/>
    <col min="15619" max="15619" width="18.6640625" style="563" customWidth="1"/>
    <col min="15620" max="15620" width="9.88671875" style="563" customWidth="1"/>
    <col min="15621" max="15621" width="11.109375" style="563" customWidth="1"/>
    <col min="15622" max="15622" width="3" style="563" customWidth="1"/>
    <col min="15623" max="15623" width="11.33203125" style="563" customWidth="1"/>
    <col min="15624" max="15869" width="11.44140625" style="563"/>
    <col min="15870" max="15870" width="2.5546875" style="563" customWidth="1"/>
    <col min="15871" max="15871" width="17.109375" style="563" customWidth="1"/>
    <col min="15872" max="15872" width="6.44140625" style="563" customWidth="1"/>
    <col min="15873" max="15873" width="8.88671875" style="563" customWidth="1"/>
    <col min="15874" max="15874" width="4.88671875" style="563" customWidth="1"/>
    <col min="15875" max="15875" width="18.6640625" style="563" customWidth="1"/>
    <col min="15876" max="15876" width="9.88671875" style="563" customWidth="1"/>
    <col min="15877" max="15877" width="11.109375" style="563" customWidth="1"/>
    <col min="15878" max="15878" width="3" style="563" customWidth="1"/>
    <col min="15879" max="15879" width="11.33203125" style="563" customWidth="1"/>
    <col min="15880" max="16125" width="11.44140625" style="563"/>
    <col min="16126" max="16126" width="2.5546875" style="563" customWidth="1"/>
    <col min="16127" max="16127" width="17.109375" style="563" customWidth="1"/>
    <col min="16128" max="16128" width="6.44140625" style="563" customWidth="1"/>
    <col min="16129" max="16129" width="8.88671875" style="563" customWidth="1"/>
    <col min="16130" max="16130" width="4.88671875" style="563" customWidth="1"/>
    <col min="16131" max="16131" width="18.6640625" style="563" customWidth="1"/>
    <col min="16132" max="16132" width="9.88671875" style="563" customWidth="1"/>
    <col min="16133" max="16133" width="11.109375" style="563" customWidth="1"/>
    <col min="16134" max="16134" width="3" style="563" customWidth="1"/>
    <col min="16135" max="16135" width="11.33203125" style="563" customWidth="1"/>
    <col min="16136" max="16384" width="11.44140625" style="563"/>
  </cols>
  <sheetData>
    <row r="2" spans="1:17" ht="11.1" customHeight="1">
      <c r="B2" s="573"/>
      <c r="C2" s="573"/>
      <c r="D2" s="573"/>
      <c r="E2" s="573"/>
      <c r="F2" s="573"/>
      <c r="G2" s="573"/>
      <c r="H2" s="573"/>
      <c r="I2" s="573"/>
      <c r="J2" s="573"/>
      <c r="K2" s="1206" t="s">
        <v>515</v>
      </c>
      <c r="L2" s="1206"/>
      <c r="M2" s="1206"/>
      <c r="N2" s="1206"/>
      <c r="O2" s="1206"/>
      <c r="P2" s="1206"/>
      <c r="Q2" s="1206"/>
    </row>
    <row r="3" spans="1:17" ht="11.4" customHeight="1">
      <c r="B3" s="580"/>
      <c r="C3" s="573"/>
      <c r="D3" s="573"/>
      <c r="E3" s="573"/>
      <c r="F3" s="573"/>
      <c r="G3" s="573"/>
      <c r="H3" s="573"/>
      <c r="I3" s="573"/>
      <c r="J3" s="573"/>
      <c r="L3" s="1207" t="s">
        <v>60</v>
      </c>
      <c r="M3" s="1207"/>
      <c r="N3" s="1208"/>
      <c r="O3" s="607" t="s">
        <v>562</v>
      </c>
      <c r="P3" s="608" t="s">
        <v>563</v>
      </c>
      <c r="Q3" s="607" t="s">
        <v>602</v>
      </c>
    </row>
    <row r="4" spans="1:17" ht="11.4" customHeight="1">
      <c r="B4" s="595"/>
      <c r="C4" s="1209"/>
      <c r="D4" s="1209"/>
      <c r="E4" s="573"/>
      <c r="F4" s="573"/>
      <c r="G4" s="573"/>
      <c r="H4" s="574"/>
      <c r="I4" s="573"/>
      <c r="J4" s="574"/>
      <c r="L4" s="610" t="s">
        <v>60</v>
      </c>
      <c r="M4" s="564" t="s">
        <v>564</v>
      </c>
      <c r="N4" s="564" t="s">
        <v>565</v>
      </c>
      <c r="O4" s="565" t="s">
        <v>542</v>
      </c>
      <c r="P4" s="566" t="s">
        <v>566</v>
      </c>
      <c r="Q4" s="567" t="s">
        <v>603</v>
      </c>
    </row>
    <row r="5" spans="1:17" ht="11.4" customHeight="1">
      <c r="B5" s="1210" t="s">
        <v>567</v>
      </c>
      <c r="C5" s="1210"/>
      <c r="D5" s="1210"/>
      <c r="E5" s="1210"/>
      <c r="F5" s="1210"/>
      <c r="G5" s="1210"/>
      <c r="H5" s="1210"/>
      <c r="I5" s="1210"/>
      <c r="J5" s="1210"/>
      <c r="L5" s="611" t="s">
        <v>568</v>
      </c>
      <c r="M5" s="568" t="s">
        <v>566</v>
      </c>
      <c r="N5" s="568" t="s">
        <v>569</v>
      </c>
      <c r="O5" s="569" t="s">
        <v>543</v>
      </c>
      <c r="P5" s="566" t="s">
        <v>660</v>
      </c>
      <c r="Q5" s="567" t="s">
        <v>609</v>
      </c>
    </row>
    <row r="6" spans="1:17" ht="11.4" customHeight="1">
      <c r="B6" s="1210"/>
      <c r="C6" s="1210"/>
      <c r="D6" s="1210"/>
      <c r="E6" s="1210"/>
      <c r="F6" s="1210"/>
      <c r="G6" s="1210"/>
      <c r="H6" s="1210"/>
      <c r="I6" s="1210"/>
      <c r="J6" s="1210"/>
      <c r="L6" s="611" t="s">
        <v>570</v>
      </c>
      <c r="M6" s="568"/>
      <c r="N6" s="568"/>
      <c r="O6" s="569" t="s">
        <v>544</v>
      </c>
      <c r="Q6" s="567" t="s">
        <v>604</v>
      </c>
    </row>
    <row r="7" spans="1:17" ht="11.4" customHeight="1">
      <c r="A7" s="603"/>
      <c r="B7" s="571"/>
      <c r="C7" s="571"/>
      <c r="D7" s="571"/>
      <c r="E7" s="571"/>
      <c r="F7" s="571"/>
      <c r="G7" s="571"/>
      <c r="H7" s="571"/>
      <c r="I7" s="571"/>
      <c r="J7" s="571"/>
      <c r="K7" s="612"/>
      <c r="L7" s="611" t="s">
        <v>571</v>
      </c>
      <c r="M7" s="568" t="s">
        <v>215</v>
      </c>
      <c r="N7" s="568"/>
      <c r="O7" s="569" t="s">
        <v>538</v>
      </c>
      <c r="Q7" s="567" t="s">
        <v>605</v>
      </c>
    </row>
    <row r="8" spans="1:17" ht="9.75" customHeight="1">
      <c r="A8" s="603"/>
      <c r="B8" s="573"/>
      <c r="C8" s="573"/>
      <c r="D8" s="573"/>
      <c r="E8" s="573"/>
      <c r="F8" s="573"/>
      <c r="G8" s="573"/>
      <c r="H8" s="573"/>
      <c r="I8" s="573"/>
      <c r="J8" s="573"/>
      <c r="K8" s="612"/>
      <c r="L8" s="611" t="s">
        <v>572</v>
      </c>
      <c r="M8" s="568"/>
      <c r="N8" s="568"/>
      <c r="O8" s="569" t="s">
        <v>539</v>
      </c>
      <c r="Q8" s="567" t="s">
        <v>606</v>
      </c>
    </row>
    <row r="9" spans="1:17" ht="11.4" customHeight="1">
      <c r="A9" s="603"/>
      <c r="B9" s="571"/>
      <c r="C9" s="571"/>
      <c r="D9" s="571"/>
      <c r="E9" s="571"/>
      <c r="F9" s="571"/>
      <c r="G9" s="571"/>
      <c r="H9" s="571"/>
      <c r="I9" s="571"/>
      <c r="J9" s="571"/>
      <c r="K9" s="612"/>
      <c r="L9" s="611" t="s">
        <v>661</v>
      </c>
      <c r="M9" s="568" t="s">
        <v>215</v>
      </c>
      <c r="N9" s="568" t="s">
        <v>662</v>
      </c>
      <c r="O9" s="569" t="s">
        <v>540</v>
      </c>
      <c r="Q9" s="567" t="s">
        <v>607</v>
      </c>
    </row>
    <row r="10" spans="1:17" ht="11.4" customHeight="1">
      <c r="A10" s="603"/>
      <c r="B10" s="596" t="s">
        <v>272</v>
      </c>
      <c r="C10" s="1211" t="str">
        <f>Personal!K10</f>
        <v>PUNTA DE MATA</v>
      </c>
      <c r="D10" s="1212"/>
      <c r="E10" s="1212"/>
      <c r="F10" s="1212"/>
      <c r="G10" s="1213"/>
      <c r="H10" s="570" t="s">
        <v>573</v>
      </c>
      <c r="I10" s="570"/>
      <c r="J10" s="609">
        <f ca="1">TODAY()</f>
        <v>46256</v>
      </c>
      <c r="K10" s="612"/>
      <c r="L10" s="611"/>
      <c r="M10" s="568"/>
      <c r="N10" s="568"/>
      <c r="O10" s="569" t="s">
        <v>541</v>
      </c>
      <c r="Q10" s="567" t="s">
        <v>608</v>
      </c>
    </row>
    <row r="11" spans="1:17" ht="11.4" customHeight="1">
      <c r="A11" s="603"/>
      <c r="B11" s="571"/>
      <c r="C11" s="571"/>
      <c r="D11" s="571"/>
      <c r="E11" s="571"/>
      <c r="F11" s="571"/>
      <c r="G11" s="572"/>
      <c r="H11" s="571"/>
      <c r="I11" s="571"/>
      <c r="J11" s="572"/>
      <c r="K11" s="612"/>
      <c r="L11" s="611"/>
      <c r="M11" s="568"/>
      <c r="N11" s="568"/>
      <c r="Q11" s="567" t="s">
        <v>757</v>
      </c>
    </row>
    <row r="12" spans="1:17" ht="8.25" customHeight="1">
      <c r="A12" s="603"/>
      <c r="B12" s="573"/>
      <c r="C12" s="573"/>
      <c r="D12" s="573"/>
      <c r="E12" s="573"/>
      <c r="F12" s="573"/>
      <c r="G12" s="574"/>
      <c r="H12" s="573"/>
      <c r="I12" s="573"/>
      <c r="J12" s="574"/>
      <c r="K12" s="612"/>
      <c r="L12" s="611"/>
      <c r="M12" s="568"/>
      <c r="N12" s="568"/>
    </row>
    <row r="13" spans="1:17" ht="6.9" customHeight="1">
      <c r="A13" s="603"/>
      <c r="B13" s="571"/>
      <c r="C13" s="571"/>
      <c r="D13" s="571"/>
      <c r="E13" s="571"/>
      <c r="F13" s="571"/>
      <c r="G13" s="571"/>
      <c r="H13" s="571"/>
      <c r="I13" s="571"/>
      <c r="J13" s="571"/>
      <c r="K13" s="612"/>
      <c r="L13" s="611"/>
      <c r="M13" s="568"/>
      <c r="N13" s="568"/>
    </row>
    <row r="14" spans="1:17" ht="12" customHeight="1">
      <c r="A14" s="603"/>
      <c r="B14" s="596" t="s">
        <v>123</v>
      </c>
      <c r="C14" s="1205" t="str">
        <f>Personal!D3</f>
        <v>INVERSIONES Y CONSTRUCCIONES BALCES, C.A.</v>
      </c>
      <c r="D14" s="1196"/>
      <c r="E14" s="1196"/>
      <c r="F14" s="1196"/>
      <c r="G14" s="1196"/>
      <c r="H14" s="1196"/>
      <c r="I14" s="1196"/>
      <c r="J14" s="1196"/>
      <c r="K14" s="612"/>
      <c r="L14" s="611"/>
      <c r="M14" s="568"/>
      <c r="N14" s="568"/>
    </row>
    <row r="15" spans="1:17" ht="12" customHeight="1">
      <c r="A15" s="603"/>
      <c r="B15" s="597" t="s">
        <v>574</v>
      </c>
      <c r="C15" s="1195" t="s">
        <v>575</v>
      </c>
      <c r="D15" s="1196"/>
      <c r="E15" s="1196"/>
      <c r="F15" s="1196"/>
      <c r="G15" s="1196"/>
      <c r="H15" s="1196"/>
      <c r="I15" s="1196"/>
      <c r="J15" s="1196"/>
      <c r="K15" s="612"/>
      <c r="L15" s="611"/>
      <c r="M15" s="568"/>
      <c r="N15" s="568"/>
    </row>
    <row r="16" spans="1:17" ht="12" customHeight="1">
      <c r="A16" s="603"/>
      <c r="B16" s="597" t="s">
        <v>576</v>
      </c>
      <c r="C16" s="1195" t="s">
        <v>577</v>
      </c>
      <c r="D16" s="1196"/>
      <c r="E16" s="1196"/>
      <c r="F16" s="1196"/>
      <c r="G16" s="1196"/>
      <c r="H16" s="1196"/>
      <c r="I16" s="1196"/>
      <c r="J16" s="1196"/>
      <c r="K16" s="612"/>
    </row>
    <row r="17" spans="1:11" ht="11.4" customHeight="1">
      <c r="A17" s="603"/>
      <c r="B17" s="580"/>
      <c r="C17" s="575"/>
      <c r="D17" s="575"/>
      <c r="E17" s="575"/>
      <c r="F17" s="575"/>
      <c r="G17" s="575"/>
      <c r="H17" s="575"/>
      <c r="I17" s="575"/>
      <c r="J17" s="575"/>
      <c r="K17" s="612"/>
    </row>
    <row r="18" spans="1:11" ht="6.9" customHeight="1">
      <c r="A18" s="603"/>
      <c r="B18" s="571"/>
      <c r="C18" s="571"/>
      <c r="D18" s="571"/>
      <c r="E18" s="571"/>
      <c r="F18" s="571"/>
      <c r="G18" s="571"/>
      <c r="H18" s="571"/>
      <c r="I18" s="571"/>
      <c r="J18" s="571"/>
      <c r="K18" s="612"/>
    </row>
    <row r="19" spans="1:11" ht="11.4" customHeight="1">
      <c r="A19" s="603"/>
      <c r="B19" s="598" t="s">
        <v>578</v>
      </c>
      <c r="C19" s="1201" t="str">
        <f>Personal!D9</f>
        <v>"SERVICIO DE MANTENIMIENTO DE INSTRUMENTACION, PANELES DE CONTROL, MULTIPLES Y POZOS INYECTORES DE MACOLLAS DE PIGAS I, PERTENECIENTE A LA GERENCIA DE PLANTAS GAS Y AGUA"</v>
      </c>
      <c r="D19" s="1201"/>
      <c r="E19" s="1201"/>
      <c r="F19" s="1201"/>
      <c r="G19" s="1201"/>
      <c r="H19" s="1201"/>
      <c r="I19" s="1201"/>
      <c r="J19" s="1202"/>
      <c r="K19" s="612"/>
    </row>
    <row r="20" spans="1:11" ht="11.4" customHeight="1">
      <c r="A20" s="603"/>
      <c r="B20" s="868"/>
      <c r="C20" s="1203"/>
      <c r="D20" s="1203"/>
      <c r="E20" s="1203"/>
      <c r="F20" s="1203"/>
      <c r="G20" s="1203"/>
      <c r="H20" s="1203"/>
      <c r="I20" s="1203"/>
      <c r="J20" s="1204"/>
      <c r="K20" s="612"/>
    </row>
    <row r="21" spans="1:11" ht="11.4" customHeight="1">
      <c r="A21" s="603"/>
      <c r="B21" s="581"/>
      <c r="C21" s="1203"/>
      <c r="D21" s="1203"/>
      <c r="E21" s="1203"/>
      <c r="F21" s="1203"/>
      <c r="G21" s="1203"/>
      <c r="H21" s="1203"/>
      <c r="I21" s="1203"/>
      <c r="J21" s="1204"/>
      <c r="K21" s="612"/>
    </row>
    <row r="22" spans="1:11" ht="6.9" customHeight="1">
      <c r="A22" s="603"/>
      <c r="B22" s="571"/>
      <c r="C22" s="571"/>
      <c r="D22" s="571"/>
      <c r="E22" s="571"/>
      <c r="F22" s="571"/>
      <c r="G22" s="571"/>
      <c r="H22" s="571"/>
      <c r="I22" s="571"/>
      <c r="J22" s="571"/>
      <c r="K22" s="612"/>
    </row>
    <row r="23" spans="1:11" ht="11.4" customHeight="1">
      <c r="A23" s="603"/>
      <c r="B23" s="1197" t="s">
        <v>579</v>
      </c>
      <c r="C23" s="1198"/>
      <c r="D23" s="1199" t="s">
        <v>660</v>
      </c>
      <c r="E23" s="1200"/>
      <c r="F23" s="1200"/>
      <c r="G23" s="1200"/>
      <c r="H23" s="1200"/>
      <c r="I23" s="1200"/>
      <c r="J23" s="1200"/>
      <c r="K23" s="612"/>
    </row>
    <row r="24" spans="1:11" ht="11.4" customHeight="1">
      <c r="A24" s="603"/>
      <c r="B24" s="577"/>
      <c r="C24" s="577"/>
      <c r="D24" s="573"/>
      <c r="E24" s="573"/>
      <c r="F24" s="573"/>
      <c r="G24" s="573"/>
      <c r="H24" s="578"/>
      <c r="I24" s="578"/>
      <c r="J24" s="578"/>
      <c r="K24" s="612"/>
    </row>
    <row r="25" spans="1:11" ht="6.9" customHeight="1">
      <c r="A25" s="603"/>
      <c r="B25" s="571"/>
      <c r="C25" s="571"/>
      <c r="D25" s="571"/>
      <c r="E25" s="573"/>
      <c r="F25" s="571"/>
      <c r="G25" s="571"/>
      <c r="H25" s="579"/>
      <c r="I25" s="579"/>
      <c r="J25" s="579"/>
      <c r="K25" s="612"/>
    </row>
    <row r="26" spans="1:11" ht="11.4" customHeight="1">
      <c r="A26" s="603"/>
      <c r="B26" s="599" t="s">
        <v>580</v>
      </c>
      <c r="C26" s="1185">
        <f>Personal!D10</f>
        <v>4600057801</v>
      </c>
      <c r="D26" s="1185"/>
      <c r="E26" s="573"/>
      <c r="F26" s="1186" t="s">
        <v>581</v>
      </c>
      <c r="G26" s="1186"/>
      <c r="H26" s="1183" t="s">
        <v>757</v>
      </c>
      <c r="I26" s="1183"/>
      <c r="J26" s="1184"/>
      <c r="K26" s="612"/>
    </row>
    <row r="27" spans="1:11" ht="11.4" customHeight="1">
      <c r="A27" s="603"/>
      <c r="B27" s="573"/>
      <c r="C27" s="573"/>
      <c r="D27" s="573"/>
      <c r="E27" s="573"/>
      <c r="F27" s="1186"/>
      <c r="G27" s="1186"/>
      <c r="H27" s="1183"/>
      <c r="I27" s="1183"/>
      <c r="J27" s="1184"/>
      <c r="K27" s="612"/>
    </row>
    <row r="28" spans="1:11" ht="11.4" customHeight="1">
      <c r="A28" s="603"/>
      <c r="B28" s="573"/>
      <c r="C28" s="573"/>
      <c r="D28" s="573"/>
      <c r="E28" s="573"/>
      <c r="F28" s="1186"/>
      <c r="G28" s="1186"/>
      <c r="H28" s="1183"/>
      <c r="I28" s="1183"/>
      <c r="J28" s="1184"/>
      <c r="K28" s="612"/>
    </row>
    <row r="29" spans="1:11" ht="6.9" customHeight="1">
      <c r="A29" s="603"/>
      <c r="B29" s="571"/>
      <c r="C29" s="571"/>
      <c r="D29" s="571"/>
      <c r="E29" s="571"/>
      <c r="F29" s="571"/>
      <c r="G29" s="571"/>
      <c r="H29" s="571"/>
      <c r="I29" s="571"/>
      <c r="J29" s="571"/>
      <c r="K29" s="612"/>
    </row>
    <row r="30" spans="1:11" ht="11.4" customHeight="1">
      <c r="A30" s="603"/>
      <c r="B30" s="573" t="s">
        <v>582</v>
      </c>
      <c r="C30" s="573"/>
      <c r="D30" s="573"/>
      <c r="E30" s="573"/>
      <c r="F30" s="573"/>
      <c r="G30" s="573"/>
      <c r="H30" s="573"/>
      <c r="I30" s="573"/>
      <c r="J30" s="573"/>
      <c r="K30" s="612"/>
    </row>
    <row r="31" spans="1:11" ht="11.4" customHeight="1">
      <c r="A31" s="603"/>
      <c r="B31" s="573"/>
      <c r="C31" s="573"/>
      <c r="D31" s="573"/>
      <c r="E31" s="573"/>
      <c r="F31" s="573"/>
      <c r="G31" s="573"/>
      <c r="H31" s="573"/>
      <c r="I31" s="573"/>
      <c r="J31" s="573"/>
      <c r="K31" s="612"/>
    </row>
    <row r="32" spans="1:11" ht="6.9" customHeight="1">
      <c r="A32" s="603"/>
      <c r="B32" s="573"/>
      <c r="C32" s="573"/>
      <c r="D32" s="571"/>
      <c r="E32" s="571"/>
      <c r="F32" s="573"/>
      <c r="G32" s="573"/>
      <c r="H32" s="571"/>
      <c r="I32" s="571"/>
      <c r="J32" s="571"/>
      <c r="K32" s="612"/>
    </row>
    <row r="33" spans="1:12" ht="11.4" customHeight="1">
      <c r="A33" s="603"/>
      <c r="B33" s="580" t="s">
        <v>583</v>
      </c>
      <c r="C33" s="573"/>
      <c r="D33" s="1187" t="s">
        <v>543</v>
      </c>
      <c r="E33" s="1188"/>
      <c r="F33" s="573"/>
      <c r="G33" s="573" t="s">
        <v>573</v>
      </c>
      <c r="H33" s="1189">
        <f ca="1">J10+6</f>
        <v>46262</v>
      </c>
      <c r="I33" s="1190"/>
      <c r="J33" s="1190"/>
      <c r="K33" s="612"/>
    </row>
    <row r="34" spans="1:12" ht="11.4" customHeight="1">
      <c r="A34" s="603"/>
      <c r="B34" s="573"/>
      <c r="C34" s="573"/>
      <c r="D34" s="573"/>
      <c r="E34" s="573"/>
      <c r="F34" s="573"/>
      <c r="G34" s="573"/>
      <c r="H34" s="573"/>
      <c r="I34" s="573"/>
      <c r="J34" s="573"/>
      <c r="K34" s="612"/>
    </row>
    <row r="35" spans="1:12" ht="11.4" customHeight="1">
      <c r="A35" s="603"/>
      <c r="B35" s="580" t="s">
        <v>584</v>
      </c>
      <c r="C35" s="573"/>
      <c r="D35" s="580" t="s">
        <v>585</v>
      </c>
      <c r="E35" s="573"/>
      <c r="F35" s="580" t="s">
        <v>586</v>
      </c>
      <c r="G35" s="573"/>
      <c r="H35" s="581" t="s">
        <v>587</v>
      </c>
      <c r="I35" s="581"/>
      <c r="J35" s="573"/>
      <c r="K35" s="612"/>
    </row>
    <row r="36" spans="1:12" ht="11.4" customHeight="1">
      <c r="A36" s="603"/>
      <c r="B36" s="573"/>
      <c r="C36" s="573"/>
      <c r="D36" s="573"/>
      <c r="E36" s="573"/>
      <c r="F36" s="573"/>
      <c r="G36" s="573"/>
      <c r="H36" s="573"/>
      <c r="I36" s="573"/>
      <c r="J36" s="573"/>
      <c r="K36" s="612"/>
    </row>
    <row r="37" spans="1:12" ht="11.4" customHeight="1">
      <c r="A37" s="603"/>
      <c r="B37" s="580" t="s">
        <v>588</v>
      </c>
      <c r="C37" s="573"/>
      <c r="D37" s="573"/>
      <c r="E37" s="573"/>
      <c r="F37" s="573"/>
      <c r="G37" s="573"/>
      <c r="H37" s="573"/>
      <c r="I37" s="573"/>
      <c r="J37" s="573"/>
      <c r="K37" s="612"/>
    </row>
    <row r="38" spans="1:12" ht="11.4" customHeight="1">
      <c r="A38" s="603"/>
      <c r="B38" s="573"/>
      <c r="C38" s="573"/>
      <c r="D38" s="573"/>
      <c r="E38" s="573"/>
      <c r="F38" s="573"/>
      <c r="G38" s="573"/>
      <c r="H38" s="1191"/>
      <c r="I38" s="1191"/>
      <c r="J38" s="1191"/>
      <c r="K38" s="612"/>
    </row>
    <row r="39" spans="1:12" ht="6.9" customHeight="1">
      <c r="A39" s="603"/>
      <c r="B39" s="571"/>
      <c r="C39" s="573"/>
      <c r="D39" s="571"/>
      <c r="E39" s="571"/>
      <c r="F39" s="571"/>
      <c r="G39" s="571"/>
      <c r="H39" s="571"/>
      <c r="I39" s="571"/>
      <c r="J39" s="571"/>
      <c r="K39" s="612"/>
    </row>
    <row r="40" spans="1:12" s="584" customFormat="1" ht="11.4" customHeight="1">
      <c r="A40" s="604"/>
      <c r="B40" s="600" t="s">
        <v>589</v>
      </c>
      <c r="C40" s="582"/>
      <c r="D40" s="1192" t="s">
        <v>590</v>
      </c>
      <c r="E40" s="1192"/>
      <c r="F40" s="1192"/>
      <c r="G40" s="583" t="s">
        <v>591</v>
      </c>
      <c r="H40" s="1193" t="s">
        <v>592</v>
      </c>
      <c r="I40" s="1193"/>
      <c r="J40" s="1194"/>
      <c r="K40" s="613"/>
    </row>
    <row r="41" spans="1:12" ht="11.4" customHeight="1">
      <c r="A41" s="603"/>
      <c r="B41" s="601">
        <v>4</v>
      </c>
      <c r="C41" s="585"/>
      <c r="D41" s="1178" t="s">
        <v>568</v>
      </c>
      <c r="E41" s="1178"/>
      <c r="F41" s="1178"/>
      <c r="G41" s="586" t="str">
        <f t="shared" ref="G41:G55" si="0">IF(D41=0,"",INDEX($L$5:$N$15,MATCH(D41,$L$5:$L$15,0),2))</f>
        <v>UNICA</v>
      </c>
      <c r="H41" s="1179" t="str">
        <f t="shared" ref="H41:H55" si="1">IF(D41=0,"",INDEX($L$5:$N$15,MATCH(D41,$L$5:$L$15,0),3))</f>
        <v>(0OB001)</v>
      </c>
      <c r="I41" s="1180"/>
      <c r="J41" s="1180"/>
      <c r="K41" s="612"/>
      <c r="L41" s="587"/>
    </row>
    <row r="42" spans="1:12" ht="11.4" customHeight="1">
      <c r="A42" s="603"/>
      <c r="B42" s="601"/>
      <c r="C42" s="585"/>
      <c r="D42" s="1178"/>
      <c r="E42" s="1178"/>
      <c r="F42" s="1178"/>
      <c r="G42" s="586" t="str">
        <f t="shared" si="0"/>
        <v/>
      </c>
      <c r="H42" s="1179" t="str">
        <f t="shared" si="1"/>
        <v/>
      </c>
      <c r="I42" s="1180"/>
      <c r="J42" s="1180"/>
      <c r="K42" s="612"/>
    </row>
    <row r="43" spans="1:12" ht="11.4" customHeight="1">
      <c r="A43" s="603"/>
      <c r="B43" s="601"/>
      <c r="C43" s="585"/>
      <c r="D43" s="1178"/>
      <c r="E43" s="1178"/>
      <c r="F43" s="1178"/>
      <c r="G43" s="586" t="str">
        <f t="shared" si="0"/>
        <v/>
      </c>
      <c r="H43" s="1179" t="str">
        <f t="shared" si="1"/>
        <v/>
      </c>
      <c r="I43" s="1180"/>
      <c r="J43" s="1180"/>
      <c r="K43" s="612"/>
    </row>
    <row r="44" spans="1:12" ht="11.4" customHeight="1">
      <c r="A44" s="603"/>
      <c r="B44" s="601"/>
      <c r="C44" s="585"/>
      <c r="D44" s="1178"/>
      <c r="E44" s="1178"/>
      <c r="F44" s="1178"/>
      <c r="G44" s="586" t="str">
        <f t="shared" si="0"/>
        <v/>
      </c>
      <c r="H44" s="1179" t="str">
        <f t="shared" si="1"/>
        <v/>
      </c>
      <c r="I44" s="1180"/>
      <c r="J44" s="1180"/>
      <c r="K44" s="612"/>
    </row>
    <row r="45" spans="1:12" ht="11.4" customHeight="1">
      <c r="A45" s="603"/>
      <c r="B45" s="601"/>
      <c r="C45" s="585"/>
      <c r="D45" s="1178"/>
      <c r="E45" s="1178"/>
      <c r="F45" s="1178"/>
      <c r="G45" s="586" t="str">
        <f t="shared" si="0"/>
        <v/>
      </c>
      <c r="H45" s="1179" t="str">
        <f t="shared" si="1"/>
        <v/>
      </c>
      <c r="I45" s="1180"/>
      <c r="J45" s="1180"/>
      <c r="K45" s="612"/>
    </row>
    <row r="46" spans="1:12" ht="11.4" customHeight="1">
      <c r="A46" s="603"/>
      <c r="B46" s="601"/>
      <c r="C46" s="585"/>
      <c r="D46" s="1178"/>
      <c r="E46" s="1178"/>
      <c r="F46" s="1178"/>
      <c r="G46" s="586" t="str">
        <f t="shared" si="0"/>
        <v/>
      </c>
      <c r="H46" s="1179" t="str">
        <f t="shared" si="1"/>
        <v/>
      </c>
      <c r="I46" s="1180"/>
      <c r="J46" s="1180"/>
      <c r="K46" s="612"/>
    </row>
    <row r="47" spans="1:12" ht="11.4" customHeight="1">
      <c r="A47" s="603"/>
      <c r="B47" s="601"/>
      <c r="C47" s="585"/>
      <c r="D47" s="1178"/>
      <c r="E47" s="1178"/>
      <c r="F47" s="1178"/>
      <c r="G47" s="586" t="str">
        <f t="shared" si="0"/>
        <v/>
      </c>
      <c r="H47" s="1179" t="str">
        <f t="shared" si="1"/>
        <v/>
      </c>
      <c r="I47" s="1180"/>
      <c r="J47" s="1180"/>
      <c r="K47" s="612"/>
    </row>
    <row r="48" spans="1:12" ht="11.4" customHeight="1">
      <c r="A48" s="603"/>
      <c r="B48" s="601"/>
      <c r="C48" s="585"/>
      <c r="D48" s="1178"/>
      <c r="E48" s="1178"/>
      <c r="F48" s="1178"/>
      <c r="G48" s="586" t="str">
        <f t="shared" si="0"/>
        <v/>
      </c>
      <c r="H48" s="1179" t="str">
        <f t="shared" si="1"/>
        <v/>
      </c>
      <c r="I48" s="1180"/>
      <c r="J48" s="1180"/>
      <c r="K48" s="612"/>
    </row>
    <row r="49" spans="1:11" ht="11.4" customHeight="1">
      <c r="A49" s="603"/>
      <c r="B49" s="601"/>
      <c r="C49" s="585"/>
      <c r="D49" s="1178"/>
      <c r="E49" s="1178"/>
      <c r="F49" s="1178"/>
      <c r="G49" s="586" t="str">
        <f t="shared" si="0"/>
        <v/>
      </c>
      <c r="H49" s="1179" t="str">
        <f t="shared" si="1"/>
        <v/>
      </c>
      <c r="I49" s="1180"/>
      <c r="J49" s="1180"/>
      <c r="K49" s="612"/>
    </row>
    <row r="50" spans="1:11" s="588" customFormat="1" ht="11.4" customHeight="1">
      <c r="A50" s="605"/>
      <c r="B50" s="602"/>
      <c r="D50" s="1178"/>
      <c r="E50" s="1178"/>
      <c r="F50" s="1178"/>
      <c r="G50" s="586" t="str">
        <f t="shared" si="0"/>
        <v/>
      </c>
      <c r="H50" s="1179" t="str">
        <f t="shared" si="1"/>
        <v/>
      </c>
      <c r="I50" s="1180"/>
      <c r="J50" s="1180"/>
      <c r="K50" s="614"/>
    </row>
    <row r="51" spans="1:11" s="588" customFormat="1" ht="11.4" customHeight="1">
      <c r="A51" s="605"/>
      <c r="B51" s="601"/>
      <c r="C51" s="585"/>
      <c r="D51" s="1178"/>
      <c r="E51" s="1178"/>
      <c r="F51" s="1178"/>
      <c r="G51" s="586" t="str">
        <f t="shared" si="0"/>
        <v/>
      </c>
      <c r="H51" s="1179" t="str">
        <f t="shared" si="1"/>
        <v/>
      </c>
      <c r="I51" s="1180"/>
      <c r="J51" s="1180"/>
      <c r="K51" s="614"/>
    </row>
    <row r="52" spans="1:11" s="588" customFormat="1" ht="11.4" customHeight="1">
      <c r="A52" s="605"/>
      <c r="B52" s="601"/>
      <c r="C52" s="585"/>
      <c r="D52" s="1178"/>
      <c r="E52" s="1178"/>
      <c r="F52" s="1178"/>
      <c r="G52" s="586" t="str">
        <f t="shared" si="0"/>
        <v/>
      </c>
      <c r="H52" s="1179" t="str">
        <f t="shared" si="1"/>
        <v/>
      </c>
      <c r="I52" s="1180"/>
      <c r="J52" s="1180"/>
      <c r="K52" s="614"/>
    </row>
    <row r="53" spans="1:11" s="588" customFormat="1" ht="11.4" customHeight="1">
      <c r="A53" s="605"/>
      <c r="B53" s="601"/>
      <c r="C53" s="585"/>
      <c r="D53" s="1178"/>
      <c r="E53" s="1178"/>
      <c r="F53" s="1178"/>
      <c r="G53" s="586" t="str">
        <f t="shared" si="0"/>
        <v/>
      </c>
      <c r="H53" s="1179" t="str">
        <f t="shared" si="1"/>
        <v/>
      </c>
      <c r="I53" s="1180"/>
      <c r="J53" s="1180"/>
      <c r="K53" s="614"/>
    </row>
    <row r="54" spans="1:11" s="588" customFormat="1" ht="11.4" customHeight="1">
      <c r="A54" s="605"/>
      <c r="B54" s="601"/>
      <c r="C54" s="585"/>
      <c r="D54" s="1178"/>
      <c r="E54" s="1178"/>
      <c r="F54" s="1178"/>
      <c r="G54" s="586" t="str">
        <f t="shared" si="0"/>
        <v/>
      </c>
      <c r="H54" s="1179" t="str">
        <f t="shared" si="1"/>
        <v/>
      </c>
      <c r="I54" s="1180"/>
      <c r="J54" s="1180"/>
      <c r="K54" s="614"/>
    </row>
    <row r="55" spans="1:11" s="588" customFormat="1" ht="11.4" customHeight="1">
      <c r="A55" s="605"/>
      <c r="B55" s="601"/>
      <c r="C55" s="585"/>
      <c r="D55" s="1178"/>
      <c r="E55" s="1178"/>
      <c r="F55" s="1178"/>
      <c r="G55" s="586" t="str">
        <f t="shared" si="0"/>
        <v/>
      </c>
      <c r="H55" s="1179" t="str">
        <f t="shared" si="1"/>
        <v/>
      </c>
      <c r="I55" s="1180"/>
      <c r="J55" s="1180"/>
      <c r="K55" s="614"/>
    </row>
    <row r="56" spans="1:11" ht="11.4" customHeight="1">
      <c r="A56" s="603"/>
      <c r="B56" s="576">
        <f>SUM(B41:B55)</f>
        <v>4</v>
      </c>
      <c r="C56" s="573"/>
      <c r="D56" s="576"/>
      <c r="E56" s="576"/>
      <c r="F56" s="576"/>
      <c r="G56" s="573"/>
      <c r="H56" s="1181"/>
      <c r="I56" s="1182"/>
      <c r="J56" s="1182"/>
      <c r="K56" s="612"/>
    </row>
    <row r="57" spans="1:11" ht="11.4" customHeight="1">
      <c r="A57" s="603"/>
      <c r="B57" s="571"/>
      <c r="C57" s="571"/>
      <c r="D57" s="589"/>
      <c r="E57" s="589"/>
      <c r="F57" s="589"/>
      <c r="G57" s="571"/>
      <c r="H57" s="571"/>
      <c r="I57" s="571"/>
      <c r="J57" s="571"/>
      <c r="K57" s="612"/>
    </row>
    <row r="58" spans="1:11" ht="11.4" customHeight="1">
      <c r="A58" s="603"/>
      <c r="B58" s="580" t="s">
        <v>593</v>
      </c>
      <c r="C58" s="573"/>
      <c r="D58" s="576"/>
      <c r="E58" s="576"/>
      <c r="F58" s="576"/>
      <c r="G58" s="573"/>
      <c r="H58" s="573"/>
      <c r="I58" s="573"/>
      <c r="J58" s="573"/>
      <c r="K58" s="612"/>
    </row>
    <row r="59" spans="1:11" ht="11.4" customHeight="1">
      <c r="A59" s="603"/>
      <c r="B59" s="573"/>
      <c r="C59" s="573"/>
      <c r="D59" s="573"/>
      <c r="E59" s="573"/>
      <c r="F59" s="573"/>
      <c r="G59" s="573"/>
      <c r="H59" s="573"/>
      <c r="I59" s="573"/>
      <c r="J59" s="573"/>
      <c r="K59" s="612"/>
    </row>
    <row r="60" spans="1:11" s="591" customFormat="1" ht="11.4" customHeight="1">
      <c r="A60" s="606"/>
      <c r="B60" s="590" t="s">
        <v>594</v>
      </c>
      <c r="C60" s="590"/>
      <c r="D60" s="590"/>
      <c r="E60" s="590"/>
      <c r="F60" s="590"/>
      <c r="G60" s="590"/>
      <c r="H60" s="590"/>
      <c r="I60" s="590"/>
      <c r="J60" s="590"/>
      <c r="K60" s="615"/>
    </row>
    <row r="61" spans="1:11" s="591" customFormat="1" ht="11.4" customHeight="1">
      <c r="A61" s="606"/>
      <c r="B61" s="590" t="s">
        <v>595</v>
      </c>
      <c r="C61" s="590"/>
      <c r="D61" s="590"/>
      <c r="E61" s="590"/>
      <c r="F61" s="590"/>
      <c r="G61" s="590"/>
      <c r="H61" s="590"/>
      <c r="I61" s="590"/>
      <c r="J61" s="590"/>
      <c r="K61" s="615"/>
    </row>
    <row r="62" spans="1:11" ht="16.5" customHeight="1">
      <c r="B62" s="592"/>
      <c r="C62" s="592"/>
      <c r="D62" s="592"/>
      <c r="E62" s="592"/>
      <c r="F62" s="592"/>
      <c r="G62" s="592"/>
      <c r="H62" s="592"/>
      <c r="I62" s="592"/>
      <c r="J62" s="592"/>
    </row>
    <row r="63" spans="1:11" ht="18.75" customHeight="1">
      <c r="B63" s="593"/>
      <c r="C63" s="593"/>
      <c r="D63" s="593"/>
      <c r="E63" s="593"/>
      <c r="F63" s="593"/>
      <c r="G63" s="593"/>
      <c r="H63" s="593"/>
      <c r="I63" s="593"/>
      <c r="J63" s="593"/>
    </row>
    <row r="64" spans="1:11" ht="10.5" customHeight="1">
      <c r="B64" s="585" t="s">
        <v>596</v>
      </c>
      <c r="C64" s="573"/>
      <c r="E64" s="594" t="s">
        <v>597</v>
      </c>
      <c r="F64" s="576"/>
      <c r="G64" s="576"/>
      <c r="H64" s="594" t="s">
        <v>598</v>
      </c>
      <c r="I64" s="577"/>
      <c r="J64" s="576"/>
    </row>
    <row r="65" spans="2:10" ht="27.75" customHeight="1">
      <c r="B65" s="577" t="s">
        <v>599</v>
      </c>
      <c r="C65" s="577"/>
      <c r="D65" s="573"/>
      <c r="E65" s="577" t="s">
        <v>600</v>
      </c>
      <c r="F65" s="573"/>
      <c r="G65" s="573"/>
      <c r="H65" s="577" t="s">
        <v>600</v>
      </c>
      <c r="I65" s="577"/>
      <c r="J65" s="573"/>
    </row>
    <row r="66" spans="2:10" ht="24.75" customHeight="1">
      <c r="B66" s="577" t="s">
        <v>485</v>
      </c>
      <c r="C66" s="577"/>
      <c r="D66" s="573"/>
      <c r="E66" s="577" t="s">
        <v>601</v>
      </c>
      <c r="F66" s="573"/>
      <c r="G66" s="573"/>
      <c r="H66" s="577" t="s">
        <v>485</v>
      </c>
      <c r="I66" s="577"/>
    </row>
    <row r="67" spans="2:10" ht="11.1" customHeight="1">
      <c r="B67" s="577"/>
    </row>
    <row r="68" spans="2:10" ht="11.1" customHeight="1"/>
    <row r="69" spans="2:10" ht="11.1" customHeight="1"/>
    <row r="70" spans="2:10" ht="11.1" customHeight="1"/>
    <row r="71" spans="2:10" ht="11.1" customHeight="1"/>
    <row r="72" spans="2:10" ht="11.1" customHeight="1"/>
    <row r="73" spans="2:10" ht="11.1" customHeight="1"/>
    <row r="74" spans="2:10" ht="11.1" customHeight="1"/>
    <row r="75" spans="2:10" ht="11.1" customHeight="1"/>
    <row r="76" spans="2:10" ht="11.1" customHeight="1"/>
    <row r="77" spans="2:10" ht="11.1" customHeight="1"/>
    <row r="78" spans="2:10" ht="11.1" customHeight="1"/>
    <row r="79" spans="2:10" ht="11.1" customHeight="1"/>
    <row r="80" spans="2:10" ht="11.1" customHeight="1"/>
    <row r="81" ht="11.1" customHeight="1"/>
  </sheetData>
  <mergeCells count="50">
    <mergeCell ref="C14:J14"/>
    <mergeCell ref="K2:Q2"/>
    <mergeCell ref="L3:N3"/>
    <mergeCell ref="C4:D4"/>
    <mergeCell ref="B5:J6"/>
    <mergeCell ref="C10:G10"/>
    <mergeCell ref="C15:J15"/>
    <mergeCell ref="C16:J16"/>
    <mergeCell ref="B23:C23"/>
    <mergeCell ref="D23:J23"/>
    <mergeCell ref="C19:J21"/>
    <mergeCell ref="D42:F42"/>
    <mergeCell ref="H42:J42"/>
    <mergeCell ref="C26:D26"/>
    <mergeCell ref="F26:G28"/>
    <mergeCell ref="D33:E33"/>
    <mergeCell ref="H33:J33"/>
    <mergeCell ref="H38:J38"/>
    <mergeCell ref="D40:F40"/>
    <mergeCell ref="H40:J40"/>
    <mergeCell ref="D41:F41"/>
    <mergeCell ref="H41:J41"/>
    <mergeCell ref="D43:F43"/>
    <mergeCell ref="H43:J43"/>
    <mergeCell ref="D44:F44"/>
    <mergeCell ref="H44:J44"/>
    <mergeCell ref="D45:F45"/>
    <mergeCell ref="H45:J45"/>
    <mergeCell ref="D46:F46"/>
    <mergeCell ref="H46:J46"/>
    <mergeCell ref="D47:F47"/>
    <mergeCell ref="H47:J47"/>
    <mergeCell ref="D48:F48"/>
    <mergeCell ref="H48:J48"/>
    <mergeCell ref="D55:F55"/>
    <mergeCell ref="H55:J55"/>
    <mergeCell ref="H56:J56"/>
    <mergeCell ref="H26:J28"/>
    <mergeCell ref="D52:F52"/>
    <mergeCell ref="H52:J52"/>
    <mergeCell ref="D53:F53"/>
    <mergeCell ref="H53:J53"/>
    <mergeCell ref="D54:F54"/>
    <mergeCell ref="H54:J54"/>
    <mergeCell ref="D49:F49"/>
    <mergeCell ref="H49:J49"/>
    <mergeCell ref="D50:F50"/>
    <mergeCell ref="H50:J50"/>
    <mergeCell ref="D51:F51"/>
    <mergeCell ref="H51:J51"/>
  </mergeCells>
  <dataValidations count="4">
    <dataValidation type="list" allowBlank="1" showInputMessage="1" showErrorMessage="1" sqref="H26" xr:uid="{00000000-0002-0000-0300-000000000000}">
      <formula1>$Q$4:$Q$11</formula1>
    </dataValidation>
    <dataValidation type="list" allowBlank="1" showInputMessage="1" showErrorMessage="1" sqref="D33:E33" xr:uid="{00000000-0002-0000-0300-000001000000}">
      <formula1>$O$4:$O$10</formula1>
    </dataValidation>
    <dataValidation type="list" allowBlank="1" showInputMessage="1" showErrorMessage="1" sqref="D41:F55" xr:uid="{00000000-0002-0000-0300-000002000000}">
      <formula1>$L$5:$L$15</formula1>
    </dataValidation>
    <dataValidation type="list" allowBlank="1" showInputMessage="1" showErrorMessage="1" sqref="D23:J23" xr:uid="{00000000-0002-0000-0300-000003000000}">
      <formula1>$P$4:$P$9</formula1>
    </dataValidation>
  </dataValidations>
  <pageMargins left="0.75" right="0.81" top="0.23" bottom="0.45" header="0" footer="0"/>
  <pageSetup scale="95"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5" tint="-0.249977111117893"/>
  </sheetPr>
  <dimension ref="B1:BC81"/>
  <sheetViews>
    <sheetView showGridLines="0" tabSelected="1" topLeftCell="A4" workbookViewId="0">
      <selection activeCell="B29" sqref="B29:F29"/>
    </sheetView>
  </sheetViews>
  <sheetFormatPr baseColWidth="10" defaultColWidth="11.44140625" defaultRowHeight="13.2" zeroHeight="1"/>
  <cols>
    <col min="1" max="1" width="1.5546875" style="25" customWidth="1"/>
    <col min="2" max="7" width="2.88671875" style="25" customWidth="1"/>
    <col min="8" max="13" width="2.6640625" style="25" customWidth="1"/>
    <col min="14" max="14" width="3.6640625" style="25" customWidth="1"/>
    <col min="15" max="39" width="2.6640625" style="25" customWidth="1"/>
    <col min="40" max="40" width="3.88671875" style="25" customWidth="1"/>
    <col min="41" max="41" width="5.5546875" style="421" customWidth="1"/>
    <col min="42" max="55" width="11.44140625" style="421"/>
    <col min="56" max="16384" width="11.44140625" style="25"/>
  </cols>
  <sheetData>
    <row r="1" spans="2:55"/>
    <row r="2" spans="2:55" ht="22.8">
      <c r="N2" s="1271" t="s">
        <v>29</v>
      </c>
      <c r="O2" s="1271"/>
      <c r="P2" s="1271"/>
      <c r="Q2" s="1271"/>
      <c r="R2" s="1271"/>
      <c r="S2" s="1271"/>
      <c r="T2" s="1271"/>
      <c r="U2" s="1271"/>
      <c r="V2" s="1271"/>
      <c r="W2" s="1271"/>
      <c r="X2" s="1271"/>
      <c r="Y2" s="1271"/>
      <c r="Z2" s="1271"/>
      <c r="AA2" s="1271"/>
      <c r="AB2" s="1271"/>
      <c r="AC2" s="1271"/>
      <c r="AD2" s="1271"/>
    </row>
    <row r="3" spans="2:55" ht="17.100000000000001" customHeight="1">
      <c r="O3" s="26"/>
      <c r="P3" s="26"/>
      <c r="Q3" s="26"/>
      <c r="R3" s="26"/>
      <c r="S3" s="26"/>
      <c r="T3" s="26"/>
      <c r="U3" s="26"/>
      <c r="V3" s="26"/>
      <c r="W3" s="26"/>
      <c r="X3" s="26"/>
      <c r="Y3" s="26"/>
    </row>
    <row r="4" spans="2:55" ht="17.100000000000001" customHeight="1">
      <c r="C4" s="27"/>
    </row>
    <row r="5" spans="2:55" ht="17.100000000000001" customHeight="1" thickBot="1">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row>
    <row r="6" spans="2:55" ht="17.100000000000001" customHeight="1" thickBot="1">
      <c r="B6" s="1263" t="s">
        <v>30</v>
      </c>
      <c r="C6" s="1264"/>
      <c r="D6" s="1264"/>
      <c r="E6" s="1264"/>
      <c r="F6" s="1264"/>
      <c r="G6" s="1264"/>
      <c r="H6" s="1264"/>
      <c r="I6" s="1264"/>
      <c r="J6" s="1264"/>
      <c r="K6" s="1264"/>
      <c r="L6" s="1264"/>
      <c r="M6" s="1264"/>
      <c r="N6" s="1264"/>
      <c r="O6" s="1264"/>
      <c r="P6" s="1264"/>
      <c r="Q6" s="1264"/>
      <c r="R6" s="1264"/>
      <c r="S6" s="1264"/>
      <c r="T6" s="1264"/>
      <c r="U6" s="1264"/>
      <c r="V6" s="1264"/>
      <c r="W6" s="1264"/>
      <c r="X6" s="1264"/>
      <c r="Y6" s="1264"/>
      <c r="Z6" s="1264"/>
      <c r="AA6" s="1264"/>
      <c r="AB6" s="1264"/>
      <c r="AC6" s="1264"/>
      <c r="AD6" s="1264"/>
      <c r="AE6" s="1264"/>
      <c r="AF6" s="1264"/>
      <c r="AG6" s="1264"/>
      <c r="AH6" s="1264"/>
      <c r="AI6" s="1264"/>
      <c r="AJ6" s="1264"/>
      <c r="AK6" s="1264"/>
      <c r="AL6" s="1264"/>
      <c r="AM6" s="1264"/>
      <c r="AN6" s="1265"/>
    </row>
    <row r="7" spans="2:55" ht="17.100000000000001" customHeight="1" thickBot="1">
      <c r="B7" s="1266" t="s">
        <v>31</v>
      </c>
      <c r="C7" s="1267"/>
      <c r="D7" s="1267"/>
      <c r="E7" s="1267"/>
      <c r="F7" s="1267"/>
      <c r="G7" s="1268"/>
      <c r="H7" s="1269" t="s">
        <v>32</v>
      </c>
      <c r="I7" s="1267"/>
      <c r="J7" s="1267"/>
      <c r="K7" s="1267"/>
      <c r="L7" s="1267"/>
      <c r="M7" s="1267"/>
      <c r="N7" s="1267"/>
      <c r="O7" s="1267"/>
      <c r="P7" s="1267"/>
      <c r="Q7" s="1267"/>
      <c r="R7" s="1267"/>
      <c r="S7" s="1268"/>
      <c r="T7" s="1269" t="s">
        <v>33</v>
      </c>
      <c r="U7" s="1267"/>
      <c r="V7" s="1267"/>
      <c r="W7" s="1268"/>
      <c r="X7" s="1269" t="s">
        <v>34</v>
      </c>
      <c r="Y7" s="1267"/>
      <c r="Z7" s="1267"/>
      <c r="AA7" s="1267"/>
      <c r="AB7" s="1267"/>
      <c r="AC7" s="1267"/>
      <c r="AD7" s="1267"/>
      <c r="AE7" s="1267"/>
      <c r="AF7" s="1267"/>
      <c r="AG7" s="1267"/>
      <c r="AH7" s="1268"/>
      <c r="AI7" s="1269" t="s">
        <v>24</v>
      </c>
      <c r="AJ7" s="1267"/>
      <c r="AK7" s="1267"/>
      <c r="AL7" s="1267"/>
      <c r="AM7" s="1267"/>
      <c r="AN7" s="1270"/>
      <c r="AP7" s="420"/>
      <c r="AQ7" s="420"/>
      <c r="AR7" s="420"/>
      <c r="AS7" s="420"/>
      <c r="AT7" s="420"/>
      <c r="AU7" s="420"/>
      <c r="AV7" s="420"/>
      <c r="AW7" s="420"/>
      <c r="AX7" s="420"/>
      <c r="AY7" s="420"/>
      <c r="AZ7" s="420"/>
      <c r="BA7" s="420"/>
      <c r="BB7" s="420"/>
      <c r="BC7" s="420"/>
    </row>
    <row r="8" spans="2:55" ht="17.100000000000001" customHeight="1">
      <c r="B8" s="1475">
        <f>IF($H$8="","",INDEX(Personal!$C$19:$BT$183,MATCH(H8,Personal!$C$19:$C$183,0),2))</f>
        <v>10378102</v>
      </c>
      <c r="C8" s="1476"/>
      <c r="D8" s="1476"/>
      <c r="E8" s="1476"/>
      <c r="F8" s="1476"/>
      <c r="G8" s="1477"/>
      <c r="H8" s="1481" t="s">
        <v>537</v>
      </c>
      <c r="I8" s="1482"/>
      <c r="J8" s="1482"/>
      <c r="K8" s="1482"/>
      <c r="L8" s="1482"/>
      <c r="M8" s="1482"/>
      <c r="N8" s="1482"/>
      <c r="O8" s="1482"/>
      <c r="P8" s="1482"/>
      <c r="Q8" s="1482"/>
      <c r="R8" s="1482"/>
      <c r="S8" s="1483"/>
      <c r="T8" s="63" t="str">
        <f>IF($H$8="","",IF(INDEX(Personal!$C$19:$BT$183,MATCH($H$8,Personal!$C$19:$C$183,0),10)="F","X",""))</f>
        <v/>
      </c>
      <c r="U8" s="1449" t="s">
        <v>89</v>
      </c>
      <c r="V8" s="1450"/>
      <c r="W8" s="1451"/>
      <c r="X8" s="68" t="str">
        <f>IF($H$8="","",IF(OR(INDEX(Personal!$C$19:$BT$183,MATCH($H$8,Personal!$C$19:$C$183,0),11)="Casada",INDEX(Personal!$C$19:$BT$183,MATCH($H$8,Personal!$C$19:$C$183,0),11)="Casado"),"X",""))</f>
        <v/>
      </c>
      <c r="Y8" s="64" t="s">
        <v>94</v>
      </c>
      <c r="AA8" s="30"/>
      <c r="AB8" s="443" t="str">
        <f>IF($H$8="","",IF(OR(INDEX(Personal!$C$19:$BT$183,MATCH($H$8,Personal!$C$19:$C$183,0),11)="Divorciada",INDEX(Personal!$C$19:$BT$183,MATCH($H$8,Personal!$C$19:$C$183,0),11)="Divorciado"),"X",""))</f>
        <v/>
      </c>
      <c r="AC8" s="64" t="s">
        <v>92</v>
      </c>
      <c r="AD8" s="29"/>
      <c r="AE8" s="30"/>
      <c r="AF8" s="444" t="str">
        <f>IF($H$8="","",IF(OR(INDEX(Personal!$C$19:$BT$183,MATCH($H$8,Personal!$C$19:$C$183,0),11)="Viuda",INDEX(Personal!$C$19:$BT$183,MATCH($H$8,Personal!$C$19:$C$183,0),11)="Viudo"),"X",""))</f>
        <v/>
      </c>
      <c r="AG8" s="66" t="s">
        <v>93</v>
      </c>
      <c r="AH8" s="32"/>
      <c r="AI8" s="1274" t="s">
        <v>35</v>
      </c>
      <c r="AJ8" s="1274"/>
      <c r="AK8" s="1274" t="s">
        <v>36</v>
      </c>
      <c r="AL8" s="1274"/>
      <c r="AM8" s="1275" t="s">
        <v>37</v>
      </c>
      <c r="AN8" s="1276"/>
      <c r="AO8" s="422"/>
      <c r="AP8" s="425"/>
      <c r="AQ8" s="1406" t="s">
        <v>525</v>
      </c>
      <c r="AR8" s="1407"/>
      <c r="AS8" s="1408"/>
      <c r="AT8" s="425"/>
      <c r="AU8" s="425"/>
      <c r="AV8" s="425"/>
      <c r="AW8" s="425"/>
      <c r="AX8" s="425"/>
      <c r="AY8" s="425"/>
      <c r="AZ8" s="425"/>
      <c r="BA8" s="425"/>
      <c r="BB8" s="425"/>
      <c r="BC8" s="425"/>
    </row>
    <row r="9" spans="2:55" ht="17.100000000000001" customHeight="1" thickBot="1">
      <c r="B9" s="1478"/>
      <c r="C9" s="1479"/>
      <c r="D9" s="1479"/>
      <c r="E9" s="1479"/>
      <c r="F9" s="1479"/>
      <c r="G9" s="1480"/>
      <c r="H9" s="1484"/>
      <c r="I9" s="1485"/>
      <c r="J9" s="1485"/>
      <c r="K9" s="1485"/>
      <c r="L9" s="1485"/>
      <c r="M9" s="1485"/>
      <c r="N9" s="1485"/>
      <c r="O9" s="1485"/>
      <c r="P9" s="1485"/>
      <c r="Q9" s="1485"/>
      <c r="R9" s="1485"/>
      <c r="S9" s="1486"/>
      <c r="T9" s="63" t="str">
        <f>IF($H$8="","",IF(INDEX(Personal!$C$19:$BT$183,MATCH(H8,Personal!$C$19:$C$183,0),10)="M","X",""))</f>
        <v>X</v>
      </c>
      <c r="U9" s="1452" t="s">
        <v>90</v>
      </c>
      <c r="V9" s="1453"/>
      <c r="W9" s="1454"/>
      <c r="X9" s="68" t="str">
        <f>IF($H$8="","",IF(OR(INDEX(Personal!$C$19:$BT$183,MATCH($H$8,Personal!$C$19:$C$183,0),11)="Soltera",INDEX(Personal!$C$19:$BT$183,MATCH($H$8,Personal!$C$19:$C$183,0),11)="Soltero"),"X",""))</f>
        <v>X</v>
      </c>
      <c r="Y9" s="65" t="s">
        <v>95</v>
      </c>
      <c r="AA9" s="34"/>
      <c r="AB9" s="69" t="str">
        <f>IF($H$8="","",IF(OR(INDEX(Personal!$C$19:$BT$183,MATCH($H$8,Personal!$C$19:$C$183,0),11)="Concubina",INDEX(Personal!$C$19:$BT$183,MATCH($H$8,Personal!$C$19:$C$183,0),11)="Concubino"),"X",""))</f>
        <v/>
      </c>
      <c r="AC9" s="65" t="s">
        <v>91</v>
      </c>
      <c r="AD9" s="33"/>
      <c r="AE9" s="35"/>
      <c r="AF9" s="36"/>
      <c r="AG9" s="36"/>
      <c r="AH9" s="37"/>
      <c r="AI9" s="1272">
        <f>IF($H$8="","",IF(INDEX(Personal!$C$19:$BT$183,MATCH($H$8,Personal!$C$19:$C$183,0),12)="","",AQ9))</f>
        <v>10</v>
      </c>
      <c r="AJ9" s="1273"/>
      <c r="AK9" s="1272">
        <f>IF($H$8="","",IF(INDEX(Personal!$C$19:$BT$183,MATCH($H$8,Personal!$C$19:$C$183,0),12)="","",AR9))</f>
        <v>12</v>
      </c>
      <c r="AL9" s="1273"/>
      <c r="AM9" s="1277">
        <f>IF($H$8="","",IF(INDEX(Personal!$C$19:$BT$183,MATCH($H$8,Personal!$C$19:$C$183,0),12)="","",AS9))</f>
        <v>1969</v>
      </c>
      <c r="AN9" s="1278"/>
      <c r="AQ9" s="426">
        <f>DAY(INDEX(Personal!$C$19:$BT$183,MATCH($H$8,Personal!$C$19:$C$183,0),12))</f>
        <v>10</v>
      </c>
      <c r="AR9" s="427">
        <f>MONTH(INDEX(Personal!$C$19:$BT$183,MATCH($H$8,Personal!$C$19:$C$183,0),12))</f>
        <v>12</v>
      </c>
      <c r="AS9" s="428">
        <f>YEAR(INDEX(Personal!$C$19:$BT$183,MATCH($H$8,Personal!$C$19:$C$183,0),12))</f>
        <v>1969</v>
      </c>
    </row>
    <row r="10" spans="2:55" ht="15.9" customHeight="1" thickBot="1">
      <c r="B10" s="1471" t="s">
        <v>38</v>
      </c>
      <c r="C10" s="1472"/>
      <c r="D10" s="1472"/>
      <c r="E10" s="1472"/>
      <c r="F10" s="1472"/>
      <c r="G10" s="1472"/>
      <c r="H10" s="1472"/>
      <c r="I10" s="1472"/>
      <c r="J10" s="1472"/>
      <c r="K10" s="1472"/>
      <c r="L10" s="1472"/>
      <c r="M10" s="1472"/>
      <c r="N10" s="1472"/>
      <c r="O10" s="1472"/>
      <c r="P10" s="1472"/>
      <c r="Q10" s="1472"/>
      <c r="R10" s="1472"/>
      <c r="S10" s="1472"/>
      <c r="T10" s="1472"/>
      <c r="U10" s="1472"/>
      <c r="V10" s="1472"/>
      <c r="W10" s="1473"/>
      <c r="X10" s="1322" t="s">
        <v>39</v>
      </c>
      <c r="Y10" s="1320"/>
      <c r="Z10" s="1320"/>
      <c r="AA10" s="1320"/>
      <c r="AB10" s="1320"/>
      <c r="AC10" s="1320"/>
      <c r="AD10" s="1320"/>
      <c r="AE10" s="1320"/>
      <c r="AF10" s="1320"/>
      <c r="AG10" s="1323"/>
      <c r="AH10" s="1378" t="s">
        <v>40</v>
      </c>
      <c r="AI10" s="1320"/>
      <c r="AJ10" s="1320"/>
      <c r="AK10" s="1320"/>
      <c r="AL10" s="1320"/>
      <c r="AM10" s="1320"/>
      <c r="AN10" s="1324"/>
      <c r="AP10" s="424"/>
      <c r="AQ10" s="424"/>
      <c r="AR10" s="424"/>
      <c r="AS10" s="424"/>
      <c r="AT10" s="424"/>
      <c r="AU10" s="424"/>
      <c r="AV10" s="424"/>
      <c r="AW10" s="424"/>
      <c r="AX10" s="424"/>
      <c r="AY10" s="424"/>
      <c r="AZ10" s="424"/>
      <c r="BA10" s="424"/>
      <c r="BB10" s="424"/>
      <c r="BC10" s="424"/>
    </row>
    <row r="11" spans="2:55" ht="15.9" customHeight="1">
      <c r="B11" s="1301" t="str">
        <f>IF($H$8="","",INDEX(Personal!$C$19:$BT$183,MATCH($H$8,Personal!$C$19:$C$183,0),7))</f>
        <v>URB. PUERTAS DEL SUR MC-8 CASA NRO. 15</v>
      </c>
      <c r="C11" s="1302"/>
      <c r="D11" s="1302"/>
      <c r="E11" s="1302"/>
      <c r="F11" s="1302"/>
      <c r="G11" s="1302"/>
      <c r="H11" s="1302"/>
      <c r="I11" s="1302"/>
      <c r="J11" s="1302"/>
      <c r="K11" s="1302"/>
      <c r="L11" s="1302"/>
      <c r="M11" s="1302"/>
      <c r="N11" s="1302"/>
      <c r="O11" s="1302"/>
      <c r="P11" s="1302"/>
      <c r="Q11" s="1302"/>
      <c r="R11" s="1302"/>
      <c r="S11" s="1302"/>
      <c r="T11" s="1302"/>
      <c r="U11" s="1302"/>
      <c r="V11" s="1302"/>
      <c r="W11" s="1303"/>
      <c r="X11" s="1440" t="str">
        <f>IF($H$8="","",IF(T8="X","VENEZOLANA","VENEZOLANO"))</f>
        <v>VENEZOLANO</v>
      </c>
      <c r="Y11" s="1441"/>
      <c r="Z11" s="1441"/>
      <c r="AA11" s="1441"/>
      <c r="AB11" s="1441"/>
      <c r="AC11" s="1441"/>
      <c r="AD11" s="1441"/>
      <c r="AE11" s="1441"/>
      <c r="AF11" s="1441"/>
      <c r="AG11" s="1442"/>
      <c r="AH11" s="1310" t="str">
        <f>IF($H$8="","",UPPER(INDEX(Personal!$C$19:$BT$183,MATCH($H$8,Personal!$C$19:$C$183,0),16)))</f>
        <v>LA GUAIRA EDO. VARGAS</v>
      </c>
      <c r="AI11" s="1311"/>
      <c r="AJ11" s="1311"/>
      <c r="AK11" s="1311"/>
      <c r="AL11" s="1311"/>
      <c r="AM11" s="1311"/>
      <c r="AN11" s="1312"/>
      <c r="AP11" s="424"/>
      <c r="AQ11" s="1406" t="s">
        <v>20</v>
      </c>
      <c r="AR11" s="1407"/>
      <c r="AS11" s="1408"/>
      <c r="AT11" s="424"/>
      <c r="AU11" s="424"/>
      <c r="AV11" s="424"/>
      <c r="AW11" s="424"/>
      <c r="AX11" s="424"/>
      <c r="AY11" s="424"/>
      <c r="AZ11" s="424"/>
      <c r="BA11" s="424"/>
      <c r="BB11" s="424"/>
      <c r="BC11" s="424"/>
    </row>
    <row r="12" spans="2:55" ht="15.9" customHeight="1" thickBot="1">
      <c r="B12" s="1304"/>
      <c r="C12" s="1305"/>
      <c r="D12" s="1305"/>
      <c r="E12" s="1305"/>
      <c r="F12" s="1305"/>
      <c r="G12" s="1305"/>
      <c r="H12" s="1305"/>
      <c r="I12" s="1305"/>
      <c r="J12" s="1305"/>
      <c r="K12" s="1305"/>
      <c r="L12" s="1305"/>
      <c r="M12" s="1305"/>
      <c r="N12" s="1305"/>
      <c r="O12" s="1305"/>
      <c r="P12" s="1305"/>
      <c r="Q12" s="1305"/>
      <c r="R12" s="1305"/>
      <c r="S12" s="1305"/>
      <c r="T12" s="1305"/>
      <c r="U12" s="1305"/>
      <c r="V12" s="1305"/>
      <c r="W12" s="1306"/>
      <c r="X12" s="1370"/>
      <c r="Y12" s="1443"/>
      <c r="Z12" s="1443"/>
      <c r="AA12" s="1443"/>
      <c r="AB12" s="1443"/>
      <c r="AC12" s="1443"/>
      <c r="AD12" s="1443"/>
      <c r="AE12" s="1443"/>
      <c r="AF12" s="1443"/>
      <c r="AG12" s="1371"/>
      <c r="AH12" s="1313"/>
      <c r="AI12" s="1314"/>
      <c r="AJ12" s="1314"/>
      <c r="AK12" s="1314"/>
      <c r="AL12" s="1314"/>
      <c r="AM12" s="1314"/>
      <c r="AN12" s="1315"/>
      <c r="AQ12" s="426">
        <f>DAY(INDEX(Personal!$C$19:$BT$183,MATCH($H$8,Personal!$C$19:$C$183,0),14))</f>
        <v>1</v>
      </c>
      <c r="AR12" s="427">
        <f>MONTH(INDEX(Personal!$C$19:$BT$183,MATCH($H$8,Personal!$C$19:$C$183,0),14))</f>
        <v>9</v>
      </c>
      <c r="AS12" s="428">
        <f>YEAR(INDEX(Personal!$C$19:$BT$183,MATCH($H$8,Personal!$C$19:$C$183,0),14))</f>
        <v>2013</v>
      </c>
    </row>
    <row r="13" spans="2:55" s="430" customFormat="1" ht="15.9" customHeight="1" thickBot="1">
      <c r="B13" s="1307"/>
      <c r="C13" s="1308"/>
      <c r="D13" s="1308"/>
      <c r="E13" s="1308"/>
      <c r="F13" s="1308"/>
      <c r="G13" s="1308"/>
      <c r="H13" s="1308"/>
      <c r="I13" s="1308"/>
      <c r="J13" s="1308"/>
      <c r="K13" s="1308"/>
      <c r="L13" s="1308"/>
      <c r="M13" s="1308"/>
      <c r="N13" s="1308"/>
      <c r="O13" s="1308"/>
      <c r="P13" s="1308"/>
      <c r="Q13" s="1308"/>
      <c r="R13" s="1308"/>
      <c r="S13" s="1308"/>
      <c r="T13" s="1308"/>
      <c r="U13" s="1308"/>
      <c r="V13" s="1308"/>
      <c r="W13" s="1309"/>
      <c r="X13" s="1372"/>
      <c r="Y13" s="1474"/>
      <c r="Z13" s="1474"/>
      <c r="AA13" s="1474"/>
      <c r="AB13" s="1474"/>
      <c r="AC13" s="1474"/>
      <c r="AD13" s="1474"/>
      <c r="AE13" s="1474"/>
      <c r="AF13" s="1474"/>
      <c r="AG13" s="1373"/>
      <c r="AH13" s="1316"/>
      <c r="AI13" s="1317"/>
      <c r="AJ13" s="1317"/>
      <c r="AK13" s="1317"/>
      <c r="AL13" s="1317"/>
      <c r="AM13" s="1317"/>
      <c r="AN13" s="1318"/>
      <c r="AO13" s="429"/>
      <c r="AP13" s="423"/>
      <c r="AQ13" s="429"/>
      <c r="AR13" s="429"/>
      <c r="AS13" s="429"/>
      <c r="AT13" s="429"/>
      <c r="AU13" s="429"/>
      <c r="AV13" s="429"/>
      <c r="AW13" s="429"/>
      <c r="AX13" s="429"/>
      <c r="AY13" s="429"/>
      <c r="AZ13" s="429"/>
      <c r="BA13" s="429"/>
      <c r="BB13" s="429"/>
      <c r="BC13" s="429"/>
    </row>
    <row r="14" spans="2:55" s="430" customFormat="1" ht="15.9" customHeight="1">
      <c r="B14" s="431" t="s">
        <v>41</v>
      </c>
      <c r="C14" s="432"/>
      <c r="D14" s="432"/>
      <c r="E14" s="432"/>
      <c r="F14" s="432"/>
      <c r="G14" s="433"/>
      <c r="H14" s="1288" t="s">
        <v>42</v>
      </c>
      <c r="I14" s="1289"/>
      <c r="J14" s="1289"/>
      <c r="K14" s="1289"/>
      <c r="L14" s="1289"/>
      <c r="M14" s="1289"/>
      <c r="N14" s="1289"/>
      <c r="O14" s="1289"/>
      <c r="P14" s="1290"/>
      <c r="Q14" s="1288" t="s">
        <v>43</v>
      </c>
      <c r="R14" s="1289"/>
      <c r="S14" s="1289"/>
      <c r="T14" s="1289"/>
      <c r="U14" s="1289"/>
      <c r="V14" s="1289"/>
      <c r="W14" s="1289"/>
      <c r="X14" s="1289"/>
      <c r="Y14" s="1289"/>
      <c r="Z14" s="1289"/>
      <c r="AA14" s="1289"/>
      <c r="AB14" s="1289"/>
      <c r="AC14" s="1289"/>
      <c r="AD14" s="1289"/>
      <c r="AE14" s="1289"/>
      <c r="AF14" s="1289"/>
      <c r="AG14" s="1289"/>
      <c r="AH14" s="1289"/>
      <c r="AI14" s="1289"/>
      <c r="AJ14" s="1289"/>
      <c r="AK14" s="1289"/>
      <c r="AL14" s="1289"/>
      <c r="AM14" s="1289"/>
      <c r="AN14" s="1291"/>
      <c r="AO14" s="429"/>
      <c r="AP14" s="429"/>
      <c r="AQ14" s="1406" t="s">
        <v>51</v>
      </c>
      <c r="AR14" s="1407"/>
      <c r="AS14" s="1408"/>
      <c r="AT14" s="429"/>
      <c r="AU14" s="429"/>
      <c r="AV14" s="429"/>
      <c r="AW14" s="429"/>
      <c r="AX14" s="429"/>
      <c r="AY14" s="429"/>
      <c r="AZ14" s="429"/>
      <c r="BA14" s="429"/>
      <c r="BB14" s="429"/>
      <c r="BC14" s="429"/>
    </row>
    <row r="15" spans="2:55" s="430" customFormat="1" ht="15.9" customHeight="1" thickBot="1">
      <c r="B15" s="1292" t="str">
        <f>IF($H$8="","",CONCATENATE(INDEX(Personal!$C$19:$BT$183,MATCH($H$8,Personal!$C$19:$C$183,0),8)," y ",INDEX(Personal!$C$19:$BT$183,MATCH($H$8,Personal!$C$19:$C$183,0),9)))</f>
        <v xml:space="preserve">0424-9584144 y </v>
      </c>
      <c r="C15" s="1293"/>
      <c r="D15" s="1293"/>
      <c r="E15" s="1293"/>
      <c r="F15" s="1293"/>
      <c r="G15" s="1294"/>
      <c r="H15" s="1298" t="s">
        <v>44</v>
      </c>
      <c r="I15" s="1298"/>
      <c r="J15" s="434"/>
      <c r="K15" s="1298">
        <v>3</v>
      </c>
      <c r="L15" s="1298"/>
      <c r="M15" s="1298">
        <v>4</v>
      </c>
      <c r="N15" s="1298"/>
      <c r="O15" s="1298">
        <v>5</v>
      </c>
      <c r="P15" s="1298"/>
      <c r="Q15" s="1337">
        <v>0</v>
      </c>
      <c r="R15" s="1338"/>
      <c r="S15" s="1338"/>
      <c r="T15" s="1338"/>
      <c r="U15" s="1338"/>
      <c r="V15" s="1338"/>
      <c r="W15" s="1338"/>
      <c r="X15" s="1338"/>
      <c r="Y15" s="1338"/>
      <c r="Z15" s="1338"/>
      <c r="AA15" s="1338"/>
      <c r="AB15" s="1338"/>
      <c r="AC15" s="1338"/>
      <c r="AD15" s="1338"/>
      <c r="AE15" s="1338"/>
      <c r="AF15" s="1338"/>
      <c r="AG15" s="1338"/>
      <c r="AH15" s="1338"/>
      <c r="AI15" s="1338"/>
      <c r="AJ15" s="1338"/>
      <c r="AK15" s="1338"/>
      <c r="AL15" s="1338"/>
      <c r="AM15" s="1338"/>
      <c r="AN15" s="1339"/>
      <c r="AO15" s="429"/>
      <c r="AP15" s="429"/>
      <c r="AQ15" s="426">
        <f>DAY(INDEX(Personal!$C$19:$BT$183,MATCH($H$8,Personal!$C$19:$C$183,0),15))</f>
        <v>0</v>
      </c>
      <c r="AR15" s="427">
        <f>MONTH(INDEX(Personal!$C$19:$BT$183,MATCH($H$8,Personal!$C$19:$C$183,0),15))</f>
        <v>1</v>
      </c>
      <c r="AS15" s="428">
        <f>YEAR(INDEX(Personal!$C$19:$BT$183,MATCH($H$8,Personal!$C$19:$C$183,0),15))</f>
        <v>1900</v>
      </c>
      <c r="AT15" s="429"/>
      <c r="AU15" s="429"/>
      <c r="AV15" s="429"/>
      <c r="AW15" s="429"/>
      <c r="AX15" s="429"/>
      <c r="AY15" s="429"/>
      <c r="AZ15" s="429"/>
      <c r="BA15" s="429"/>
      <c r="BB15" s="429"/>
      <c r="BC15" s="429"/>
    </row>
    <row r="16" spans="2:55" ht="15.9" customHeight="1" thickBot="1">
      <c r="B16" s="1295"/>
      <c r="C16" s="1296"/>
      <c r="D16" s="1296"/>
      <c r="E16" s="1296"/>
      <c r="F16" s="1296"/>
      <c r="G16" s="1297"/>
      <c r="H16" s="1343" t="s">
        <v>45</v>
      </c>
      <c r="I16" s="1343"/>
      <c r="J16" s="38"/>
      <c r="K16" s="1344" t="str">
        <f>IF($H$8="","",IF(INDEX(Personal!$C$19:$BT$183,MATCH($H$8,Personal!$C$19:$C$183,0),17)=3,"X",""))</f>
        <v/>
      </c>
      <c r="L16" s="1344"/>
      <c r="M16" s="1279" t="str">
        <f>IF($H$8="","",IF(INDEX(Personal!$C$19:$BT$183,MATCH($H$8,Personal!$C$19:$C$183,0),17)=4,"X",""))</f>
        <v/>
      </c>
      <c r="N16" s="1279"/>
      <c r="O16" s="1279" t="str">
        <f>IF($H$8="","",IF(INDEX(Personal!$C$19:$BT$183,MATCH($H$8,Personal!$C$19:$C$183,0),17)=5,"X",""))</f>
        <v/>
      </c>
      <c r="P16" s="1279"/>
      <c r="Q16" s="1340"/>
      <c r="R16" s="1341"/>
      <c r="S16" s="1341"/>
      <c r="T16" s="1341"/>
      <c r="U16" s="1341"/>
      <c r="V16" s="1341"/>
      <c r="W16" s="1341"/>
      <c r="X16" s="1341"/>
      <c r="Y16" s="1341"/>
      <c r="Z16" s="1341"/>
      <c r="AA16" s="1341"/>
      <c r="AB16" s="1341"/>
      <c r="AC16" s="1341"/>
      <c r="AD16" s="1341"/>
      <c r="AE16" s="1341"/>
      <c r="AF16" s="1341"/>
      <c r="AG16" s="1341"/>
      <c r="AH16" s="1341"/>
      <c r="AI16" s="1341"/>
      <c r="AJ16" s="1341"/>
      <c r="AK16" s="1341"/>
      <c r="AL16" s="1341"/>
      <c r="AM16" s="1341"/>
      <c r="AN16" s="1342"/>
    </row>
    <row r="17" spans="2:55" ht="15.9" customHeight="1" thickBot="1">
      <c r="B17" s="1263" t="s">
        <v>46</v>
      </c>
      <c r="C17" s="1264"/>
      <c r="D17" s="1264"/>
      <c r="E17" s="1264"/>
      <c r="F17" s="1264"/>
      <c r="G17" s="1264"/>
      <c r="H17" s="1264"/>
      <c r="I17" s="1264"/>
      <c r="J17" s="1264"/>
      <c r="K17" s="1264"/>
      <c r="L17" s="1264"/>
      <c r="M17" s="1264"/>
      <c r="N17" s="1264"/>
      <c r="O17" s="1264"/>
      <c r="P17" s="1264"/>
      <c r="Q17" s="1264"/>
      <c r="R17" s="1264"/>
      <c r="S17" s="1264"/>
      <c r="T17" s="1264"/>
      <c r="U17" s="1264"/>
      <c r="V17" s="1264"/>
      <c r="W17" s="1264"/>
      <c r="X17" s="1264"/>
      <c r="Y17" s="1264"/>
      <c r="Z17" s="1264"/>
      <c r="AA17" s="1264"/>
      <c r="AB17" s="1264"/>
      <c r="AC17" s="1264"/>
      <c r="AD17" s="1264"/>
      <c r="AE17" s="1264"/>
      <c r="AF17" s="1264"/>
      <c r="AG17" s="1264"/>
      <c r="AH17" s="1264"/>
      <c r="AI17" s="1264"/>
      <c r="AJ17" s="1264"/>
      <c r="AK17" s="1264"/>
      <c r="AL17" s="1264"/>
      <c r="AM17" s="1264"/>
      <c r="AN17" s="1265"/>
      <c r="AQ17" s="1406" t="s">
        <v>526</v>
      </c>
      <c r="AR17" s="1407"/>
      <c r="AS17" s="1408"/>
    </row>
    <row r="18" spans="2:55" ht="15.9" customHeight="1" thickBot="1">
      <c r="B18" s="1280" t="s">
        <v>47</v>
      </c>
      <c r="C18" s="1281"/>
      <c r="D18" s="1281"/>
      <c r="E18" s="1281"/>
      <c r="F18" s="1281"/>
      <c r="G18" s="1282"/>
      <c r="H18" s="1283" t="s">
        <v>48</v>
      </c>
      <c r="I18" s="1281"/>
      <c r="J18" s="1281"/>
      <c r="K18" s="1281"/>
      <c r="L18" s="1281"/>
      <c r="M18" s="1281"/>
      <c r="N18" s="1282"/>
      <c r="O18" s="1284" t="s">
        <v>49</v>
      </c>
      <c r="P18" s="1285"/>
      <c r="Q18" s="1285"/>
      <c r="R18" s="1285"/>
      <c r="S18" s="1285"/>
      <c r="T18" s="1285"/>
      <c r="U18" s="1285"/>
      <c r="V18" s="1285"/>
      <c r="W18" s="1285"/>
      <c r="X18" s="1285"/>
      <c r="Y18" s="1285"/>
      <c r="Z18" s="1285"/>
      <c r="AA18" s="1285"/>
      <c r="AB18" s="1286"/>
      <c r="AC18" s="1283" t="s">
        <v>50</v>
      </c>
      <c r="AD18" s="1281"/>
      <c r="AE18" s="1281"/>
      <c r="AF18" s="1281"/>
      <c r="AG18" s="1281"/>
      <c r="AH18" s="1282"/>
      <c r="AI18" s="1283" t="s">
        <v>51</v>
      </c>
      <c r="AJ18" s="1281"/>
      <c r="AK18" s="1281"/>
      <c r="AL18" s="1281"/>
      <c r="AM18" s="1281"/>
      <c r="AN18" s="1287"/>
      <c r="AQ18" s="435">
        <f>DAY(INDEX(Personal!C19:V183,MATCH(H8,Personal!C19:C183,0),20))</f>
        <v>0</v>
      </c>
      <c r="AR18" s="436">
        <f>MONTH(INDEX(Personal!$C$19:$V$183,MATCH($H$8,Personal!$C$19:$C$183,0),20))</f>
        <v>1</v>
      </c>
      <c r="AS18" s="437">
        <f>YEAR(INDEX(Personal!$C$19:$V$183,MATCH($H$8,Personal!$C$19:$C$183,0),20))</f>
        <v>1900</v>
      </c>
    </row>
    <row r="19" spans="2:55" ht="15.9" customHeight="1">
      <c r="B19" s="67"/>
      <c r="C19" s="64" t="s">
        <v>52</v>
      </c>
      <c r="H19" s="1386"/>
      <c r="I19" s="1387"/>
      <c r="J19" s="1387"/>
      <c r="K19" s="1387"/>
      <c r="L19" s="1387"/>
      <c r="M19" s="1387"/>
      <c r="N19" s="1388"/>
      <c r="O19" s="1395"/>
      <c r="P19" s="1396"/>
      <c r="Q19" s="1396"/>
      <c r="R19" s="1396"/>
      <c r="S19" s="1396"/>
      <c r="T19" s="1396"/>
      <c r="U19" s="1396"/>
      <c r="V19" s="1396"/>
      <c r="W19" s="1396"/>
      <c r="X19" s="1396"/>
      <c r="Y19" s="1396"/>
      <c r="Z19" s="1396"/>
      <c r="AA19" s="1396"/>
      <c r="AB19" s="1397"/>
      <c r="AC19" s="1368" t="s">
        <v>35</v>
      </c>
      <c r="AD19" s="1368"/>
      <c r="AE19" s="1368" t="s">
        <v>36</v>
      </c>
      <c r="AF19" s="1368"/>
      <c r="AG19" s="1368" t="s">
        <v>37</v>
      </c>
      <c r="AH19" s="1368"/>
      <c r="AI19" s="1467" t="s">
        <v>35</v>
      </c>
      <c r="AJ19" s="1368"/>
      <c r="AK19" s="1368" t="s">
        <v>36</v>
      </c>
      <c r="AL19" s="1368"/>
      <c r="AM19" s="1368" t="s">
        <v>37</v>
      </c>
      <c r="AN19" s="1369"/>
    </row>
    <row r="20" spans="2:55" ht="15.9" customHeight="1">
      <c r="B20" s="71"/>
      <c r="C20" s="64" t="s">
        <v>53</v>
      </c>
      <c r="H20" s="1389"/>
      <c r="I20" s="1390"/>
      <c r="J20" s="1390"/>
      <c r="K20" s="1390"/>
      <c r="L20" s="1390"/>
      <c r="M20" s="1390"/>
      <c r="N20" s="1391"/>
      <c r="O20" s="72"/>
      <c r="P20" s="73"/>
      <c r="Q20" s="73"/>
      <c r="R20" s="1398">
        <f>Personal!D10</f>
        <v>4600057801</v>
      </c>
      <c r="S20" s="1398"/>
      <c r="T20" s="1398"/>
      <c r="U20" s="1398"/>
      <c r="V20" s="1398"/>
      <c r="W20" s="1398"/>
      <c r="X20" s="1398"/>
      <c r="Y20" s="1398"/>
      <c r="Z20" s="73"/>
      <c r="AA20" s="73"/>
      <c r="AB20" s="74"/>
      <c r="AC20" s="1370">
        <f>IF($H$8="","",IF(INDEX(Personal!$C$19:$BT$183,MATCH($H$8,Personal!$C$19:$C$183,0),14)="","",AQ12))</f>
        <v>1</v>
      </c>
      <c r="AD20" s="1371"/>
      <c r="AE20" s="1370">
        <f>IF($H$8="","",IF(INDEX(Personal!$C$19:$BT$183,MATCH($H$8,Personal!$C$19:$C$183,0),14)="","",AR12))</f>
        <v>9</v>
      </c>
      <c r="AF20" s="1371"/>
      <c r="AG20" s="1370">
        <f>IF($H$8="","",IF(INDEX(Personal!$C$19:$BT$183,MATCH($H$8,Personal!$C$19:$C$183,0),14)="","",AS12))</f>
        <v>2013</v>
      </c>
      <c r="AH20" s="1371"/>
      <c r="AI20" s="1389" t="str">
        <f>IF($H$8=0,"",IF(INDEX(Personal!$C$19:$BT$183,MATCH($H$8,Personal!$C$19:$C$183,0),15)="","",AQ15))</f>
        <v/>
      </c>
      <c r="AJ20" s="1391"/>
      <c r="AK20" s="1389" t="str">
        <f>IF($H$8=0,"",IF(INDEX(Personal!$C$19:$BT$183,MATCH($H$8,Personal!$C$19:$C$183,0),15)="","",AR15))</f>
        <v/>
      </c>
      <c r="AL20" s="1391"/>
      <c r="AM20" s="1390" t="str">
        <f>IF($H$8=0,"",IF(INDEX(Personal!$C$19:$BT$183,MATCH($H$8,Personal!$C$19:$C$183,0),15)="","",AS15))</f>
        <v/>
      </c>
      <c r="AN20" s="1437"/>
    </row>
    <row r="21" spans="2:55" ht="15.9" customHeight="1">
      <c r="B21" s="388" t="s">
        <v>102</v>
      </c>
      <c r="C21" s="65" t="s">
        <v>54</v>
      </c>
      <c r="E21" s="39"/>
      <c r="F21" s="39"/>
      <c r="G21" s="39"/>
      <c r="H21" s="1392"/>
      <c r="I21" s="1393"/>
      <c r="J21" s="1393"/>
      <c r="K21" s="1393"/>
      <c r="L21" s="1393"/>
      <c r="M21" s="1393"/>
      <c r="N21" s="1394"/>
      <c r="O21" s="75"/>
      <c r="P21" s="76"/>
      <c r="Q21" s="76"/>
      <c r="R21" s="76"/>
      <c r="S21" s="76"/>
      <c r="T21" s="76"/>
      <c r="U21" s="76"/>
      <c r="V21" s="76"/>
      <c r="W21" s="76"/>
      <c r="X21" s="76"/>
      <c r="Y21" s="76"/>
      <c r="Z21" s="76"/>
      <c r="AA21" s="76"/>
      <c r="AB21" s="77"/>
      <c r="AC21" s="1372"/>
      <c r="AD21" s="1373"/>
      <c r="AE21" s="1372"/>
      <c r="AF21" s="1373"/>
      <c r="AG21" s="1372"/>
      <c r="AH21" s="1373"/>
      <c r="AI21" s="1392"/>
      <c r="AJ21" s="1394"/>
      <c r="AK21" s="1392"/>
      <c r="AL21" s="1394"/>
      <c r="AM21" s="1393"/>
      <c r="AN21" s="1438"/>
      <c r="AP21" s="423"/>
      <c r="AQ21" s="423"/>
      <c r="AR21" s="423"/>
      <c r="AS21" s="423"/>
      <c r="AT21" s="423"/>
      <c r="AU21" s="423"/>
      <c r="AV21" s="423"/>
      <c r="AW21" s="423"/>
      <c r="AX21" s="423"/>
      <c r="AY21" s="423"/>
      <c r="AZ21" s="423"/>
      <c r="BA21" s="423"/>
      <c r="BB21" s="423"/>
      <c r="BC21" s="423"/>
    </row>
    <row r="22" spans="2:55" ht="15.9" customHeight="1">
      <c r="B22" s="1345" t="s">
        <v>55</v>
      </c>
      <c r="C22" s="1346"/>
      <c r="D22" s="1346"/>
      <c r="E22" s="1346"/>
      <c r="F22" s="1346"/>
      <c r="G22" s="1346"/>
      <c r="H22" s="1346"/>
      <c r="I22" s="1346"/>
      <c r="J22" s="1346"/>
      <c r="K22" s="1346"/>
      <c r="L22" s="1346"/>
      <c r="M22" s="1346"/>
      <c r="N22" s="1346"/>
      <c r="O22" s="1347" t="s">
        <v>56</v>
      </c>
      <c r="P22" s="1346"/>
      <c r="Q22" s="1346"/>
      <c r="R22" s="1346"/>
      <c r="S22" s="1346"/>
      <c r="T22" s="1346"/>
      <c r="U22" s="1346"/>
      <c r="V22" s="1346"/>
      <c r="W22" s="1346"/>
      <c r="X22" s="1346"/>
      <c r="Y22" s="1346"/>
      <c r="Z22" s="1346"/>
      <c r="AA22" s="1346"/>
      <c r="AB22" s="1348"/>
      <c r="AC22" s="1347" t="s">
        <v>57</v>
      </c>
      <c r="AD22" s="1346"/>
      <c r="AE22" s="1346"/>
      <c r="AF22" s="1346"/>
      <c r="AG22" s="1346"/>
      <c r="AH22" s="1346"/>
      <c r="AI22" s="1346"/>
      <c r="AJ22" s="1346"/>
      <c r="AK22" s="1346"/>
      <c r="AL22" s="1346"/>
      <c r="AM22" s="1346"/>
      <c r="AN22" s="1349"/>
    </row>
    <row r="23" spans="2:55" ht="15.9" customHeight="1">
      <c r="B23" s="1350" t="str">
        <f>IF($H$8=0,"",Personal!D9)</f>
        <v>"SERVICIO DE MANTENIMIENTO DE INSTRUMENTACION, PANELES DE CONTROL, MULTIPLES Y POZOS INYECTORES DE MACOLLAS DE PIGAS I, PERTENECIENTE A LA GERENCIA DE PLANTAS GAS Y AGUA"</v>
      </c>
      <c r="C23" s="1351"/>
      <c r="D23" s="1351"/>
      <c r="E23" s="1351"/>
      <c r="F23" s="1351"/>
      <c r="G23" s="1351"/>
      <c r="H23" s="1351"/>
      <c r="I23" s="1351"/>
      <c r="J23" s="1351"/>
      <c r="K23" s="1351"/>
      <c r="L23" s="1351"/>
      <c r="M23" s="1351"/>
      <c r="N23" s="1352"/>
      <c r="O23" s="1356" t="str">
        <f>IF($H$8=0,"",Personal!G10)</f>
        <v>PLANTA DE GAS Y AGUA</v>
      </c>
      <c r="P23" s="1357"/>
      <c r="Q23" s="1357"/>
      <c r="R23" s="1357"/>
      <c r="S23" s="1357"/>
      <c r="T23" s="1357"/>
      <c r="U23" s="1357"/>
      <c r="V23" s="1357"/>
      <c r="W23" s="1357"/>
      <c r="X23" s="1357"/>
      <c r="Y23" s="1357"/>
      <c r="Z23" s="1357"/>
      <c r="AA23" s="1357"/>
      <c r="AB23" s="1358"/>
      <c r="AC23" s="1362" t="str">
        <f>IF($H$8=0,"",Personal!K10)</f>
        <v>PUNTA DE MATA</v>
      </c>
      <c r="AD23" s="1363"/>
      <c r="AE23" s="1363"/>
      <c r="AF23" s="1363"/>
      <c r="AG23" s="1363"/>
      <c r="AH23" s="1363"/>
      <c r="AI23" s="1363"/>
      <c r="AJ23" s="1363"/>
      <c r="AK23" s="1363"/>
      <c r="AL23" s="1363"/>
      <c r="AM23" s="1363"/>
      <c r="AN23" s="1364"/>
    </row>
    <row r="24" spans="2:55" ht="21.75" customHeight="1">
      <c r="B24" s="1353"/>
      <c r="C24" s="1354"/>
      <c r="D24" s="1354"/>
      <c r="E24" s="1354"/>
      <c r="F24" s="1354"/>
      <c r="G24" s="1354"/>
      <c r="H24" s="1354"/>
      <c r="I24" s="1354"/>
      <c r="J24" s="1354"/>
      <c r="K24" s="1354"/>
      <c r="L24" s="1354"/>
      <c r="M24" s="1354"/>
      <c r="N24" s="1355"/>
      <c r="O24" s="1359"/>
      <c r="P24" s="1360"/>
      <c r="Q24" s="1360"/>
      <c r="R24" s="1360"/>
      <c r="S24" s="1360"/>
      <c r="T24" s="1360"/>
      <c r="U24" s="1360"/>
      <c r="V24" s="1360"/>
      <c r="W24" s="1360"/>
      <c r="X24" s="1360"/>
      <c r="Y24" s="1360"/>
      <c r="Z24" s="1360"/>
      <c r="AA24" s="1360"/>
      <c r="AB24" s="1361"/>
      <c r="AC24" s="1365"/>
      <c r="AD24" s="1366"/>
      <c r="AE24" s="1366"/>
      <c r="AF24" s="1366"/>
      <c r="AG24" s="1366"/>
      <c r="AH24" s="1366"/>
      <c r="AI24" s="1366"/>
      <c r="AJ24" s="1366"/>
      <c r="AK24" s="1366"/>
      <c r="AL24" s="1366"/>
      <c r="AM24" s="1366"/>
      <c r="AN24" s="1367"/>
    </row>
    <row r="25" spans="2:55" ht="15.9" customHeight="1">
      <c r="B25" s="1319" t="s">
        <v>58</v>
      </c>
      <c r="C25" s="1320"/>
      <c r="D25" s="1320"/>
      <c r="E25" s="1320"/>
      <c r="F25" s="1320"/>
      <c r="G25" s="1320"/>
      <c r="H25" s="1320"/>
      <c r="I25" s="1320"/>
      <c r="J25" s="1321"/>
      <c r="K25" s="1322" t="s">
        <v>59</v>
      </c>
      <c r="L25" s="1320"/>
      <c r="M25" s="1320"/>
      <c r="N25" s="1320"/>
      <c r="O25" s="1323"/>
      <c r="P25" s="1322" t="s">
        <v>60</v>
      </c>
      <c r="Q25" s="1320"/>
      <c r="R25" s="1320"/>
      <c r="S25" s="1320"/>
      <c r="T25" s="1320"/>
      <c r="U25" s="1320"/>
      <c r="V25" s="1320"/>
      <c r="W25" s="1320"/>
      <c r="X25" s="1320"/>
      <c r="Y25" s="1320"/>
      <c r="Z25" s="1320"/>
      <c r="AA25" s="1320"/>
      <c r="AB25" s="1320"/>
      <c r="AC25" s="1320"/>
      <c r="AD25" s="1321"/>
      <c r="AE25" s="1322" t="s">
        <v>61</v>
      </c>
      <c r="AF25" s="1320"/>
      <c r="AG25" s="1320"/>
      <c r="AH25" s="1320"/>
      <c r="AI25" s="1320"/>
      <c r="AJ25" s="1320"/>
      <c r="AK25" s="1320"/>
      <c r="AL25" s="1320"/>
      <c r="AM25" s="1320"/>
      <c r="AN25" s="1324"/>
    </row>
    <row r="26" spans="2:55" ht="15.9" customHeight="1">
      <c r="B26" s="40"/>
      <c r="C26" s="41" t="s">
        <v>106</v>
      </c>
      <c r="D26" s="42"/>
      <c r="E26" s="42"/>
      <c r="F26" s="42"/>
      <c r="G26" s="42"/>
      <c r="H26" s="43" t="s">
        <v>62</v>
      </c>
      <c r="I26" s="42"/>
      <c r="J26" s="44"/>
      <c r="K26" s="45"/>
      <c r="L26" s="41" t="s">
        <v>63</v>
      </c>
      <c r="M26" s="42"/>
      <c r="N26" s="41" t="s">
        <v>105</v>
      </c>
      <c r="O26" s="44"/>
      <c r="P26" s="1325" t="str">
        <f>IF($H$8="","",INDEX(Personal!$C$19:$BT$183,MATCH($H$8,Personal!$C$19:$C$183,0),3))</f>
        <v>GERENTE ADMINISTRATIVO</v>
      </c>
      <c r="Q26" s="1326"/>
      <c r="R26" s="1326"/>
      <c r="S26" s="1326"/>
      <c r="T26" s="1326"/>
      <c r="U26" s="1326"/>
      <c r="V26" s="1326"/>
      <c r="W26" s="1326"/>
      <c r="X26" s="1326"/>
      <c r="Y26" s="1326"/>
      <c r="Z26" s="1326"/>
      <c r="AA26" s="1326"/>
      <c r="AB26" s="1326"/>
      <c r="AC26" s="1326"/>
      <c r="AD26" s="1327"/>
      <c r="AE26" s="1331">
        <f>IF($H$8="","",INDEX(Personal!$C$19:$BT$183,MATCH($H$8,Personal!$C$19:$C$183,0),4))</f>
        <v>0</v>
      </c>
      <c r="AF26" s="1332"/>
      <c r="AG26" s="1332"/>
      <c r="AH26" s="1332"/>
      <c r="AI26" s="1332"/>
      <c r="AJ26" s="1332"/>
      <c r="AK26" s="1332"/>
      <c r="AL26" s="1332"/>
      <c r="AM26" s="1332"/>
      <c r="AN26" s="1333"/>
    </row>
    <row r="27" spans="2:55" ht="15.9" customHeight="1" thickBot="1">
      <c r="B27" s="58"/>
      <c r="C27" s="59" t="s">
        <v>64</v>
      </c>
      <c r="D27" s="60"/>
      <c r="E27" s="60"/>
      <c r="F27" s="60"/>
      <c r="G27" s="60"/>
      <c r="H27" s="60"/>
      <c r="I27" s="60"/>
      <c r="J27" s="61"/>
      <c r="K27" s="62"/>
      <c r="L27" s="59" t="s">
        <v>65</v>
      </c>
      <c r="M27" s="60"/>
      <c r="N27" s="60"/>
      <c r="O27" s="61"/>
      <c r="P27" s="1328"/>
      <c r="Q27" s="1329"/>
      <c r="R27" s="1329"/>
      <c r="S27" s="1329"/>
      <c r="T27" s="1329"/>
      <c r="U27" s="1329"/>
      <c r="V27" s="1329"/>
      <c r="W27" s="1329"/>
      <c r="X27" s="1329"/>
      <c r="Y27" s="1329"/>
      <c r="Z27" s="1329"/>
      <c r="AA27" s="1329"/>
      <c r="AB27" s="1329"/>
      <c r="AC27" s="1329"/>
      <c r="AD27" s="1330"/>
      <c r="AE27" s="1334"/>
      <c r="AF27" s="1335"/>
      <c r="AG27" s="1335"/>
      <c r="AH27" s="1335"/>
      <c r="AI27" s="1335"/>
      <c r="AJ27" s="1335"/>
      <c r="AK27" s="1335"/>
      <c r="AL27" s="1335"/>
      <c r="AM27" s="1335"/>
      <c r="AN27" s="1336"/>
    </row>
    <row r="28" spans="2:55" ht="15.9" customHeight="1" thickBot="1">
      <c r="B28" s="1375" t="s">
        <v>66</v>
      </c>
      <c r="C28" s="1376"/>
      <c r="D28" s="1376"/>
      <c r="E28" s="1376"/>
      <c r="F28" s="1376"/>
      <c r="G28" s="1376"/>
      <c r="H28" s="1376"/>
      <c r="I28" s="1376"/>
      <c r="J28" s="1376"/>
      <c r="K28" s="1376"/>
      <c r="L28" s="1376"/>
      <c r="M28" s="1376"/>
      <c r="N28" s="1376"/>
      <c r="O28" s="1376"/>
      <c r="P28" s="1376"/>
      <c r="Q28" s="1376"/>
      <c r="R28" s="1376"/>
      <c r="S28" s="1376"/>
      <c r="T28" s="1376"/>
      <c r="U28" s="1376"/>
      <c r="V28" s="1376"/>
      <c r="W28" s="1376"/>
      <c r="X28" s="1376"/>
      <c r="Y28" s="1376"/>
      <c r="Z28" s="1376"/>
      <c r="AA28" s="1376"/>
      <c r="AB28" s="1376"/>
      <c r="AC28" s="1376"/>
      <c r="AD28" s="1376"/>
      <c r="AE28" s="1376"/>
      <c r="AF28" s="1376"/>
      <c r="AG28" s="1376"/>
      <c r="AH28" s="1376"/>
      <c r="AI28" s="1376"/>
      <c r="AJ28" s="1376"/>
      <c r="AK28" s="1376"/>
      <c r="AL28" s="1376"/>
      <c r="AM28" s="1376"/>
      <c r="AN28" s="1377"/>
      <c r="AP28" s="424"/>
      <c r="AQ28" s="424"/>
      <c r="AR28" s="424"/>
      <c r="AS28" s="424"/>
      <c r="AT28" s="424"/>
      <c r="AU28" s="424"/>
      <c r="AV28" s="424"/>
      <c r="AW28" s="424"/>
      <c r="AX28" s="424"/>
      <c r="AY28" s="424"/>
      <c r="AZ28" s="424"/>
      <c r="BA28" s="424"/>
      <c r="BB28" s="424"/>
      <c r="BC28" s="424"/>
    </row>
    <row r="29" spans="2:55" ht="15.9" customHeight="1">
      <c r="B29" s="1266" t="s">
        <v>67</v>
      </c>
      <c r="C29" s="1267"/>
      <c r="D29" s="1267"/>
      <c r="E29" s="1267"/>
      <c r="F29" s="1268"/>
      <c r="G29" s="1269" t="s">
        <v>68</v>
      </c>
      <c r="H29" s="1267"/>
      <c r="I29" s="1267"/>
      <c r="J29" s="1267"/>
      <c r="K29" s="1267"/>
      <c r="L29" s="1267"/>
      <c r="M29" s="1267"/>
      <c r="N29" s="1267"/>
      <c r="O29" s="1267"/>
      <c r="P29" s="1268"/>
      <c r="Q29" s="1378" t="s">
        <v>69</v>
      </c>
      <c r="R29" s="1379"/>
      <c r="S29" s="1379"/>
      <c r="T29" s="1379"/>
      <c r="U29" s="1379"/>
      <c r="V29" s="1323"/>
      <c r="W29" s="1380" t="s">
        <v>70</v>
      </c>
      <c r="X29" s="1381"/>
      <c r="Y29" s="1381"/>
      <c r="Z29" s="1381"/>
      <c r="AA29" s="1381"/>
      <c r="AB29" s="1382"/>
      <c r="AC29" s="1383" t="s">
        <v>71</v>
      </c>
      <c r="AD29" s="1384"/>
      <c r="AE29" s="1384"/>
      <c r="AF29" s="1384"/>
      <c r="AG29" s="1384"/>
      <c r="AH29" s="1384"/>
      <c r="AI29" s="1384"/>
      <c r="AJ29" s="1384"/>
      <c r="AK29" s="1384"/>
      <c r="AL29" s="1384"/>
      <c r="AM29" s="1384"/>
      <c r="AN29" s="1385"/>
      <c r="AP29" s="424"/>
      <c r="AQ29" s="424"/>
      <c r="AR29" s="424"/>
      <c r="AS29" s="424"/>
      <c r="AT29" s="424"/>
      <c r="AU29" s="424"/>
      <c r="AV29" s="424"/>
      <c r="AW29" s="424"/>
      <c r="AX29" s="424"/>
      <c r="AY29" s="424"/>
      <c r="AZ29" s="424"/>
      <c r="BA29" s="424"/>
      <c r="BB29" s="424"/>
      <c r="BC29" s="424"/>
    </row>
    <row r="30" spans="2:55" ht="15.9" customHeight="1">
      <c r="B30" s="1402" t="s">
        <v>108</v>
      </c>
      <c r="C30" s="1403"/>
      <c r="D30" s="1403"/>
      <c r="E30" s="1403" t="s">
        <v>107</v>
      </c>
      <c r="F30" s="46"/>
      <c r="G30" s="1440">
        <f>IF($H$8=0,"",INDEX(Personal!$C$19:$BT$183,MATCH($H$8,Personal!$C$19:$C$183,0),13))</f>
        <v>0</v>
      </c>
      <c r="H30" s="1441"/>
      <c r="I30" s="1441"/>
      <c r="J30" s="1441"/>
      <c r="K30" s="1441"/>
      <c r="L30" s="1441"/>
      <c r="M30" s="1441"/>
      <c r="N30" s="1441"/>
      <c r="O30" s="1441"/>
      <c r="P30" s="1442"/>
      <c r="Q30" s="286"/>
      <c r="R30" s="29" t="s">
        <v>72</v>
      </c>
      <c r="S30" s="31"/>
      <c r="T30" s="286"/>
      <c r="U30" s="29" t="s">
        <v>73</v>
      </c>
      <c r="V30" s="47"/>
      <c r="W30" s="1444" t="s">
        <v>35</v>
      </c>
      <c r="X30" s="1374"/>
      <c r="Y30" s="1374" t="s">
        <v>36</v>
      </c>
      <c r="Z30" s="1374"/>
      <c r="AA30" s="1374" t="s">
        <v>37</v>
      </c>
      <c r="AB30" s="1374"/>
      <c r="AC30" s="1461" t="str">
        <f>IF($H$8=0,"","CLINICA VIRGEN DEL VALLE, C.A.")</f>
        <v>CLINICA VIRGEN DEL VALLE, C.A.</v>
      </c>
      <c r="AD30" s="1462"/>
      <c r="AE30" s="1462"/>
      <c r="AF30" s="1462"/>
      <c r="AG30" s="1462"/>
      <c r="AH30" s="1462"/>
      <c r="AI30" s="1462"/>
      <c r="AJ30" s="1462"/>
      <c r="AK30" s="1462"/>
      <c r="AL30" s="1462"/>
      <c r="AM30" s="1462"/>
      <c r="AN30" s="1463"/>
    </row>
    <row r="31" spans="2:55" s="430" customFormat="1" ht="15.9" customHeight="1" thickBot="1">
      <c r="B31" s="1404"/>
      <c r="C31" s="1405"/>
      <c r="D31" s="1405"/>
      <c r="E31" s="1439"/>
      <c r="F31" s="438"/>
      <c r="G31" s="1370"/>
      <c r="H31" s="1443"/>
      <c r="I31" s="1443"/>
      <c r="J31" s="1443"/>
      <c r="K31" s="1443"/>
      <c r="L31" s="1443"/>
      <c r="M31" s="1443"/>
      <c r="N31" s="1443"/>
      <c r="O31" s="1443"/>
      <c r="P31" s="1371"/>
      <c r="Q31" s="439"/>
      <c r="R31" s="440" t="s">
        <v>448</v>
      </c>
      <c r="S31" s="441"/>
      <c r="T31" s="442"/>
      <c r="U31" s="430" t="s">
        <v>74</v>
      </c>
      <c r="V31" s="438"/>
      <c r="W31" s="1299" t="str">
        <f>IF($H$8="","",IF(INDEX(Personal!$C$19:$BT$183,MATCH($H$8,Personal!$C$19:$C$183,0),20)="","",AQ18))</f>
        <v/>
      </c>
      <c r="X31" s="1300"/>
      <c r="Y31" s="1299" t="str">
        <f>IF($H$8="","",IF(INDEX(Personal!$C$19:$BT$183,MATCH($H$8,Personal!$C$19:$C$183,0),20)="","",AR18))</f>
        <v/>
      </c>
      <c r="Z31" s="1300"/>
      <c r="AA31" s="1299" t="str">
        <f>IF($H$8="","",IF(INDEX(Personal!$C$19:$BT$183,MATCH($H$8,Personal!$C$19:$C$183,0),20)="","",AS18))</f>
        <v/>
      </c>
      <c r="AB31" s="1300"/>
      <c r="AC31" s="1464"/>
      <c r="AD31" s="1465"/>
      <c r="AE31" s="1465"/>
      <c r="AF31" s="1465"/>
      <c r="AG31" s="1465"/>
      <c r="AH31" s="1465"/>
      <c r="AI31" s="1465"/>
      <c r="AJ31" s="1465"/>
      <c r="AK31" s="1465"/>
      <c r="AL31" s="1465"/>
      <c r="AM31" s="1465"/>
      <c r="AN31" s="1466"/>
      <c r="AO31" s="429"/>
      <c r="AP31" s="429"/>
      <c r="AQ31" s="429"/>
      <c r="AR31" s="429"/>
      <c r="AS31" s="429"/>
      <c r="AT31" s="429"/>
      <c r="AU31" s="429"/>
      <c r="AV31" s="429"/>
      <c r="AW31" s="429"/>
      <c r="AX31" s="429"/>
      <c r="AY31" s="429"/>
      <c r="AZ31" s="429"/>
      <c r="BA31" s="429"/>
      <c r="BB31" s="429"/>
      <c r="BC31" s="429"/>
    </row>
    <row r="32" spans="2:55" s="430" customFormat="1" ht="15.9" customHeight="1" thickBot="1">
      <c r="B32" s="1245" t="s">
        <v>554</v>
      </c>
      <c r="C32" s="1246"/>
      <c r="D32" s="1246"/>
      <c r="E32" s="1246"/>
      <c r="F32" s="1246"/>
      <c r="G32" s="1246"/>
      <c r="H32" s="1246"/>
      <c r="I32" s="1246"/>
      <c r="J32" s="1246"/>
      <c r="K32" s="1246"/>
      <c r="L32" s="1246"/>
      <c r="M32" s="1246"/>
      <c r="N32" s="1246"/>
      <c r="O32" s="1246"/>
      <c r="P32" s="1246"/>
      <c r="Q32" s="1246"/>
      <c r="R32" s="1246"/>
      <c r="S32" s="1246"/>
      <c r="T32" s="1246"/>
      <c r="U32" s="1246"/>
      <c r="V32" s="1246"/>
      <c r="W32" s="1246"/>
      <c r="X32" s="1246"/>
      <c r="Y32" s="1246"/>
      <c r="Z32" s="1246"/>
      <c r="AA32" s="1246"/>
      <c r="AB32" s="1246"/>
      <c r="AC32" s="1246"/>
      <c r="AD32" s="1246"/>
      <c r="AE32" s="1246"/>
      <c r="AF32" s="1246"/>
      <c r="AG32" s="1246"/>
      <c r="AH32" s="1246"/>
      <c r="AI32" s="1246"/>
      <c r="AJ32" s="1246"/>
      <c r="AK32" s="1246"/>
      <c r="AL32" s="1246"/>
      <c r="AM32" s="1246"/>
      <c r="AN32" s="1247"/>
      <c r="AO32" s="429"/>
      <c r="AP32" s="429"/>
      <c r="AQ32" s="429"/>
      <c r="AR32" s="429"/>
      <c r="AS32" s="429"/>
      <c r="AT32" s="429"/>
      <c r="AU32" s="429"/>
      <c r="AV32" s="429"/>
      <c r="AW32" s="429"/>
      <c r="AX32" s="429"/>
      <c r="AY32" s="429"/>
      <c r="AZ32" s="429"/>
      <c r="BA32" s="429"/>
      <c r="BB32" s="429"/>
      <c r="BC32" s="429"/>
    </row>
    <row r="33" spans="2:55" s="430" customFormat="1" ht="20.100000000000001" customHeight="1">
      <c r="B33" s="1248" t="s">
        <v>19</v>
      </c>
      <c r="C33" s="1249"/>
      <c r="D33" s="1249"/>
      <c r="E33" s="1249"/>
      <c r="F33" s="1250" t="s">
        <v>32</v>
      </c>
      <c r="G33" s="1251"/>
      <c r="H33" s="1251"/>
      <c r="I33" s="1251"/>
      <c r="J33" s="1251"/>
      <c r="K33" s="1251"/>
      <c r="L33" s="1251"/>
      <c r="M33" s="1251"/>
      <c r="N33" s="1252"/>
      <c r="O33" s="1253" t="s">
        <v>33</v>
      </c>
      <c r="P33" s="1254"/>
      <c r="Q33" s="1250" t="s">
        <v>525</v>
      </c>
      <c r="R33" s="1251"/>
      <c r="S33" s="1251"/>
      <c r="T33" s="1251"/>
      <c r="U33" s="1251"/>
      <c r="V33" s="1251"/>
      <c r="W33" s="550" t="s">
        <v>555</v>
      </c>
      <c r="X33" s="551"/>
      <c r="Y33" s="552"/>
      <c r="Z33" s="552"/>
      <c r="AA33" s="1255" t="s">
        <v>556</v>
      </c>
      <c r="AB33" s="1256"/>
      <c r="AC33" s="1256"/>
      <c r="AD33" s="1256"/>
      <c r="AE33" s="1256"/>
      <c r="AF33" s="1257"/>
      <c r="AG33" s="1258" t="s">
        <v>557</v>
      </c>
      <c r="AH33" s="1258"/>
      <c r="AI33" s="1258"/>
      <c r="AJ33" s="1258"/>
      <c r="AK33" s="1258"/>
      <c r="AL33" s="1258"/>
      <c r="AM33" s="1258"/>
      <c r="AN33" s="1259"/>
      <c r="AO33" s="429"/>
      <c r="AP33" s="429"/>
      <c r="AQ33" s="429"/>
      <c r="AR33" s="429"/>
      <c r="AS33" s="429"/>
      <c r="AT33" s="429"/>
      <c r="AU33" s="429"/>
      <c r="AV33" s="429"/>
      <c r="AW33" s="429"/>
      <c r="AX33" s="429"/>
      <c r="AY33" s="429"/>
      <c r="AZ33" s="429"/>
      <c r="BA33" s="429"/>
      <c r="BB33" s="429"/>
      <c r="BC33" s="429"/>
    </row>
    <row r="34" spans="2:55" s="430" customFormat="1" ht="20.100000000000001" customHeight="1">
      <c r="B34" s="1232" t="str">
        <f>IF($H$8="","",IF(INDEX(Personal!$C$19:$BT$183,MATCH($H$8,Personal!$C$19:$C$183,0),27)="","",INDEX(Personal!$C$19:$BT$183,MATCH($H$8,Personal!$C$19:$C$183,0),27)))</f>
        <v/>
      </c>
      <c r="C34" s="1233"/>
      <c r="D34" s="1233"/>
      <c r="E34" s="1233"/>
      <c r="F34" s="1234" t="str">
        <f>IF($H$8="","",IF(INDEX(Personal!$C$19:$BT$183,MATCH($H$8,Personal!$C$19:$C$183,0),28)="","",INDEX(Personal!$C$19:$BT$183,MATCH($H$8,Personal!$C$19:$C$183,0),28)))</f>
        <v/>
      </c>
      <c r="G34" s="1235"/>
      <c r="H34" s="1235"/>
      <c r="I34" s="1235"/>
      <c r="J34" s="1235"/>
      <c r="K34" s="1235"/>
      <c r="L34" s="1235"/>
      <c r="M34" s="1235"/>
      <c r="N34" s="1236"/>
      <c r="O34" s="1219" t="str">
        <f>IF(F34="","",INDEX(Personal!$C$19:$BT$183,MATCH($H$8,Personal!$C$19:$C$183,0),29))</f>
        <v/>
      </c>
      <c r="P34" s="1220"/>
      <c r="Q34" s="1221" t="str">
        <f>IF(F34="","",INDEX(Personal!$C$19:$BT$183,MATCH($H$8,Personal!$C$19:$C$183,0),31))</f>
        <v/>
      </c>
      <c r="R34" s="1222"/>
      <c r="S34" s="1222"/>
      <c r="T34" s="1222"/>
      <c r="U34" s="1222"/>
      <c r="V34" s="1223"/>
      <c r="W34" s="1260" t="s">
        <v>558</v>
      </c>
      <c r="X34" s="1237"/>
      <c r="Y34" s="1237"/>
      <c r="Z34" s="1237"/>
      <c r="AA34" s="1238"/>
      <c r="AB34" s="1239"/>
      <c r="AC34" s="1240"/>
      <c r="AD34" s="1241"/>
      <c r="AE34" s="1242"/>
      <c r="AF34" s="1243"/>
      <c r="AG34" s="1241"/>
      <c r="AH34" s="1242"/>
      <c r="AI34" s="1242"/>
      <c r="AJ34" s="1242"/>
      <c r="AK34" s="1242"/>
      <c r="AL34" s="1242"/>
      <c r="AM34" s="1242"/>
      <c r="AN34" s="1244"/>
      <c r="AO34" s="429"/>
      <c r="AP34" s="429"/>
      <c r="AQ34" s="429"/>
      <c r="AR34" s="429"/>
      <c r="AS34" s="429"/>
      <c r="AT34" s="429"/>
      <c r="AU34" s="429"/>
      <c r="AV34" s="429"/>
      <c r="AW34" s="429"/>
      <c r="AX34" s="429"/>
      <c r="AY34" s="429"/>
      <c r="AZ34" s="429"/>
      <c r="BA34" s="429"/>
      <c r="BB34" s="429"/>
      <c r="BC34" s="429"/>
    </row>
    <row r="35" spans="2:55" s="430" customFormat="1" ht="20.100000000000001" customHeight="1">
      <c r="B35" s="1232" t="str">
        <f>IF($H$8="","",IF(INDEX(Personal!$C$19:$BT$183,MATCH($H$8,Personal!$C$19:$C$183,0),32)="","",INDEX(Personal!$C$19:$BT$183,MATCH($H$8,Personal!$C$19:$C$183,0),32)))</f>
        <v/>
      </c>
      <c r="C35" s="1233"/>
      <c r="D35" s="1233"/>
      <c r="E35" s="1233"/>
      <c r="F35" s="1234" t="str">
        <f>IF($H$8="","",IF(INDEX(Personal!$C$19:$BT$183,MATCH($H$8,Personal!$C$19:$C$183,0),33)="","",INDEX(Personal!$C$19:$BT$183,MATCH($H$8,Personal!$C$19:$C$183,0),33)))</f>
        <v/>
      </c>
      <c r="G35" s="1235"/>
      <c r="H35" s="1235"/>
      <c r="I35" s="1235"/>
      <c r="J35" s="1235"/>
      <c r="K35" s="1235"/>
      <c r="L35" s="1235"/>
      <c r="M35" s="1235"/>
      <c r="N35" s="1236"/>
      <c r="O35" s="1219" t="str">
        <f>IF(F35="","",INDEX(Personal!$C$19:$BT$183,MATCH($H$8,Personal!$C$19:$C$183,0),34))</f>
        <v/>
      </c>
      <c r="P35" s="1220"/>
      <c r="Q35" s="1221" t="str">
        <f>IF(F35="","",INDEX(Personal!$C$19:$BT$183,MATCH($H$8,Personal!$C$19:$C$183,0),36))</f>
        <v/>
      </c>
      <c r="R35" s="1222"/>
      <c r="S35" s="1222"/>
      <c r="T35" s="1222"/>
      <c r="U35" s="1222"/>
      <c r="V35" s="1223"/>
      <c r="W35" s="1261"/>
      <c r="X35" s="1237"/>
      <c r="Y35" s="1237"/>
      <c r="Z35" s="1237"/>
      <c r="AA35" s="1238"/>
      <c r="AB35" s="1239"/>
      <c r="AC35" s="1240"/>
      <c r="AD35" s="1241"/>
      <c r="AE35" s="1242"/>
      <c r="AF35" s="1243"/>
      <c r="AG35" s="1241"/>
      <c r="AH35" s="1242"/>
      <c r="AI35" s="1242"/>
      <c r="AJ35" s="1242"/>
      <c r="AK35" s="1242"/>
      <c r="AL35" s="1242"/>
      <c r="AM35" s="1242"/>
      <c r="AN35" s="1244"/>
      <c r="AO35" s="429"/>
      <c r="AP35" s="429"/>
      <c r="AQ35" s="429"/>
      <c r="AR35" s="429"/>
      <c r="AS35" s="429"/>
      <c r="AT35" s="429"/>
      <c r="AU35" s="429"/>
      <c r="AV35" s="429"/>
      <c r="AW35" s="429"/>
      <c r="AX35" s="429"/>
      <c r="AY35" s="429"/>
      <c r="AZ35" s="429"/>
      <c r="BA35" s="429"/>
      <c r="BB35" s="429"/>
      <c r="BC35" s="429"/>
    </row>
    <row r="36" spans="2:55" s="430" customFormat="1" ht="20.100000000000001" customHeight="1">
      <c r="B36" s="1232" t="str">
        <f>IF($H$8="","",IF(INDEX(Personal!$C$19:$BT$183,MATCH($H$8,Personal!$C$19:$C$183,0),37)="","",INDEX(Personal!$C$19:$BT$183,MATCH($H$8,Personal!$C$19:$C$183,0),37)))</f>
        <v/>
      </c>
      <c r="C36" s="1233"/>
      <c r="D36" s="1233"/>
      <c r="E36" s="1233"/>
      <c r="F36" s="1234" t="str">
        <f>IF($H$8="","",IF(INDEX(Personal!$C$19:$BT$183,MATCH($H$8,Personal!$C$19:$C$183,0),38)="","",INDEX(Personal!$C$19:$BT$183,MATCH($H$8,Personal!$C$19:$C$183,0),38)))</f>
        <v/>
      </c>
      <c r="G36" s="1235"/>
      <c r="H36" s="1235"/>
      <c r="I36" s="1235"/>
      <c r="J36" s="1235"/>
      <c r="K36" s="1235"/>
      <c r="L36" s="1235"/>
      <c r="M36" s="1235"/>
      <c r="N36" s="1236"/>
      <c r="O36" s="1219" t="str">
        <f>IF(F36="","",INDEX(Personal!$C$19:$BT$183,MATCH($H$8,Personal!$C$19:$C$183,0),39))</f>
        <v/>
      </c>
      <c r="P36" s="1220"/>
      <c r="Q36" s="1221" t="str">
        <f>IF(F36="","",INDEX(Personal!$C$19:$BT$183,MATCH($H$8,Personal!$C$19:$C$183,0),41))</f>
        <v/>
      </c>
      <c r="R36" s="1222"/>
      <c r="S36" s="1222"/>
      <c r="T36" s="1222"/>
      <c r="U36" s="1222"/>
      <c r="V36" s="1223"/>
      <c r="W36" s="1261"/>
      <c r="X36" s="1237"/>
      <c r="Y36" s="1237"/>
      <c r="Z36" s="1237"/>
      <c r="AA36" s="1238"/>
      <c r="AB36" s="1239"/>
      <c r="AC36" s="1240"/>
      <c r="AD36" s="1241"/>
      <c r="AE36" s="1242"/>
      <c r="AF36" s="1243"/>
      <c r="AG36" s="1241"/>
      <c r="AH36" s="1242"/>
      <c r="AI36" s="1242"/>
      <c r="AJ36" s="1242"/>
      <c r="AK36" s="1242"/>
      <c r="AL36" s="1242"/>
      <c r="AM36" s="1242"/>
      <c r="AN36" s="1244"/>
      <c r="AO36" s="429"/>
      <c r="AP36" s="429"/>
      <c r="AQ36" s="429"/>
      <c r="AR36" s="429"/>
      <c r="AS36" s="429"/>
      <c r="AT36" s="429"/>
      <c r="AU36" s="429"/>
      <c r="AV36" s="429"/>
      <c r="AW36" s="429"/>
      <c r="AX36" s="429"/>
      <c r="AY36" s="429"/>
      <c r="AZ36" s="429"/>
      <c r="BA36" s="429"/>
      <c r="BB36" s="429"/>
      <c r="BC36" s="429"/>
    </row>
    <row r="37" spans="2:55" s="430" customFormat="1" ht="20.100000000000001" customHeight="1">
      <c r="B37" s="1232" t="str">
        <f>IF($H$8="","",IF(INDEX(Personal!$C$19:$BT$183,MATCH($H$8,Personal!$C$19:$C$183,0),42)="","",INDEX(Personal!$C$19:$BT$183,MATCH($H$8,Personal!$C$19:$C$183,0),42)))</f>
        <v/>
      </c>
      <c r="C37" s="1233"/>
      <c r="D37" s="1233"/>
      <c r="E37" s="1233"/>
      <c r="F37" s="1234" t="str">
        <f>IF($H$8="","",IF(INDEX(Personal!$C$19:$BT$183,MATCH($H$8,Personal!$C$19:$C$183,0),43)="","",INDEX(Personal!$C$19:$BT$183,MATCH($H$8,Personal!$C$19:$C$183,0),43)))</f>
        <v/>
      </c>
      <c r="G37" s="1235"/>
      <c r="H37" s="1235"/>
      <c r="I37" s="1235"/>
      <c r="J37" s="1235"/>
      <c r="K37" s="1235"/>
      <c r="L37" s="1235"/>
      <c r="M37" s="1235"/>
      <c r="N37" s="1236"/>
      <c r="O37" s="1219" t="str">
        <f>IF(F37="","",INDEX(Personal!$C$19:$BT$183,MATCH($H$8,Personal!$C$19:$C$183,0),44))</f>
        <v/>
      </c>
      <c r="P37" s="1220"/>
      <c r="Q37" s="1221" t="str">
        <f>IF(F37="","",INDEX(Personal!$C$19:$BT$183,MATCH($H$8,Personal!$C$19:$C$183,0),46))</f>
        <v/>
      </c>
      <c r="R37" s="1222"/>
      <c r="S37" s="1222"/>
      <c r="T37" s="1222"/>
      <c r="U37" s="1222"/>
      <c r="V37" s="1223"/>
      <c r="W37" s="1261"/>
      <c r="X37" s="1237"/>
      <c r="Y37" s="1237"/>
      <c r="Z37" s="1237"/>
      <c r="AA37" s="1238"/>
      <c r="AB37" s="1239"/>
      <c r="AC37" s="1240"/>
      <c r="AD37" s="1241"/>
      <c r="AE37" s="1242"/>
      <c r="AF37" s="1243"/>
      <c r="AG37" s="1241"/>
      <c r="AH37" s="1242"/>
      <c r="AI37" s="1242"/>
      <c r="AJ37" s="1242"/>
      <c r="AK37" s="1242"/>
      <c r="AL37" s="1242"/>
      <c r="AM37" s="1242"/>
      <c r="AN37" s="1244"/>
      <c r="AO37" s="429"/>
      <c r="AP37" s="429"/>
      <c r="AQ37" s="429"/>
      <c r="AR37" s="429"/>
      <c r="AS37" s="429"/>
      <c r="AT37" s="429"/>
      <c r="AU37" s="429"/>
      <c r="AV37" s="429"/>
      <c r="AW37" s="429"/>
      <c r="AX37" s="429"/>
      <c r="AY37" s="429"/>
      <c r="AZ37" s="429"/>
      <c r="BA37" s="429"/>
      <c r="BB37" s="429"/>
      <c r="BC37" s="429"/>
    </row>
    <row r="38" spans="2:55" s="430" customFormat="1" ht="20.100000000000001" customHeight="1">
      <c r="B38" s="1232" t="str">
        <f>IF($H$8="","",IF(INDEX(Personal!$C$19:$BT$183,MATCH($H$8,Personal!$C$19:$C$183,0),47)="","",INDEX(Personal!$C$19:$BT$183,MATCH($H$8,Personal!$C$19:$C$183,0),47)))</f>
        <v/>
      </c>
      <c r="C38" s="1233"/>
      <c r="D38" s="1233"/>
      <c r="E38" s="1233"/>
      <c r="F38" s="1234" t="str">
        <f>IF($H$8="","",IF(INDEX(Personal!$C$19:$BT$183,MATCH($H$8,Personal!$C$19:$C$183,0),48)="","",INDEX(Personal!$C$19:$BT$183,MATCH($H$8,Personal!$C$19:$C$183,0),48)))</f>
        <v/>
      </c>
      <c r="G38" s="1235"/>
      <c r="H38" s="1235"/>
      <c r="I38" s="1235"/>
      <c r="J38" s="1235"/>
      <c r="K38" s="1235"/>
      <c r="L38" s="1235"/>
      <c r="M38" s="1235"/>
      <c r="N38" s="1236"/>
      <c r="O38" s="1219" t="str">
        <f>IF(F38="","",INDEX(Personal!$C$19:$BT$183,MATCH($H$8,Personal!$C$19:$C$183,0),49))</f>
        <v/>
      </c>
      <c r="P38" s="1220"/>
      <c r="Q38" s="1221" t="str">
        <f>IF(F38="","",INDEX(Personal!$C$19:$BT$183,MATCH($H$8,Personal!$C$19:$C$183,0),51))</f>
        <v/>
      </c>
      <c r="R38" s="1222"/>
      <c r="S38" s="1222"/>
      <c r="T38" s="1222"/>
      <c r="U38" s="1222"/>
      <c r="V38" s="1223"/>
      <c r="W38" s="1261"/>
      <c r="X38" s="1237"/>
      <c r="Y38" s="1237"/>
      <c r="Z38" s="1237"/>
      <c r="AA38" s="1238"/>
      <c r="AB38" s="1239"/>
      <c r="AC38" s="1240"/>
      <c r="AD38" s="1241"/>
      <c r="AE38" s="1242"/>
      <c r="AF38" s="1243"/>
      <c r="AG38" s="1241"/>
      <c r="AH38" s="1242"/>
      <c r="AI38" s="1242"/>
      <c r="AJ38" s="1242"/>
      <c r="AK38" s="1242"/>
      <c r="AL38" s="1242"/>
      <c r="AM38" s="1242"/>
      <c r="AN38" s="1244"/>
      <c r="AO38" s="429"/>
      <c r="AP38" s="429"/>
      <c r="AQ38" s="429"/>
      <c r="AR38" s="429"/>
      <c r="AS38" s="429"/>
      <c r="AT38" s="429"/>
      <c r="AU38" s="429"/>
      <c r="AV38" s="429"/>
      <c r="AW38" s="429"/>
      <c r="AX38" s="429"/>
      <c r="AY38" s="429"/>
      <c r="AZ38" s="429"/>
      <c r="BA38" s="429"/>
      <c r="BB38" s="429"/>
      <c r="BC38" s="429"/>
    </row>
    <row r="39" spans="2:55" s="430" customFormat="1" ht="20.100000000000001" customHeight="1">
      <c r="B39" s="1232" t="str">
        <f>IF($H$8="","",IF(INDEX(Personal!$C$19:$BT$183,MATCH($H$8,Personal!$C$19:$C$183,0),52)="","",INDEX(Personal!$C$19:$BT$183,MATCH($H$8,Personal!$C$19:$C$183,0),52)))</f>
        <v/>
      </c>
      <c r="C39" s="1233"/>
      <c r="D39" s="1233"/>
      <c r="E39" s="1233"/>
      <c r="F39" s="1234" t="str">
        <f>IF($H$8="","",IF(INDEX(Personal!$C$19:$BT$183,MATCH($H$8,Personal!$C$19:$C$183,0),53)="","",INDEX(Personal!$C$19:$BT$183,MATCH($H$8,Personal!$C$19:$C$183,0),53)))</f>
        <v/>
      </c>
      <c r="G39" s="1235"/>
      <c r="H39" s="1235"/>
      <c r="I39" s="1235"/>
      <c r="J39" s="1235"/>
      <c r="K39" s="1235"/>
      <c r="L39" s="1235"/>
      <c r="M39" s="1235"/>
      <c r="N39" s="1236"/>
      <c r="O39" s="1219" t="str">
        <f>IF(F39="","",INDEX(Personal!$C$19:$BT$183,MATCH($H$8,Personal!$C$19:$C$183,0),54))</f>
        <v/>
      </c>
      <c r="P39" s="1220"/>
      <c r="Q39" s="1221" t="str">
        <f>IF(F39="","",INDEX(Personal!$C$19:$BT$183,MATCH($H$8,Personal!$C$19:$C$183,0),56))</f>
        <v/>
      </c>
      <c r="R39" s="1222"/>
      <c r="S39" s="1222"/>
      <c r="T39" s="1222"/>
      <c r="U39" s="1222"/>
      <c r="V39" s="1223"/>
      <c r="W39" s="1261"/>
      <c r="X39" s="1237"/>
      <c r="Y39" s="1237"/>
      <c r="Z39" s="1237"/>
      <c r="AA39" s="1238"/>
      <c r="AB39" s="1239"/>
      <c r="AC39" s="1240"/>
      <c r="AD39" s="1241"/>
      <c r="AE39" s="1242"/>
      <c r="AF39" s="1243"/>
      <c r="AG39" s="1241"/>
      <c r="AH39" s="1242"/>
      <c r="AI39" s="1242"/>
      <c r="AJ39" s="1242"/>
      <c r="AK39" s="1242"/>
      <c r="AL39" s="1242"/>
      <c r="AM39" s="1242"/>
      <c r="AN39" s="1244"/>
      <c r="AO39" s="429"/>
      <c r="AP39" s="429"/>
      <c r="AQ39" s="429"/>
      <c r="AR39" s="429"/>
      <c r="AS39" s="429"/>
      <c r="AT39" s="429"/>
      <c r="AU39" s="429"/>
      <c r="AV39" s="429"/>
      <c r="AW39" s="429"/>
      <c r="AX39" s="429"/>
      <c r="AY39" s="429"/>
      <c r="AZ39" s="429"/>
      <c r="BA39" s="429"/>
      <c r="BB39" s="429"/>
      <c r="BC39" s="429"/>
    </row>
    <row r="40" spans="2:55" s="430" customFormat="1" ht="20.100000000000001" customHeight="1" thickBot="1">
      <c r="B40" s="1214" t="str">
        <f>IF($H$8="","",IF(INDEX(Personal!$C$19:$BT$183,MATCH($H$8,Personal!$C$19:$C$183,0),57)="","",INDEX(Personal!$C$19:$BT$183,MATCH($H$8,Personal!$C$19:$C$183,0),57)))</f>
        <v/>
      </c>
      <c r="C40" s="1215"/>
      <c r="D40" s="1215"/>
      <c r="E40" s="1215"/>
      <c r="F40" s="1216" t="str">
        <f>IF($H$8="","",IF(INDEX(Personal!$C$19:$BT$183,MATCH($H$8,Personal!$C$19:$C$183,0),58)="","",INDEX(Personal!$C$19:$BT$183,MATCH($H$8,Personal!$C$19:$C$183,0),58)))</f>
        <v/>
      </c>
      <c r="G40" s="1217"/>
      <c r="H40" s="1217"/>
      <c r="I40" s="1217"/>
      <c r="J40" s="1217"/>
      <c r="K40" s="1217"/>
      <c r="L40" s="1217"/>
      <c r="M40" s="1217"/>
      <c r="N40" s="1218"/>
      <c r="O40" s="1219" t="str">
        <f>IF(F40="","",INDEX(Personal!$C$19:$BT$183,MATCH($H$8,Personal!$C$19:$C$183,0),59))</f>
        <v/>
      </c>
      <c r="P40" s="1220"/>
      <c r="Q40" s="1221" t="str">
        <f>IF(F40="","",INDEX(Personal!$C$19:$BT$183,MATCH($H$8,Personal!$C$19:$C$183,0),61))</f>
        <v/>
      </c>
      <c r="R40" s="1222"/>
      <c r="S40" s="1222"/>
      <c r="T40" s="1222"/>
      <c r="U40" s="1222"/>
      <c r="V40" s="1223"/>
      <c r="W40" s="1262"/>
      <c r="X40" s="1224"/>
      <c r="Y40" s="1224"/>
      <c r="Z40" s="1224"/>
      <c r="AA40" s="1225"/>
      <c r="AB40" s="1226"/>
      <c r="AC40" s="1227"/>
      <c r="AD40" s="1228"/>
      <c r="AE40" s="1229"/>
      <c r="AF40" s="1230"/>
      <c r="AG40" s="1228"/>
      <c r="AH40" s="1229"/>
      <c r="AI40" s="1229"/>
      <c r="AJ40" s="1229"/>
      <c r="AK40" s="1229"/>
      <c r="AL40" s="1229"/>
      <c r="AM40" s="1229"/>
      <c r="AN40" s="1231"/>
      <c r="AO40" s="429"/>
      <c r="AP40" s="429"/>
      <c r="AQ40" s="429"/>
      <c r="AR40" s="429"/>
      <c r="AS40" s="429"/>
      <c r="AT40" s="429"/>
      <c r="AU40" s="429"/>
      <c r="AV40" s="429"/>
      <c r="AW40" s="429"/>
      <c r="AX40" s="429"/>
      <c r="AY40" s="429"/>
      <c r="AZ40" s="429"/>
      <c r="BA40" s="429"/>
      <c r="BB40" s="429"/>
      <c r="BC40" s="429"/>
    </row>
    <row r="41" spans="2:55" s="430" customFormat="1" ht="15.9" customHeight="1" thickBot="1">
      <c r="B41" s="1487" t="s">
        <v>75</v>
      </c>
      <c r="C41" s="1488"/>
      <c r="D41" s="1488"/>
      <c r="E41" s="1488"/>
      <c r="F41" s="1488"/>
      <c r="G41" s="1488"/>
      <c r="H41" s="1488"/>
      <c r="I41" s="1488"/>
      <c r="J41" s="1488"/>
      <c r="K41" s="1488"/>
      <c r="L41" s="1488"/>
      <c r="M41" s="1488"/>
      <c r="N41" s="1488"/>
      <c r="O41" s="1488"/>
      <c r="P41" s="1488"/>
      <c r="Q41" s="1489"/>
      <c r="R41" s="1488"/>
      <c r="S41" s="1488"/>
      <c r="T41" s="1489"/>
      <c r="U41" s="1488"/>
      <c r="V41" s="1488"/>
      <c r="W41" s="1488"/>
      <c r="X41" s="1488"/>
      <c r="Y41" s="1488"/>
      <c r="Z41" s="1488"/>
      <c r="AA41" s="1488"/>
      <c r="AB41" s="1488"/>
      <c r="AC41" s="1488"/>
      <c r="AD41" s="1488"/>
      <c r="AE41" s="1488"/>
      <c r="AF41" s="1488"/>
      <c r="AG41" s="1488"/>
      <c r="AH41" s="1488"/>
      <c r="AI41" s="1488"/>
      <c r="AJ41" s="1488"/>
      <c r="AK41" s="1488"/>
      <c r="AL41" s="1488"/>
      <c r="AM41" s="1488"/>
      <c r="AN41" s="1490"/>
      <c r="AO41" s="429"/>
      <c r="AP41" s="429"/>
      <c r="AQ41" s="429"/>
      <c r="AR41" s="429"/>
      <c r="AS41" s="429"/>
      <c r="AT41" s="429"/>
      <c r="AU41" s="429"/>
      <c r="AV41" s="429"/>
      <c r="AW41" s="429"/>
      <c r="AX41" s="429"/>
      <c r="AY41" s="429"/>
      <c r="AZ41" s="429"/>
      <c r="BA41" s="429"/>
      <c r="BB41" s="429"/>
      <c r="BC41" s="429"/>
    </row>
    <row r="42" spans="2:55" s="430" customFormat="1" ht="15.9" customHeight="1">
      <c r="B42" s="1491" t="s">
        <v>76</v>
      </c>
      <c r="C42" s="1492"/>
      <c r="D42" s="1492"/>
      <c r="E42" s="1492"/>
      <c r="F42" s="1492"/>
      <c r="G42" s="1492"/>
      <c r="H42" s="1492"/>
      <c r="I42" s="1492"/>
      <c r="J42" s="1492"/>
      <c r="K42" s="1492"/>
      <c r="L42" s="1493"/>
      <c r="M42" s="1399" t="s">
        <v>77</v>
      </c>
      <c r="N42" s="1400"/>
      <c r="O42" s="1400"/>
      <c r="P42" s="1400"/>
      <c r="Q42" s="1400"/>
      <c r="R42" s="1400"/>
      <c r="S42" s="1400"/>
      <c r="T42" s="1400"/>
      <c r="U42" s="1400"/>
      <c r="V42" s="1494"/>
      <c r="W42" s="1399" t="s">
        <v>23</v>
      </c>
      <c r="X42" s="1400"/>
      <c r="Y42" s="1400"/>
      <c r="Z42" s="1400"/>
      <c r="AA42" s="1400"/>
      <c r="AB42" s="1494"/>
      <c r="AC42" s="1399" t="s">
        <v>38</v>
      </c>
      <c r="AD42" s="1400"/>
      <c r="AE42" s="1400"/>
      <c r="AF42" s="1400"/>
      <c r="AG42" s="1400"/>
      <c r="AH42" s="1400"/>
      <c r="AI42" s="1400"/>
      <c r="AJ42" s="1400"/>
      <c r="AK42" s="1400"/>
      <c r="AL42" s="1400"/>
      <c r="AM42" s="1400"/>
      <c r="AN42" s="1401"/>
      <c r="AO42" s="429"/>
      <c r="AP42" s="429"/>
      <c r="AQ42" s="429"/>
      <c r="AR42" s="429"/>
      <c r="AS42" s="429"/>
      <c r="AT42" s="429"/>
      <c r="AU42" s="429"/>
      <c r="AV42" s="429"/>
      <c r="AW42" s="429"/>
      <c r="AX42" s="429"/>
      <c r="AY42" s="429"/>
      <c r="AZ42" s="429"/>
      <c r="BA42" s="429"/>
      <c r="BB42" s="429"/>
      <c r="BC42" s="429"/>
    </row>
    <row r="43" spans="2:55" s="430" customFormat="1" ht="11.25" customHeight="1">
      <c r="B43" s="1425">
        <f>IF($H$8="","",INDEX(Personal!$C$19:$BT$183,MATCH($H$8,Personal!$C$19:$C$183,0),21))</f>
        <v>0</v>
      </c>
      <c r="C43" s="1338"/>
      <c r="D43" s="1338"/>
      <c r="E43" s="1338"/>
      <c r="F43" s="1338"/>
      <c r="G43" s="1338"/>
      <c r="H43" s="1338"/>
      <c r="I43" s="1338"/>
      <c r="J43" s="1338"/>
      <c r="K43" s="1338"/>
      <c r="L43" s="1426"/>
      <c r="M43" s="1430">
        <f>IF($H$8="","",INDEX(Personal!$C$19:$BT$183,MATCH($H$8,Personal!$C$19:$C$183,0),22))</f>
        <v>0</v>
      </c>
      <c r="N43" s="1431"/>
      <c r="O43" s="1431"/>
      <c r="P43" s="1431"/>
      <c r="Q43" s="1431"/>
      <c r="R43" s="1431"/>
      <c r="S43" s="1431"/>
      <c r="T43" s="1431"/>
      <c r="U43" s="1431"/>
      <c r="V43" s="1432"/>
      <c r="W43" s="1430">
        <f>IF($H$8="","",INDEX(Personal!$C$19:$BT$183,MATCH($H$8,Personal!$C$19:$C$183,0),23))</f>
        <v>0</v>
      </c>
      <c r="X43" s="1431"/>
      <c r="Y43" s="1431"/>
      <c r="Z43" s="1431"/>
      <c r="AA43" s="1431"/>
      <c r="AB43" s="1432"/>
      <c r="AC43" s="1455">
        <f>IF($H$8="","",INDEX(Personal!$C$19:$BT$183,MATCH($H$8,Personal!$C$19:$C$183,0),24))</f>
        <v>0</v>
      </c>
      <c r="AD43" s="1293"/>
      <c r="AE43" s="1293"/>
      <c r="AF43" s="1293"/>
      <c r="AG43" s="1293"/>
      <c r="AH43" s="1293"/>
      <c r="AI43" s="1293"/>
      <c r="AJ43" s="1293"/>
      <c r="AK43" s="1293"/>
      <c r="AL43" s="1293"/>
      <c r="AM43" s="1293"/>
      <c r="AN43" s="1456"/>
      <c r="AO43" s="429"/>
      <c r="AP43" s="429"/>
      <c r="AQ43" s="429"/>
      <c r="AR43" s="429"/>
      <c r="AS43" s="429"/>
      <c r="AT43" s="429"/>
      <c r="AU43" s="429"/>
      <c r="AV43" s="429"/>
      <c r="AW43" s="429"/>
      <c r="AX43" s="429"/>
      <c r="AY43" s="429"/>
      <c r="AZ43" s="429"/>
      <c r="BA43" s="429"/>
      <c r="BB43" s="429"/>
      <c r="BC43" s="429"/>
    </row>
    <row r="44" spans="2:55" ht="12.75" customHeight="1">
      <c r="B44" s="1427"/>
      <c r="C44" s="1428"/>
      <c r="D44" s="1428"/>
      <c r="E44" s="1428"/>
      <c r="F44" s="1428"/>
      <c r="G44" s="1428"/>
      <c r="H44" s="1428"/>
      <c r="I44" s="1428"/>
      <c r="J44" s="1428"/>
      <c r="K44" s="1428"/>
      <c r="L44" s="1429"/>
      <c r="M44" s="1433"/>
      <c r="N44" s="1434"/>
      <c r="O44" s="1434"/>
      <c r="P44" s="1434"/>
      <c r="Q44" s="1431"/>
      <c r="R44" s="1431"/>
      <c r="S44" s="1431"/>
      <c r="T44" s="1431"/>
      <c r="U44" s="1431"/>
      <c r="V44" s="1432"/>
      <c r="W44" s="1430"/>
      <c r="X44" s="1431"/>
      <c r="Y44" s="1431"/>
      <c r="Z44" s="1431"/>
      <c r="AA44" s="1431"/>
      <c r="AB44" s="1432"/>
      <c r="AC44" s="1457"/>
      <c r="AD44" s="1458"/>
      <c r="AE44" s="1458"/>
      <c r="AF44" s="1458"/>
      <c r="AG44" s="1458"/>
      <c r="AH44" s="1458"/>
      <c r="AI44" s="1458"/>
      <c r="AJ44" s="1458"/>
      <c r="AK44" s="1458"/>
      <c r="AL44" s="1458"/>
      <c r="AM44" s="1458"/>
      <c r="AN44" s="1459"/>
    </row>
    <row r="45" spans="2:55" ht="15.9" customHeight="1">
      <c r="B45" s="1435" t="s">
        <v>78</v>
      </c>
      <c r="C45" s="1436"/>
      <c r="D45" s="1436"/>
      <c r="E45" s="1436"/>
      <c r="F45" s="1436"/>
      <c r="G45" s="1436"/>
      <c r="H45" s="1436"/>
      <c r="I45" s="1436"/>
      <c r="J45" s="1436"/>
      <c r="K45" s="1436"/>
      <c r="L45" s="1436"/>
      <c r="M45" s="1436" t="s">
        <v>79</v>
      </c>
      <c r="N45" s="1436"/>
      <c r="O45" s="1436"/>
      <c r="P45" s="1436"/>
      <c r="Q45" s="1436"/>
      <c r="R45" s="1436"/>
      <c r="S45" s="1436"/>
      <c r="T45" s="1436"/>
      <c r="U45" s="1436"/>
      <c r="V45" s="1436"/>
      <c r="W45" s="1347" t="s">
        <v>80</v>
      </c>
      <c r="X45" s="1346"/>
      <c r="Y45" s="1346"/>
      <c r="Z45" s="1346"/>
      <c r="AA45" s="1346"/>
      <c r="AB45" s="1348"/>
      <c r="AC45" s="1444" t="s">
        <v>81</v>
      </c>
      <c r="AD45" s="1374"/>
      <c r="AE45" s="1374"/>
      <c r="AF45" s="1374"/>
      <c r="AG45" s="1374"/>
      <c r="AH45" s="1374"/>
      <c r="AI45" s="1374"/>
      <c r="AJ45" s="1374"/>
      <c r="AK45" s="1374"/>
      <c r="AL45" s="1374"/>
      <c r="AM45" s="1374"/>
      <c r="AN45" s="1460"/>
    </row>
    <row r="46" spans="2:55" ht="15.9" customHeight="1">
      <c r="B46" s="1409" t="str">
        <f>Personal!D3</f>
        <v>INVERSIONES Y CONSTRUCCIONES BALCES, C.A.</v>
      </c>
      <c r="C46" s="1410"/>
      <c r="D46" s="1410"/>
      <c r="E46" s="1410"/>
      <c r="F46" s="1410"/>
      <c r="G46" s="1410"/>
      <c r="H46" s="1410"/>
      <c r="I46" s="1410"/>
      <c r="J46" s="1410"/>
      <c r="K46" s="1410"/>
      <c r="L46" s="1411"/>
      <c r="M46" s="1415"/>
      <c r="N46" s="1415"/>
      <c r="O46" s="1415"/>
      <c r="P46" s="1415"/>
      <c r="Q46" s="1415"/>
      <c r="R46" s="1415"/>
      <c r="S46" s="1415"/>
      <c r="T46" s="1415"/>
      <c r="U46" s="1415"/>
      <c r="V46" s="1415"/>
      <c r="W46" s="1417"/>
      <c r="X46" s="1387"/>
      <c r="Y46" s="1387"/>
      <c r="Z46" s="1387"/>
      <c r="AA46" s="1387"/>
      <c r="AB46" s="1388"/>
      <c r="AC46" s="48"/>
      <c r="AN46" s="49"/>
    </row>
    <row r="47" spans="2:55" ht="9.75" customHeight="1">
      <c r="B47" s="1412"/>
      <c r="C47" s="1413"/>
      <c r="D47" s="1413"/>
      <c r="E47" s="1413"/>
      <c r="F47" s="1413"/>
      <c r="G47" s="1413"/>
      <c r="H47" s="1413"/>
      <c r="I47" s="1413"/>
      <c r="J47" s="1413"/>
      <c r="K47" s="1413"/>
      <c r="L47" s="1414"/>
      <c r="M47" s="1415"/>
      <c r="N47" s="1415"/>
      <c r="O47" s="1415"/>
      <c r="P47" s="1415"/>
      <c r="Q47" s="1415"/>
      <c r="R47" s="1415"/>
      <c r="S47" s="1415"/>
      <c r="T47" s="1415"/>
      <c r="U47" s="1415"/>
      <c r="V47" s="1415"/>
      <c r="W47" s="1418"/>
      <c r="X47" s="1419"/>
      <c r="Y47" s="1419"/>
      <c r="Z47" s="1419"/>
      <c r="AA47" s="1419"/>
      <c r="AB47" s="1420"/>
      <c r="AC47" s="48"/>
      <c r="AN47" s="49"/>
    </row>
    <row r="48" spans="2:55" ht="15.9" customHeight="1" thickBot="1">
      <c r="B48" s="1421" t="s">
        <v>82</v>
      </c>
      <c r="C48" s="1422"/>
      <c r="D48" s="1422"/>
      <c r="E48" s="1423" t="str">
        <f>Personal!D4</f>
        <v>J-30947393-0</v>
      </c>
      <c r="F48" s="1423"/>
      <c r="G48" s="1423"/>
      <c r="H48" s="1423"/>
      <c r="I48" s="1423"/>
      <c r="J48" s="1423"/>
      <c r="K48" s="1423"/>
      <c r="L48" s="1424"/>
      <c r="M48" s="1416"/>
      <c r="N48" s="1416"/>
      <c r="O48" s="1416"/>
      <c r="P48" s="1416"/>
      <c r="Q48" s="1416"/>
      <c r="R48" s="1416"/>
      <c r="S48" s="1416"/>
      <c r="T48" s="1416"/>
      <c r="U48" s="1416"/>
      <c r="V48" s="1416"/>
      <c r="W48" s="50"/>
      <c r="X48" s="51"/>
      <c r="Y48" s="51"/>
      <c r="Z48" s="51"/>
      <c r="AA48" s="51"/>
      <c r="AB48" s="52"/>
      <c r="AC48" s="1446" t="s">
        <v>83</v>
      </c>
      <c r="AD48" s="1447"/>
      <c r="AE48" s="1447"/>
      <c r="AF48" s="1447"/>
      <c r="AG48" s="1447"/>
      <c r="AH48" s="1447"/>
      <c r="AI48" s="1447"/>
      <c r="AJ48" s="1447"/>
      <c r="AK48" s="1447"/>
      <c r="AL48" s="1447"/>
      <c r="AM48" s="1447"/>
      <c r="AN48" s="1448"/>
    </row>
    <row r="49" spans="2:40" ht="15.9" customHeight="1" thickBot="1">
      <c r="B49" s="1468" t="s">
        <v>84</v>
      </c>
      <c r="C49" s="1469"/>
      <c r="D49" s="1469"/>
      <c r="E49" s="1469"/>
      <c r="F49" s="1469"/>
      <c r="G49" s="1469"/>
      <c r="H49" s="1469"/>
      <c r="I49" s="1469"/>
      <c r="J49" s="1469"/>
      <c r="K49" s="1469"/>
      <c r="L49" s="1469"/>
      <c r="M49" s="1469"/>
      <c r="N49" s="1469"/>
      <c r="O49" s="1469"/>
      <c r="P49" s="1469"/>
      <c r="Q49" s="1469"/>
      <c r="R49" s="1469"/>
      <c r="S49" s="1469"/>
      <c r="T49" s="1469"/>
      <c r="U49" s="1469"/>
      <c r="V49" s="1469"/>
      <c r="W49" s="1469"/>
      <c r="X49" s="1469"/>
      <c r="Y49" s="1469"/>
      <c r="Z49" s="1469"/>
      <c r="AA49" s="1469"/>
      <c r="AB49" s="1469"/>
      <c r="AC49" s="1469"/>
      <c r="AD49" s="1469"/>
      <c r="AE49" s="1469"/>
      <c r="AF49" s="1469"/>
      <c r="AG49" s="1469"/>
      <c r="AH49" s="1469"/>
      <c r="AI49" s="1469"/>
      <c r="AJ49" s="1469"/>
      <c r="AK49" s="1469"/>
      <c r="AL49" s="1469"/>
      <c r="AM49" s="1469"/>
      <c r="AN49" s="1470"/>
    </row>
    <row r="50" spans="2:40" ht="15" customHeight="1">
      <c r="B50" s="53"/>
      <c r="C50" s="53"/>
      <c r="D50" s="53"/>
      <c r="E50" s="54"/>
      <c r="F50" s="54"/>
      <c r="G50" s="54"/>
      <c r="H50" s="54"/>
      <c r="I50" s="54"/>
      <c r="J50" s="54"/>
      <c r="K50" s="54"/>
      <c r="L50" s="54"/>
      <c r="M50" s="54"/>
      <c r="N50" s="54"/>
      <c r="O50" s="54"/>
      <c r="P50" s="54"/>
      <c r="X50" s="31"/>
      <c r="Y50" s="1445" t="s">
        <v>229</v>
      </c>
      <c r="Z50" s="1445"/>
      <c r="AA50" s="1445"/>
      <c r="AB50" s="1445"/>
      <c r="AC50" s="1445"/>
      <c r="AD50" s="1445"/>
      <c r="AE50" s="1445"/>
      <c r="AF50" s="1445"/>
      <c r="AG50" s="1445"/>
      <c r="AH50" s="1445"/>
      <c r="AI50" s="213">
        <f>IF($H$8="","",INDEX(Personal!$C$19:$BT$183,MATCH($H$8,Personal!$C$19:$C$183,0),25))</f>
        <v>0</v>
      </c>
      <c r="AJ50" s="214"/>
      <c r="AK50" s="31"/>
      <c r="AL50" s="55"/>
      <c r="AM50" s="55"/>
      <c r="AN50" s="55"/>
    </row>
    <row r="51" spans="2:40" ht="15" customHeight="1">
      <c r="B51" s="56" t="s">
        <v>85</v>
      </c>
      <c r="C51" s="56"/>
      <c r="D51" s="56"/>
      <c r="E51" s="56"/>
      <c r="F51" s="56" t="s">
        <v>86</v>
      </c>
      <c r="G51" s="56"/>
      <c r="H51" s="56"/>
      <c r="I51" s="56"/>
      <c r="J51" s="56"/>
      <c r="K51" s="56" t="s">
        <v>87</v>
      </c>
      <c r="L51" s="56"/>
      <c r="M51" s="56"/>
      <c r="N51" s="56"/>
      <c r="O51" s="56"/>
      <c r="P51" s="56"/>
      <c r="Q51" s="56"/>
      <c r="X51" s="31"/>
      <c r="Y51" s="1445" t="s">
        <v>230</v>
      </c>
      <c r="Z51" s="1445"/>
      <c r="AA51" s="1445"/>
      <c r="AB51" s="1445"/>
      <c r="AC51" s="1445"/>
      <c r="AD51" s="1445"/>
      <c r="AE51" s="1445"/>
      <c r="AF51" s="1445"/>
      <c r="AG51" s="1445"/>
      <c r="AH51" s="1445"/>
      <c r="AI51" s="213">
        <f>IF($H$8="","",INDEX(Personal!$C$19:$BT$183,MATCH($H$8,Personal!$C$19:$C$183,0),26))</f>
        <v>0</v>
      </c>
      <c r="AJ51" s="214"/>
      <c r="AK51" s="31"/>
      <c r="AL51" s="55"/>
      <c r="AM51" s="55"/>
      <c r="AN51" s="55"/>
    </row>
    <row r="52" spans="2:40" ht="10.5" customHeight="1">
      <c r="X52" s="31"/>
      <c r="Y52" s="31"/>
      <c r="Z52" s="31"/>
      <c r="AA52" s="31"/>
      <c r="AB52" s="31"/>
      <c r="AC52" s="31"/>
      <c r="AD52" s="31"/>
      <c r="AE52" s="31"/>
      <c r="AF52" s="31"/>
      <c r="AG52" s="31"/>
      <c r="AH52" s="31"/>
      <c r="AI52" s="31"/>
      <c r="AJ52" s="31"/>
      <c r="AK52" s="31"/>
      <c r="AL52" s="55"/>
      <c r="AM52" s="55"/>
      <c r="AN52" s="55"/>
    </row>
    <row r="53" spans="2:40" ht="12.75" customHeight="1">
      <c r="B53" s="57" t="s">
        <v>88</v>
      </c>
      <c r="R53" s="56"/>
      <c r="S53" s="56"/>
      <c r="T53" s="56"/>
      <c r="U53" s="56"/>
      <c r="V53" s="56"/>
      <c r="W53" s="56"/>
      <c r="X53" s="56"/>
      <c r="Y53" s="56"/>
      <c r="Z53" s="56"/>
      <c r="AA53" s="56"/>
      <c r="AB53" s="56"/>
      <c r="AC53" s="56"/>
      <c r="AD53" s="56"/>
      <c r="AE53" s="56"/>
      <c r="AF53" s="56"/>
      <c r="AG53" s="56"/>
      <c r="AH53" s="56"/>
      <c r="AI53" s="56"/>
      <c r="AJ53" s="56"/>
      <c r="AK53" s="56"/>
      <c r="AL53" s="56"/>
      <c r="AM53" s="56"/>
      <c r="AN53" s="56"/>
    </row>
    <row r="54" spans="2:40" ht="17.100000000000001" customHeight="1"/>
    <row r="55" spans="2:40" ht="17.100000000000001" hidden="1" customHeight="1"/>
    <row r="56" spans="2:40" ht="17.100000000000001" hidden="1" customHeight="1">
      <c r="N56" s="31"/>
    </row>
    <row r="57" spans="2:40" ht="17.100000000000001" hidden="1" customHeight="1"/>
    <row r="58" spans="2:40" ht="17.100000000000001" hidden="1" customHeight="1"/>
    <row r="59" spans="2:40" ht="17.100000000000001" hidden="1" customHeight="1"/>
    <row r="60" spans="2:40" ht="17.100000000000001" hidden="1" customHeight="1"/>
    <row r="61" spans="2:40" ht="17.100000000000001" hidden="1" customHeight="1"/>
    <row r="62" spans="2:40" ht="17.100000000000001" hidden="1" customHeight="1"/>
    <row r="63" spans="2:40" ht="17.100000000000001" hidden="1" customHeight="1"/>
    <row r="64" spans="2:40" ht="17.100000000000001" hidden="1" customHeight="1"/>
    <row r="65" ht="17.100000000000001" hidden="1" customHeight="1"/>
    <row r="66" ht="17.100000000000001" hidden="1" customHeight="1"/>
    <row r="67" ht="17.100000000000001" hidden="1" customHeight="1"/>
    <row r="68" ht="17.100000000000001" hidden="1" customHeight="1"/>
    <row r="69" ht="17.100000000000001" hidden="1" customHeight="1"/>
    <row r="70" ht="17.100000000000001" hidden="1" customHeight="1"/>
    <row r="71" ht="17.100000000000001" hidden="1" customHeight="1"/>
    <row r="72" ht="17.100000000000001" hidden="1" customHeight="1"/>
    <row r="73" ht="17.100000000000001" hidden="1" customHeight="1"/>
    <row r="74" ht="17.100000000000001" hidden="1" customHeight="1"/>
    <row r="75" ht="17.100000000000001" hidden="1" customHeight="1"/>
    <row r="76" ht="17.100000000000001" hidden="1" customHeight="1"/>
    <row r="77" ht="17.100000000000001" hidden="1" customHeight="1"/>
    <row r="78" ht="17.100000000000001" hidden="1" customHeight="1"/>
    <row r="79" ht="17.100000000000001" hidden="1" customHeight="1"/>
    <row r="80" ht="17.100000000000001" hidden="1" customHeight="1"/>
    <row r="81" ht="17.100000000000001" hidden="1" customHeight="1"/>
  </sheetData>
  <sheetProtection selectLockedCells="1" selectUnlockedCells="1"/>
  <mergeCells count="175">
    <mergeCell ref="Y50:AH50"/>
    <mergeCell ref="Y51:AH51"/>
    <mergeCell ref="AC48:AN48"/>
    <mergeCell ref="U8:W8"/>
    <mergeCell ref="U9:W9"/>
    <mergeCell ref="AC43:AN44"/>
    <mergeCell ref="AC45:AN45"/>
    <mergeCell ref="AC30:AN31"/>
    <mergeCell ref="AC19:AD19"/>
    <mergeCell ref="AE19:AF19"/>
    <mergeCell ref="AG19:AH19"/>
    <mergeCell ref="AI19:AJ19"/>
    <mergeCell ref="AK19:AL19"/>
    <mergeCell ref="B49:AN49"/>
    <mergeCell ref="B10:W10"/>
    <mergeCell ref="X10:AG10"/>
    <mergeCell ref="AH10:AN10"/>
    <mergeCell ref="X11:AG13"/>
    <mergeCell ref="B8:G9"/>
    <mergeCell ref="H8:S9"/>
    <mergeCell ref="B41:AN41"/>
    <mergeCell ref="B42:L42"/>
    <mergeCell ref="M42:V42"/>
    <mergeCell ref="W42:AB42"/>
    <mergeCell ref="AC42:AN42"/>
    <mergeCell ref="B30:D31"/>
    <mergeCell ref="AQ8:AS8"/>
    <mergeCell ref="AQ11:AS11"/>
    <mergeCell ref="AQ17:AS17"/>
    <mergeCell ref="AQ14:AS14"/>
    <mergeCell ref="B46:L47"/>
    <mergeCell ref="M46:V48"/>
    <mergeCell ref="W46:AB46"/>
    <mergeCell ref="W47:AB47"/>
    <mergeCell ref="B48:D48"/>
    <mergeCell ref="E48:L48"/>
    <mergeCell ref="B43:L44"/>
    <mergeCell ref="M43:V44"/>
    <mergeCell ref="W43:AB44"/>
    <mergeCell ref="B45:L45"/>
    <mergeCell ref="M45:V45"/>
    <mergeCell ref="W45:AB45"/>
    <mergeCell ref="AK20:AL21"/>
    <mergeCell ref="AM20:AN21"/>
    <mergeCell ref="E30:E31"/>
    <mergeCell ref="G30:P31"/>
    <mergeCell ref="W30:X30"/>
    <mergeCell ref="Y30:Z30"/>
    <mergeCell ref="AA30:AB30"/>
    <mergeCell ref="B28:AN28"/>
    <mergeCell ref="B29:F29"/>
    <mergeCell ref="G29:P29"/>
    <mergeCell ref="Q29:V29"/>
    <mergeCell ref="W29:AB29"/>
    <mergeCell ref="AC29:AN29"/>
    <mergeCell ref="H19:N21"/>
    <mergeCell ref="O19:AB19"/>
    <mergeCell ref="R20:Y20"/>
    <mergeCell ref="AE20:AF21"/>
    <mergeCell ref="AG20:AH21"/>
    <mergeCell ref="AI20:AJ21"/>
    <mergeCell ref="W31:X31"/>
    <mergeCell ref="Y31:Z31"/>
    <mergeCell ref="AA31:AB31"/>
    <mergeCell ref="B11:W13"/>
    <mergeCell ref="AH11:AN13"/>
    <mergeCell ref="B25:J25"/>
    <mergeCell ref="K25:O25"/>
    <mergeCell ref="P25:AD25"/>
    <mergeCell ref="AE25:AN25"/>
    <mergeCell ref="P26:AD27"/>
    <mergeCell ref="AE26:AN27"/>
    <mergeCell ref="M15:N15"/>
    <mergeCell ref="O15:P15"/>
    <mergeCell ref="Q15:AN16"/>
    <mergeCell ref="H16:I16"/>
    <mergeCell ref="K16:L16"/>
    <mergeCell ref="B22:N22"/>
    <mergeCell ref="O22:AB22"/>
    <mergeCell ref="AC22:AN22"/>
    <mergeCell ref="B23:N24"/>
    <mergeCell ref="O23:AB24"/>
    <mergeCell ref="AC23:AN24"/>
    <mergeCell ref="AM19:AN19"/>
    <mergeCell ref="AC20:AD21"/>
    <mergeCell ref="M16:N16"/>
    <mergeCell ref="O16:P16"/>
    <mergeCell ref="B17:AN17"/>
    <mergeCell ref="B18:G18"/>
    <mergeCell ref="H18:N18"/>
    <mergeCell ref="O18:AB18"/>
    <mergeCell ref="AC18:AH18"/>
    <mergeCell ref="AI18:AN18"/>
    <mergeCell ref="H14:P14"/>
    <mergeCell ref="Q14:AN14"/>
    <mergeCell ref="B15:G16"/>
    <mergeCell ref="H15:I15"/>
    <mergeCell ref="K15:L15"/>
    <mergeCell ref="B6:AN6"/>
    <mergeCell ref="B7:G7"/>
    <mergeCell ref="H7:S7"/>
    <mergeCell ref="T7:W7"/>
    <mergeCell ref="X7:AH7"/>
    <mergeCell ref="AI7:AN7"/>
    <mergeCell ref="N2:AD2"/>
    <mergeCell ref="AI9:AJ9"/>
    <mergeCell ref="AK9:AL9"/>
    <mergeCell ref="AI8:AJ8"/>
    <mergeCell ref="AK8:AL8"/>
    <mergeCell ref="AM8:AN8"/>
    <mergeCell ref="AM9:AN9"/>
    <mergeCell ref="B32:AN32"/>
    <mergeCell ref="B33:E33"/>
    <mergeCell ref="F33:N33"/>
    <mergeCell ref="O33:P33"/>
    <mergeCell ref="Q33:V33"/>
    <mergeCell ref="AA33:AF33"/>
    <mergeCell ref="AG33:AN33"/>
    <mergeCell ref="B34:E34"/>
    <mergeCell ref="F34:N34"/>
    <mergeCell ref="O34:P34"/>
    <mergeCell ref="Q34:V34"/>
    <mergeCell ref="W34:W40"/>
    <mergeCell ref="X34:Z34"/>
    <mergeCell ref="AA34:AC34"/>
    <mergeCell ref="AD34:AF34"/>
    <mergeCell ref="AG34:AN34"/>
    <mergeCell ref="B35:E35"/>
    <mergeCell ref="F35:N35"/>
    <mergeCell ref="O35:P35"/>
    <mergeCell ref="Q35:V35"/>
    <mergeCell ref="X35:Z35"/>
    <mergeCell ref="AA35:AC35"/>
    <mergeCell ref="AD35:AF35"/>
    <mergeCell ref="AG35:AN35"/>
    <mergeCell ref="B36:E36"/>
    <mergeCell ref="F36:N36"/>
    <mergeCell ref="O36:P36"/>
    <mergeCell ref="Q36:V36"/>
    <mergeCell ref="X36:Z36"/>
    <mergeCell ref="AA36:AC36"/>
    <mergeCell ref="AD36:AF36"/>
    <mergeCell ref="AG36:AN36"/>
    <mergeCell ref="B37:E37"/>
    <mergeCell ref="F37:N37"/>
    <mergeCell ref="O37:P37"/>
    <mergeCell ref="Q37:V37"/>
    <mergeCell ref="X37:Z37"/>
    <mergeCell ref="AA37:AC37"/>
    <mergeCell ref="AD37:AF37"/>
    <mergeCell ref="AG37:AN37"/>
    <mergeCell ref="B40:E40"/>
    <mergeCell ref="F40:N40"/>
    <mergeCell ref="O40:P40"/>
    <mergeCell ref="Q40:V40"/>
    <mergeCell ref="X40:Z40"/>
    <mergeCell ref="AA40:AC40"/>
    <mergeCell ref="AD40:AF40"/>
    <mergeCell ref="AG40:AN40"/>
    <mergeCell ref="B38:E38"/>
    <mergeCell ref="F38:N38"/>
    <mergeCell ref="O38:P38"/>
    <mergeCell ref="Q38:V38"/>
    <mergeCell ref="X38:Z38"/>
    <mergeCell ref="AA38:AC38"/>
    <mergeCell ref="AD38:AF38"/>
    <mergeCell ref="AG38:AN38"/>
    <mergeCell ref="B39:E39"/>
    <mergeCell ref="F39:N39"/>
    <mergeCell ref="O39:P39"/>
    <mergeCell ref="Q39:V39"/>
    <mergeCell ref="X39:Z39"/>
    <mergeCell ref="AA39:AC39"/>
    <mergeCell ref="AD39:AF39"/>
    <mergeCell ref="AG39:AN39"/>
  </mergeCells>
  <printOptions horizontalCentered="1"/>
  <pageMargins left="0.23622047244094491" right="0.27559055118110237" top="0.39370078740157483" bottom="0.43307086614173229" header="0" footer="0"/>
  <pageSetup scale="86"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Personal!$C$19:$C$132</xm:f>
          </x14:formula1>
          <xm:sqref>H8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5" tint="-0.249977111117893"/>
  </sheetPr>
  <dimension ref="A1:U93"/>
  <sheetViews>
    <sheetView showGridLines="0" zoomScale="85" zoomScaleNormal="85" workbookViewId="0">
      <selection activeCell="B10" sqref="B10:H21"/>
    </sheetView>
  </sheetViews>
  <sheetFormatPr baseColWidth="10" defaultColWidth="0" defaultRowHeight="14.4" zeroHeight="1"/>
  <cols>
    <col min="1" max="1" width="5" customWidth="1"/>
    <col min="2" max="7" width="11.44140625" customWidth="1"/>
    <col min="8" max="8" width="15.88671875" customWidth="1"/>
    <col min="9" max="9" width="4.44140625" customWidth="1"/>
    <col min="10" max="10" width="5.44140625" hidden="1" customWidth="1"/>
    <col min="11" max="11" width="6.109375" hidden="1" customWidth="1"/>
    <col min="12" max="12" width="17.6640625" hidden="1" customWidth="1"/>
    <col min="13" max="13" width="32.6640625" hidden="1" customWidth="1"/>
    <col min="14" max="14" width="53.6640625" hidden="1" customWidth="1"/>
    <col min="15" max="16" width="11.44140625" hidden="1" customWidth="1"/>
    <col min="17" max="21" width="0" hidden="1" customWidth="1"/>
    <col min="22" max="16384" width="11.44140625" hidden="1"/>
  </cols>
  <sheetData>
    <row r="1" spans="2:16"/>
    <row r="2" spans="2:16" ht="15" thickBot="1"/>
    <row r="3" spans="2:16" ht="21">
      <c r="B3" s="1497">
        <f>Personal!D14</f>
        <v>0</v>
      </c>
      <c r="C3" s="1498"/>
      <c r="D3" s="1498"/>
      <c r="E3" s="1498"/>
      <c r="F3" s="1498"/>
      <c r="G3" s="1498"/>
      <c r="H3" s="1498"/>
      <c r="L3" s="81" t="s">
        <v>115</v>
      </c>
      <c r="M3" s="85">
        <f>Personal!D14</f>
        <v>0</v>
      </c>
      <c r="N3" s="99"/>
      <c r="O3" s="451">
        <v>1</v>
      </c>
      <c r="P3" s="452" t="s">
        <v>3</v>
      </c>
    </row>
    <row r="4" spans="2:16" ht="21">
      <c r="B4" s="823"/>
      <c r="C4" s="824"/>
      <c r="D4" s="824"/>
      <c r="E4" s="824"/>
      <c r="F4" s="824"/>
      <c r="G4" s="824"/>
      <c r="H4" s="824"/>
      <c r="L4" s="81"/>
      <c r="M4" s="85"/>
      <c r="N4" s="99"/>
      <c r="O4" s="827"/>
      <c r="P4" s="828"/>
    </row>
    <row r="5" spans="2:16">
      <c r="L5" s="81" t="s">
        <v>117</v>
      </c>
      <c r="M5" s="86">
        <f>Personal!H14</f>
        <v>0</v>
      </c>
      <c r="N5" s="99"/>
      <c r="O5" s="2">
        <v>2</v>
      </c>
      <c r="P5" s="453" t="s">
        <v>4</v>
      </c>
    </row>
    <row r="6" spans="2:16">
      <c r="L6" s="87" t="s">
        <v>120</v>
      </c>
      <c r="M6" s="86">
        <f>Personal!J3</f>
        <v>0</v>
      </c>
      <c r="N6" s="99"/>
      <c r="O6" s="2">
        <v>3</v>
      </c>
      <c r="P6" s="6" t="s">
        <v>5</v>
      </c>
    </row>
    <row r="7" spans="2:16" ht="15.6">
      <c r="B7" s="1499" t="s">
        <v>109</v>
      </c>
      <c r="C7" s="1499"/>
      <c r="D7" s="1499"/>
      <c r="E7" s="1499"/>
      <c r="F7" s="1499"/>
      <c r="G7" s="1499"/>
      <c r="H7" s="1499"/>
      <c r="L7" s="87" t="s">
        <v>121</v>
      </c>
      <c r="M7" s="97">
        <f>Personal!J4</f>
        <v>0</v>
      </c>
      <c r="N7" s="99"/>
      <c r="O7" s="2">
        <v>4</v>
      </c>
      <c r="P7" s="6" t="s">
        <v>6</v>
      </c>
    </row>
    <row r="8" spans="2:16" ht="15.6">
      <c r="B8" s="825"/>
      <c r="C8" s="825"/>
      <c r="D8" s="825"/>
      <c r="E8" s="825"/>
      <c r="F8" s="825"/>
      <c r="G8" s="825"/>
      <c r="H8" s="825"/>
      <c r="L8" s="87"/>
      <c r="M8" s="97"/>
      <c r="N8" s="99"/>
      <c r="O8" s="2"/>
      <c r="P8" s="6"/>
    </row>
    <row r="9" spans="2:16">
      <c r="L9" s="81" t="s">
        <v>119</v>
      </c>
      <c r="M9" s="86" t="str">
        <f>Personal!J5</f>
        <v>Maturín Estado Monagas</v>
      </c>
      <c r="N9" s="99"/>
      <c r="O9" s="2">
        <v>5</v>
      </c>
      <c r="P9" s="6" t="s">
        <v>7</v>
      </c>
    </row>
    <row r="10" spans="2:16" ht="15" customHeight="1">
      <c r="B10" s="1501" t="str">
        <f>CONCATENATE("Entre  ", M3,", Domiciliada en ",M5,", la cual en lo sucesivo  y a los efectos de este contrato se denominara LA COMPAÑIA representada en este acto por  el ciudadano, ",CONCATENATE(UPPER(Personal!H15),", titular de la cedula de identidad  numero No  ",FIXED(Personal!I15,0),", de nacionalidad, venezolana, mayor de edad, domiciliado en la ciudad de  ",UPPER(M9),",",CONCATENATE("  En su carácter de presidente de la COOPERATIVA EL PALMAR 844, R.L., quien a los efectos de este documento se denominará “LA COMPAÑIA”, por una parte, y  el ciudadano(a): ",M10,"  Titular de la cedula de identidad No: ",FIXED(M11,0),CONCATENATE(", de nacionalidad, venezolana  mayor de edad, domiciliado en la ",M13,", Quien en lo sucesivo se denominará “EL CONTRATADO”, por la otra, parte se ha convenido en celebrar un (01) contrato  de trabajo a tiempo determinado que se regirá por las siguientes cláusulas."))))</f>
        <v>Entre  0, Domiciliada en 0, la cual en lo sucesivo  y a los efectos de este contrato se denominara LA COMPAÑIA representada en este acto por  el ciudadano, , titular de la cedula de identidad  numero No  0, de nacionalidad, venezolana, mayor de edad, domiciliado en la ciudad de  MATURÍN ESTADO MONAGAS,  En su carácter de presidente de la COOPERATIVA EL PALMAR 844, R.L., quien a los efectos de este documento se denominará “LA COMPAÑIA”, por una parte, y  el ciudadano(a):  LUIS GERALDO BENAVIDES  Titular de la cedula de identidad No: 10.378.102, de nacionalidad, venezolana  mayor de edad, domiciliado en la URB. PUERTAS DEL SUR MC-8 CASA NRO. 15, Quien en lo sucesivo se denominará “EL CONTRATADO”, por la otra, parte se ha convenido en celebrar un (01) contrato  de trabajo a tiempo determinado que se regirá por las siguientes cláusulas.</v>
      </c>
      <c r="C10" s="1501"/>
      <c r="D10" s="1501"/>
      <c r="E10" s="1501"/>
      <c r="F10" s="1501"/>
      <c r="G10" s="1501"/>
      <c r="H10" s="1501"/>
      <c r="L10" s="84" t="s">
        <v>0</v>
      </c>
      <c r="M10" s="98" t="str">
        <f>'RE-M'!H8</f>
        <v xml:space="preserve"> LUIS GERALDO BENAVIDES</v>
      </c>
      <c r="N10" s="445"/>
      <c r="O10" s="2">
        <v>6</v>
      </c>
      <c r="P10" s="6" t="s">
        <v>8</v>
      </c>
    </row>
    <row r="11" spans="2:16" ht="15" customHeight="1">
      <c r="B11" s="1501"/>
      <c r="C11" s="1501"/>
      <c r="D11" s="1501"/>
      <c r="E11" s="1501"/>
      <c r="F11" s="1501"/>
      <c r="G11" s="1501"/>
      <c r="H11" s="1501"/>
      <c r="L11" s="4" t="s">
        <v>1</v>
      </c>
      <c r="M11" s="98">
        <f>INDEX(Personal!C19:BT73,MATCH(M10,Personal!C19:C73,0),2)</f>
        <v>10378102</v>
      </c>
      <c r="N11" s="446"/>
      <c r="O11" s="2">
        <v>7</v>
      </c>
      <c r="P11" s="6" t="s">
        <v>9</v>
      </c>
    </row>
    <row r="12" spans="2:16" ht="15" customHeight="1">
      <c r="B12" s="1501"/>
      <c r="C12" s="1501"/>
      <c r="D12" s="1501"/>
      <c r="E12" s="1501"/>
      <c r="F12" s="1501"/>
      <c r="G12" s="1501"/>
      <c r="H12" s="1501"/>
      <c r="L12" s="4" t="s">
        <v>110</v>
      </c>
      <c r="M12" s="99" t="str">
        <f>INDEX(Personal!C19:BT73,MATCH(M10,Personal!C19:C73,0),3)</f>
        <v>GERENTE ADMINISTRATIVO</v>
      </c>
      <c r="N12" s="446"/>
      <c r="O12" s="2">
        <v>8</v>
      </c>
      <c r="P12" s="6" t="s">
        <v>10</v>
      </c>
    </row>
    <row r="13" spans="2:16" ht="15.75" customHeight="1">
      <c r="B13" s="1501"/>
      <c r="C13" s="1501"/>
      <c r="D13" s="1501"/>
      <c r="E13" s="1501"/>
      <c r="F13" s="1501"/>
      <c r="G13" s="1501"/>
      <c r="H13" s="1501"/>
      <c r="L13" s="4" t="s">
        <v>2</v>
      </c>
      <c r="M13" s="78" t="str">
        <f>INDEX(Personal!C19:BT73,MATCH(M10,Personal!C19:C73,0),7)</f>
        <v>URB. PUERTAS DEL SUR MC-8 CASA NRO. 15</v>
      </c>
      <c r="N13" s="447"/>
      <c r="O13" s="2">
        <v>9</v>
      </c>
      <c r="P13" s="6" t="s">
        <v>11</v>
      </c>
    </row>
    <row r="14" spans="2:16" ht="15" customHeight="1">
      <c r="B14" s="1501"/>
      <c r="C14" s="1501"/>
      <c r="D14" s="1501"/>
      <c r="E14" s="1501"/>
      <c r="F14" s="1501"/>
      <c r="G14" s="1501"/>
      <c r="H14" s="1501"/>
      <c r="L14" s="4" t="s">
        <v>103</v>
      </c>
      <c r="M14" s="341" t="str">
        <f>Personal!D9</f>
        <v>"SERVICIO DE MANTENIMIENTO DE INSTRUMENTACION, PANELES DE CONTROL, MULTIPLES Y POZOS INYECTORES DE MACOLLAS DE PIGAS I, PERTENECIENTE A LA GERENCIA DE PLANTAS GAS Y AGUA"</v>
      </c>
      <c r="N14" s="448"/>
      <c r="O14" s="2">
        <v>10</v>
      </c>
      <c r="P14" s="6" t="s">
        <v>12</v>
      </c>
    </row>
    <row r="15" spans="2:16" ht="15" customHeight="1">
      <c r="B15" s="1501"/>
      <c r="C15" s="1501"/>
      <c r="D15" s="1501"/>
      <c r="E15" s="1501"/>
      <c r="F15" s="1501"/>
      <c r="G15" s="1501"/>
      <c r="H15" s="1501"/>
      <c r="L15" s="79" t="s">
        <v>104</v>
      </c>
      <c r="M15" s="78">
        <f>Personal!D10</f>
        <v>4600057801</v>
      </c>
      <c r="N15" s="449"/>
      <c r="O15" s="2">
        <v>11</v>
      </c>
      <c r="P15" s="6" t="s">
        <v>13</v>
      </c>
    </row>
    <row r="16" spans="2:16" ht="15" customHeight="1" thickBot="1">
      <c r="B16" s="1501"/>
      <c r="C16" s="1501"/>
      <c r="D16" s="1501"/>
      <c r="E16" s="1501"/>
      <c r="F16" s="1501"/>
      <c r="G16" s="1501"/>
      <c r="H16" s="1501"/>
      <c r="L16" s="81" t="s">
        <v>111</v>
      </c>
      <c r="M16" s="82">
        <f>INDEX(Personal!C19:BT73,MATCH(M10,Personal!C19:C73,0),4)</f>
        <v>0</v>
      </c>
      <c r="N16" s="450"/>
      <c r="O16" s="3">
        <v>12</v>
      </c>
      <c r="P16" s="7" t="s">
        <v>14</v>
      </c>
    </row>
    <row r="17" spans="2:14" ht="15" customHeight="1">
      <c r="B17" s="1501"/>
      <c r="C17" s="1501"/>
      <c r="D17" s="1501"/>
      <c r="E17" s="1501"/>
      <c r="F17" s="1501"/>
      <c r="G17" s="1501"/>
      <c r="H17" s="1501"/>
      <c r="L17" s="81" t="s">
        <v>20</v>
      </c>
      <c r="M17" s="130">
        <f>INDEX(Personal!C19:BT73,MATCH(M10,Personal!C19:C73,0),14)</f>
        <v>41518</v>
      </c>
      <c r="N17" s="80"/>
    </row>
    <row r="18" spans="2:14" ht="15" customHeight="1">
      <c r="B18" s="1501"/>
      <c r="C18" s="1501"/>
      <c r="D18" s="1501"/>
      <c r="E18" s="1501"/>
      <c r="F18" s="1501"/>
      <c r="G18" s="1501"/>
      <c r="H18" s="1501"/>
      <c r="L18" s="79" t="s">
        <v>141</v>
      </c>
      <c r="M18" s="85" t="str">
        <f>INDEX(Personal!C19:BT73,MATCH(M10,Personal!C19:C73,0),11)</f>
        <v>Soltero</v>
      </c>
    </row>
    <row r="19" spans="2:14" ht="21" customHeight="1">
      <c r="B19" s="1501"/>
      <c r="C19" s="1501"/>
      <c r="D19" s="1501"/>
      <c r="E19" s="1501"/>
      <c r="F19" s="1501"/>
      <c r="G19" s="1501"/>
      <c r="H19" s="1501"/>
    </row>
    <row r="20" spans="2:14" ht="18" customHeight="1">
      <c r="B20" s="1501"/>
      <c r="C20" s="1501"/>
      <c r="D20" s="1501"/>
      <c r="E20" s="1501"/>
      <c r="F20" s="1501"/>
      <c r="G20" s="1501"/>
      <c r="H20" s="1501"/>
    </row>
    <row r="21" spans="2:14" ht="15.75" customHeight="1">
      <c r="B21" s="1501"/>
      <c r="C21" s="1501"/>
      <c r="D21" s="1501"/>
      <c r="E21" s="1501"/>
      <c r="F21" s="1501"/>
      <c r="G21" s="1501"/>
      <c r="H21" s="1501"/>
    </row>
    <row r="22" spans="2:14" ht="15" customHeight="1">
      <c r="B22" s="1496" t="str">
        <f>CONCATENATE("PRIMERA: OBJETO “EL PATRONO“, contrata AL TRABAJADOR. Para que preste sus servicios como: ",M12,", en la obra ",M14,CONCATENATE(".  CONTRATO, No ",M15,",  quien será desincorporado una vez ejecutada su prestación de servicio, o culminación de fase correspondiente al trabajo a desempeñar por el TRABAJADOR. "))</f>
        <v xml:space="preserve">PRIMERA: OBJETO “EL PATRONO“, contrata AL TRABAJADOR. Para que preste sus servicios como: GERENTE ADMINISTRATIVO, en la obra "SERVICIO DE MANTENIMIENTO DE INSTRUMENTACION, PANELES DE CONTROL, MULTIPLES Y POZOS INYECTORES DE MACOLLAS DE PIGAS I, PERTENECIENTE A LA GERENCIA DE PLANTAS GAS Y AGUA".  CONTRATO, No 4600057801,  quien será desincorporado una vez ejecutada su prestación de servicio, o culminación de fase correspondiente al trabajo a desempeñar por el TRABAJADOR. </v>
      </c>
      <c r="C22" s="1496"/>
      <c r="D22" s="1496"/>
      <c r="E22" s="1496"/>
      <c r="F22" s="1496"/>
      <c r="G22" s="1496"/>
      <c r="H22" s="1496"/>
    </row>
    <row r="23" spans="2:14" ht="15" customHeight="1">
      <c r="B23" s="1496"/>
      <c r="C23" s="1496"/>
      <c r="D23" s="1496"/>
      <c r="E23" s="1496"/>
      <c r="F23" s="1496"/>
      <c r="G23" s="1496"/>
      <c r="H23" s="1496"/>
    </row>
    <row r="24" spans="2:14" ht="15" customHeight="1">
      <c r="B24" s="1496"/>
      <c r="C24" s="1496"/>
      <c r="D24" s="1496"/>
      <c r="E24" s="1496"/>
      <c r="F24" s="1496"/>
      <c r="G24" s="1496"/>
      <c r="H24" s="1496"/>
    </row>
    <row r="25" spans="2:14" ht="50.25" customHeight="1">
      <c r="B25" s="1496"/>
      <c r="C25" s="1496"/>
      <c r="D25" s="1496"/>
      <c r="E25" s="1496"/>
      <c r="F25" s="1496"/>
      <c r="G25" s="1496"/>
      <c r="H25" s="1496"/>
    </row>
    <row r="26" spans="2:14" ht="15" customHeight="1">
      <c r="B26" s="1502" t="s">
        <v>251</v>
      </c>
      <c r="C26" s="1502"/>
      <c r="D26" s="1502"/>
      <c r="E26" s="1502"/>
      <c r="F26" s="1502"/>
      <c r="G26" s="1502"/>
      <c r="H26" s="1502"/>
    </row>
    <row r="27" spans="2:14" ht="15" customHeight="1">
      <c r="B27" s="1502"/>
      <c r="C27" s="1502"/>
      <c r="D27" s="1502"/>
      <c r="E27" s="1502"/>
      <c r="F27" s="1502"/>
      <c r="G27" s="1502"/>
      <c r="H27" s="1502"/>
    </row>
    <row r="28" spans="2:14" ht="15" customHeight="1">
      <c r="B28" s="1502"/>
      <c r="C28" s="1502"/>
      <c r="D28" s="1502"/>
      <c r="E28" s="1502"/>
      <c r="F28" s="1502"/>
      <c r="G28" s="1502"/>
      <c r="H28" s="1502"/>
    </row>
    <row r="29" spans="2:14" ht="15" customHeight="1">
      <c r="B29" s="1502"/>
      <c r="C29" s="1502"/>
      <c r="D29" s="1502"/>
      <c r="E29" s="1502"/>
      <c r="F29" s="1502"/>
      <c r="G29" s="1502"/>
      <c r="H29" s="1502"/>
    </row>
    <row r="30" spans="2:14" ht="15" customHeight="1">
      <c r="B30" s="1502"/>
      <c r="C30" s="1502"/>
      <c r="D30" s="1502"/>
      <c r="E30" s="1502"/>
      <c r="F30" s="1502"/>
      <c r="G30" s="1502"/>
      <c r="H30" s="1502"/>
      <c r="L30" s="336"/>
    </row>
    <row r="31" spans="2:14" ht="15" customHeight="1">
      <c r="B31" s="1502"/>
      <c r="C31" s="1502"/>
      <c r="D31" s="1502"/>
      <c r="E31" s="1502"/>
      <c r="F31" s="1502"/>
      <c r="G31" s="1502"/>
      <c r="H31" s="1502"/>
      <c r="L31" s="337"/>
    </row>
    <row r="32" spans="2:14" ht="15" customHeight="1">
      <c r="B32" s="1502"/>
      <c r="C32" s="1502"/>
      <c r="D32" s="1502"/>
      <c r="E32" s="1502"/>
      <c r="F32" s="1502"/>
      <c r="G32" s="1502"/>
      <c r="H32" s="1502"/>
    </row>
    <row r="33" spans="2:12" ht="15" customHeight="1">
      <c r="B33" s="1502"/>
      <c r="C33" s="1502"/>
      <c r="D33" s="1502"/>
      <c r="E33" s="1502"/>
      <c r="F33" s="1502"/>
      <c r="G33" s="1502"/>
      <c r="H33" s="1502"/>
      <c r="L33" s="338"/>
    </row>
    <row r="34" spans="2:12" ht="21.75" customHeight="1">
      <c r="B34" s="1502"/>
      <c r="C34" s="1502"/>
      <c r="D34" s="1502"/>
      <c r="E34" s="1502"/>
      <c r="F34" s="1502"/>
      <c r="G34" s="1502"/>
      <c r="H34" s="1502"/>
    </row>
    <row r="35" spans="2:12" ht="16.5" customHeight="1">
      <c r="B35" s="1502"/>
      <c r="C35" s="1502"/>
      <c r="D35" s="1502"/>
      <c r="E35" s="1502"/>
      <c r="F35" s="1502"/>
      <c r="G35" s="1502"/>
      <c r="H35" s="1502"/>
    </row>
    <row r="36" spans="2:12" ht="15" customHeight="1">
      <c r="B36" s="1496" t="str">
        <f>CONCATENATE("TERCERA: REMUNERACIÓN. Como contraprestación a los servicios prestados y las obligaciones asumidas por  EL TRABAJADOR, en el presente contrato, LA COMPAÑIA pagará  a EL CONTRATADO  la suma de Bs. ",FIXED(M16,2)," Mensual.")</f>
        <v>TERCERA: REMUNERACIÓN. Como contraprestación a los servicios prestados y las obligaciones asumidas por  EL TRABAJADOR, en el presente contrato, LA COMPAÑIA pagará  a EL CONTRATADO  la suma de Bs. 0,00 Mensual.</v>
      </c>
      <c r="C36" s="1496"/>
      <c r="D36" s="1496"/>
      <c r="E36" s="1496"/>
      <c r="F36" s="1496"/>
      <c r="G36" s="1496"/>
      <c r="H36" s="1496"/>
    </row>
    <row r="37" spans="2:12" ht="15" customHeight="1">
      <c r="B37" s="1496"/>
      <c r="C37" s="1496"/>
      <c r="D37" s="1496"/>
      <c r="E37" s="1496"/>
      <c r="F37" s="1496"/>
      <c r="G37" s="1496"/>
      <c r="H37" s="1496"/>
    </row>
    <row r="38" spans="2:12" ht="19.5" customHeight="1">
      <c r="B38" s="1496"/>
      <c r="C38" s="1496"/>
      <c r="D38" s="1496"/>
      <c r="E38" s="1496"/>
      <c r="F38" s="1496"/>
      <c r="G38" s="1496"/>
      <c r="H38" s="1496"/>
    </row>
    <row r="39" spans="2:12" ht="9.9" customHeight="1">
      <c r="B39" s="340"/>
      <c r="C39" s="340"/>
      <c r="D39" s="340"/>
      <c r="E39" s="340"/>
      <c r="F39" s="340"/>
      <c r="G39" s="340"/>
      <c r="H39" s="340"/>
    </row>
    <row r="40" spans="2:12" ht="15" customHeight="1">
      <c r="B40" s="1496" t="s">
        <v>252</v>
      </c>
      <c r="C40" s="1496"/>
      <c r="D40" s="1496"/>
      <c r="E40" s="1496"/>
      <c r="F40" s="1496"/>
      <c r="G40" s="1496"/>
      <c r="H40" s="1496"/>
    </row>
    <row r="41" spans="2:12">
      <c r="B41" s="1496"/>
      <c r="C41" s="1496"/>
      <c r="D41" s="1496"/>
      <c r="E41" s="1496"/>
      <c r="F41" s="1496"/>
      <c r="G41" s="1496"/>
      <c r="H41" s="1496"/>
    </row>
    <row r="42" spans="2:12" ht="18" customHeight="1">
      <c r="B42" s="1496"/>
      <c r="C42" s="1496"/>
      <c r="D42" s="1496"/>
      <c r="E42" s="1496"/>
      <c r="F42" s="1496"/>
      <c r="G42" s="1496"/>
      <c r="H42" s="1496"/>
    </row>
    <row r="43" spans="2:12" ht="14.25" customHeight="1">
      <c r="B43" s="1496"/>
      <c r="C43" s="1496"/>
      <c r="D43" s="1496"/>
      <c r="E43" s="1496"/>
      <c r="F43" s="1496"/>
      <c r="G43" s="1496"/>
      <c r="H43" s="1496"/>
    </row>
    <row r="44" spans="2:12" ht="14.25" customHeight="1">
      <c r="B44" s="340"/>
      <c r="C44" s="340"/>
      <c r="D44" s="340"/>
      <c r="E44" s="340"/>
      <c r="F44" s="340"/>
      <c r="G44" s="340"/>
      <c r="H44" s="340"/>
    </row>
    <row r="45" spans="2:12" ht="14.25" customHeight="1">
      <c r="B45" s="340"/>
      <c r="C45" s="340"/>
      <c r="D45" s="340"/>
      <c r="E45" s="340"/>
      <c r="F45" s="340"/>
      <c r="G45" s="340"/>
      <c r="H45" s="340"/>
    </row>
    <row r="46" spans="2:12" ht="14.25" customHeight="1">
      <c r="B46" s="340"/>
      <c r="C46" s="340"/>
      <c r="D46" s="340"/>
      <c r="E46" s="340"/>
      <c r="F46" s="340"/>
      <c r="G46" s="340"/>
      <c r="H46" s="340"/>
    </row>
    <row r="47" spans="2:12">
      <c r="B47" s="1496" t="s">
        <v>487</v>
      </c>
      <c r="C47" s="1496"/>
      <c r="D47" s="1496"/>
      <c r="E47" s="1496"/>
      <c r="F47" s="1496"/>
      <c r="G47" s="1496"/>
      <c r="H47" s="1496"/>
    </row>
    <row r="48" spans="2:12">
      <c r="B48" s="1496"/>
      <c r="C48" s="1496"/>
      <c r="D48" s="1496"/>
      <c r="E48" s="1496"/>
      <c r="F48" s="1496"/>
      <c r="G48" s="1496"/>
      <c r="H48" s="1496"/>
    </row>
    <row r="49" spans="2:21" ht="36.75" customHeight="1">
      <c r="B49" s="1496"/>
      <c r="C49" s="1496"/>
      <c r="D49" s="1496"/>
      <c r="E49" s="1496"/>
      <c r="F49" s="1496"/>
      <c r="G49" s="1496"/>
      <c r="H49" s="1496"/>
    </row>
    <row r="50" spans="2:21" ht="8.1" customHeight="1">
      <c r="B50" s="340"/>
      <c r="C50" s="340"/>
      <c r="D50" s="340"/>
      <c r="E50" s="340"/>
      <c r="F50" s="340"/>
      <c r="G50" s="340"/>
      <c r="H50" s="340"/>
    </row>
    <row r="51" spans="2:21">
      <c r="B51" s="1496" t="s">
        <v>112</v>
      </c>
      <c r="C51" s="1496"/>
      <c r="D51" s="1496"/>
      <c r="E51" s="1496"/>
      <c r="F51" s="1496"/>
      <c r="G51" s="1496"/>
      <c r="H51" s="1496"/>
    </row>
    <row r="52" spans="2:21">
      <c r="B52" s="1496"/>
      <c r="C52" s="1496"/>
      <c r="D52" s="1496"/>
      <c r="E52" s="1496"/>
      <c r="F52" s="1496"/>
      <c r="G52" s="1496"/>
      <c r="H52" s="1496"/>
    </row>
    <row r="53" spans="2:21">
      <c r="B53" s="1496"/>
      <c r="C53" s="1496"/>
      <c r="D53" s="1496"/>
      <c r="E53" s="1496"/>
      <c r="F53" s="1496"/>
      <c r="G53" s="1496"/>
      <c r="H53" s="1496"/>
    </row>
    <row r="54" spans="2:21" ht="23.25" customHeight="1">
      <c r="B54" s="1496"/>
      <c r="C54" s="1496"/>
      <c r="D54" s="1496"/>
      <c r="E54" s="1496"/>
      <c r="F54" s="1496"/>
      <c r="G54" s="1496"/>
      <c r="H54" s="1496"/>
    </row>
    <row r="55" spans="2:21" ht="13.5" customHeight="1">
      <c r="B55" s="1496" t="s">
        <v>113</v>
      </c>
      <c r="C55" s="1496"/>
      <c r="D55" s="1496"/>
      <c r="E55" s="1496"/>
      <c r="F55" s="1496"/>
      <c r="G55" s="1496"/>
      <c r="H55" s="1496"/>
    </row>
    <row r="56" spans="2:21" ht="15" customHeight="1">
      <c r="B56" s="1496"/>
      <c r="C56" s="1496"/>
      <c r="D56" s="1496"/>
      <c r="E56" s="1496"/>
      <c r="F56" s="1496"/>
      <c r="G56" s="1496"/>
      <c r="H56" s="1496"/>
      <c r="J56" s="83"/>
      <c r="K56" s="83"/>
      <c r="L56" s="83"/>
      <c r="M56" s="83"/>
      <c r="N56" s="83"/>
      <c r="O56" s="83"/>
      <c r="P56" s="83"/>
      <c r="Q56" s="83"/>
      <c r="R56" s="83"/>
      <c r="S56" s="83"/>
      <c r="T56" s="83"/>
      <c r="U56" s="83"/>
    </row>
    <row r="57" spans="2:21" ht="15" customHeight="1">
      <c r="B57" s="1496"/>
      <c r="C57" s="1496"/>
      <c r="D57" s="1496"/>
      <c r="E57" s="1496"/>
      <c r="F57" s="1496"/>
      <c r="G57" s="1496"/>
      <c r="H57" s="1496"/>
      <c r="J57" s="83"/>
      <c r="K57" s="83"/>
      <c r="L57" s="83"/>
      <c r="M57" s="83"/>
      <c r="N57" s="83"/>
      <c r="O57" s="83"/>
      <c r="P57" s="83"/>
      <c r="Q57" s="83"/>
      <c r="R57" s="83"/>
      <c r="S57" s="83"/>
      <c r="T57" s="83"/>
      <c r="U57" s="83"/>
    </row>
    <row r="58" spans="2:21" ht="15" customHeight="1">
      <c r="B58" s="1496"/>
      <c r="C58" s="1496"/>
      <c r="D58" s="1496"/>
      <c r="E58" s="1496"/>
      <c r="F58" s="1496"/>
      <c r="G58" s="1496"/>
      <c r="H58" s="1496"/>
      <c r="J58" s="83"/>
      <c r="K58" s="83"/>
      <c r="L58" s="83"/>
      <c r="M58" s="83"/>
      <c r="N58" s="83"/>
      <c r="O58" s="83"/>
      <c r="P58" s="83"/>
      <c r="Q58" s="83"/>
      <c r="R58" s="83"/>
      <c r="S58" s="83"/>
      <c r="T58" s="83"/>
      <c r="U58" s="83"/>
    </row>
    <row r="59" spans="2:21" ht="20.25" customHeight="1">
      <c r="B59" s="1496"/>
      <c r="C59" s="1496"/>
      <c r="D59" s="1496"/>
      <c r="E59" s="1496"/>
      <c r="F59" s="1496"/>
      <c r="G59" s="1496"/>
      <c r="H59" s="1496"/>
      <c r="J59" s="83"/>
      <c r="K59" s="83"/>
      <c r="L59" s="83"/>
      <c r="M59" s="83"/>
      <c r="N59" s="83"/>
      <c r="O59" s="83"/>
      <c r="P59" s="83"/>
      <c r="Q59" s="83"/>
      <c r="R59" s="83"/>
      <c r="S59" s="83"/>
      <c r="T59" s="83"/>
      <c r="U59" s="83"/>
    </row>
    <row r="60" spans="2:21" ht="18.75" customHeight="1">
      <c r="B60" s="1496"/>
      <c r="C60" s="1496"/>
      <c r="D60" s="1496"/>
      <c r="E60" s="1496"/>
      <c r="F60" s="1496"/>
      <c r="G60" s="1496"/>
      <c r="H60" s="1496"/>
      <c r="J60" s="83"/>
      <c r="K60" s="83"/>
      <c r="L60" s="83"/>
      <c r="M60" s="83"/>
      <c r="N60" s="83"/>
      <c r="O60" s="83"/>
      <c r="P60" s="83"/>
      <c r="Q60" s="83"/>
      <c r="R60" s="83"/>
      <c r="S60" s="83"/>
      <c r="T60" s="83"/>
      <c r="U60" s="83"/>
    </row>
    <row r="61" spans="2:21" ht="27.75" customHeight="1">
      <c r="B61" s="1496"/>
      <c r="C61" s="1496"/>
      <c r="D61" s="1496"/>
      <c r="E61" s="1496"/>
      <c r="F61" s="1496"/>
      <c r="G61" s="1496"/>
      <c r="H61" s="1496"/>
      <c r="J61" s="83"/>
      <c r="K61" s="83"/>
      <c r="L61" s="83"/>
      <c r="M61" s="83"/>
      <c r="N61" s="83"/>
      <c r="O61" s="83"/>
      <c r="P61" s="83"/>
      <c r="Q61" s="83"/>
      <c r="R61" s="83"/>
      <c r="S61" s="83"/>
      <c r="T61" s="83"/>
      <c r="U61" s="83"/>
    </row>
    <row r="62" spans="2:21" ht="15" customHeight="1">
      <c r="B62" s="1496" t="s">
        <v>114</v>
      </c>
      <c r="C62" s="1496"/>
      <c r="D62" s="1496"/>
      <c r="E62" s="1496"/>
      <c r="F62" s="1496"/>
      <c r="G62" s="1496"/>
      <c r="H62" s="1496"/>
      <c r="J62" s="83"/>
      <c r="K62" s="83"/>
      <c r="L62" s="83"/>
      <c r="M62" s="83"/>
      <c r="N62" s="83"/>
      <c r="O62" s="83"/>
      <c r="P62" s="83"/>
      <c r="Q62" s="83"/>
      <c r="R62" s="83"/>
      <c r="S62" s="83"/>
      <c r="T62" s="83"/>
      <c r="U62" s="83"/>
    </row>
    <row r="63" spans="2:21" ht="15" customHeight="1">
      <c r="B63" s="1496"/>
      <c r="C63" s="1496"/>
      <c r="D63" s="1496"/>
      <c r="E63" s="1496"/>
      <c r="F63" s="1496"/>
      <c r="G63" s="1496"/>
      <c r="H63" s="1496"/>
      <c r="J63" s="83"/>
      <c r="K63" s="83"/>
      <c r="L63" s="83"/>
      <c r="M63" s="83"/>
      <c r="N63" s="83"/>
      <c r="O63" s="83"/>
      <c r="P63" s="83"/>
      <c r="Q63" s="83"/>
      <c r="R63" s="83"/>
      <c r="S63" s="83"/>
      <c r="T63" s="83"/>
      <c r="U63" s="83"/>
    </row>
    <row r="64" spans="2:21" ht="18" customHeight="1">
      <c r="B64" s="1496"/>
      <c r="C64" s="1496"/>
      <c r="D64" s="1496"/>
      <c r="E64" s="1496"/>
      <c r="F64" s="1496"/>
      <c r="G64" s="1496"/>
      <c r="H64" s="1496"/>
      <c r="J64" s="83"/>
      <c r="K64" s="83"/>
      <c r="L64" s="83"/>
      <c r="M64" s="83"/>
      <c r="N64" s="83"/>
      <c r="O64" s="83"/>
      <c r="P64" s="83"/>
      <c r="Q64" s="83"/>
      <c r="R64" s="83"/>
      <c r="S64" s="83"/>
      <c r="T64" s="83"/>
      <c r="U64" s="83"/>
    </row>
    <row r="65" spans="2:21" ht="15" customHeight="1">
      <c r="B65" s="1496"/>
      <c r="C65" s="1496"/>
      <c r="D65" s="1496"/>
      <c r="E65" s="1496"/>
      <c r="F65" s="1496"/>
      <c r="G65" s="1496"/>
      <c r="H65" s="1496"/>
      <c r="J65" s="83"/>
      <c r="K65" s="83"/>
      <c r="L65" s="83"/>
      <c r="M65" s="83"/>
      <c r="N65" s="83"/>
      <c r="O65" s="83"/>
      <c r="P65" s="83"/>
      <c r="Q65" s="83"/>
      <c r="R65" s="83"/>
      <c r="S65" s="83"/>
      <c r="T65" s="83"/>
      <c r="U65" s="83"/>
    </row>
    <row r="66" spans="2:21" ht="15" customHeight="1">
      <c r="B66" s="1496"/>
      <c r="C66" s="1496"/>
      <c r="D66" s="1496"/>
      <c r="E66" s="1496"/>
      <c r="F66" s="1496"/>
      <c r="G66" s="1496"/>
      <c r="H66" s="1496"/>
      <c r="J66" s="83"/>
      <c r="K66" s="83"/>
      <c r="L66" s="83"/>
      <c r="M66" s="83"/>
      <c r="N66" s="83"/>
      <c r="O66" s="83"/>
      <c r="P66" s="83"/>
      <c r="Q66" s="83"/>
      <c r="R66" s="83"/>
      <c r="S66" s="83"/>
      <c r="T66" s="83"/>
      <c r="U66" s="83"/>
    </row>
    <row r="67" spans="2:21" ht="15" customHeight="1">
      <c r="B67" s="1496"/>
      <c r="C67" s="1496"/>
      <c r="D67" s="1496"/>
      <c r="E67" s="1496"/>
      <c r="F67" s="1496"/>
      <c r="G67" s="1496"/>
      <c r="H67" s="1496"/>
      <c r="J67" s="83"/>
      <c r="K67" s="83"/>
      <c r="L67" s="83"/>
      <c r="M67" s="83"/>
      <c r="N67" s="83"/>
      <c r="O67" s="83"/>
      <c r="P67" s="83"/>
      <c r="Q67" s="83"/>
      <c r="R67" s="83"/>
      <c r="S67" s="83"/>
      <c r="T67" s="83"/>
      <c r="U67" s="83"/>
    </row>
    <row r="68" spans="2:21" ht="15" customHeight="1">
      <c r="B68" s="1496"/>
      <c r="C68" s="1496"/>
      <c r="D68" s="1496"/>
      <c r="E68" s="1496"/>
      <c r="F68" s="1496"/>
      <c r="G68" s="1496"/>
      <c r="H68" s="1496"/>
      <c r="J68" s="83"/>
      <c r="K68" s="83"/>
      <c r="L68" s="83"/>
      <c r="M68" s="83"/>
      <c r="N68" s="83"/>
      <c r="O68" s="83"/>
      <c r="P68" s="83"/>
      <c r="Q68" s="83"/>
      <c r="R68" s="83"/>
      <c r="S68" s="83"/>
      <c r="T68" s="83"/>
      <c r="U68" s="83"/>
    </row>
    <row r="69" spans="2:21" ht="15" customHeight="1">
      <c r="B69" s="1496"/>
      <c r="C69" s="1496"/>
      <c r="D69" s="1496"/>
      <c r="E69" s="1496"/>
      <c r="F69" s="1496"/>
      <c r="G69" s="1496"/>
      <c r="H69" s="1496"/>
      <c r="J69" s="83"/>
      <c r="K69" s="83"/>
      <c r="L69" s="83"/>
      <c r="M69" s="83"/>
      <c r="N69" s="83"/>
      <c r="O69" s="83"/>
      <c r="P69" s="83"/>
      <c r="Q69" s="83"/>
      <c r="R69" s="83"/>
      <c r="S69" s="83"/>
      <c r="T69" s="83"/>
      <c r="U69" s="83"/>
    </row>
    <row r="70" spans="2:21" ht="15" customHeight="1">
      <c r="B70" s="1496"/>
      <c r="C70" s="1496"/>
      <c r="D70" s="1496"/>
      <c r="E70" s="1496"/>
      <c r="F70" s="1496"/>
      <c r="G70" s="1496"/>
      <c r="H70" s="1496"/>
      <c r="J70" s="83"/>
      <c r="K70" s="83"/>
      <c r="L70" s="83"/>
      <c r="M70" s="83"/>
      <c r="N70" s="83"/>
      <c r="O70" s="83"/>
      <c r="P70" s="83"/>
      <c r="Q70" s="83"/>
      <c r="R70" s="83"/>
      <c r="S70" s="83"/>
      <c r="T70" s="83"/>
      <c r="U70" s="83"/>
    </row>
    <row r="71" spans="2:21" ht="15" customHeight="1">
      <c r="B71" s="1496"/>
      <c r="C71" s="1496"/>
      <c r="D71" s="1496"/>
      <c r="E71" s="1496"/>
      <c r="F71" s="1496"/>
      <c r="G71" s="1496"/>
      <c r="H71" s="1496"/>
      <c r="J71" s="83"/>
      <c r="K71" s="83"/>
      <c r="L71" s="83"/>
      <c r="M71" s="83"/>
      <c r="N71" s="83"/>
      <c r="O71" s="83"/>
      <c r="P71" s="83"/>
      <c r="Q71" s="83"/>
      <c r="R71" s="83"/>
      <c r="S71" s="83"/>
      <c r="T71" s="83"/>
      <c r="U71" s="83"/>
    </row>
    <row r="72" spans="2:21" ht="15" customHeight="1">
      <c r="B72" s="1496"/>
      <c r="C72" s="1496"/>
      <c r="D72" s="1496"/>
      <c r="E72" s="1496"/>
      <c r="F72" s="1496"/>
      <c r="G72" s="1496"/>
      <c r="H72" s="1496"/>
      <c r="J72" s="83"/>
      <c r="K72" s="83"/>
      <c r="L72" s="83"/>
      <c r="M72" s="83"/>
      <c r="N72" s="83"/>
      <c r="O72" s="83"/>
      <c r="P72" s="83"/>
      <c r="Q72" s="83"/>
      <c r="R72" s="83"/>
      <c r="S72" s="83"/>
      <c r="T72" s="83"/>
      <c r="U72" s="83"/>
    </row>
    <row r="73" spans="2:21" ht="6.75" customHeight="1">
      <c r="B73" s="1496"/>
      <c r="C73" s="1496"/>
      <c r="D73" s="1496"/>
      <c r="E73" s="1496"/>
      <c r="F73" s="1496"/>
      <c r="G73" s="1496"/>
      <c r="H73" s="1496"/>
      <c r="J73" s="83"/>
      <c r="K73" s="83"/>
      <c r="L73" s="83"/>
      <c r="M73" s="83"/>
      <c r="N73" s="83"/>
      <c r="O73" s="83"/>
      <c r="P73" s="83"/>
      <c r="Q73" s="83"/>
      <c r="R73" s="83"/>
      <c r="S73" s="83"/>
      <c r="T73" s="83"/>
      <c r="U73" s="83"/>
    </row>
    <row r="74" spans="2:21">
      <c r="B74" s="1496" t="str">
        <f>CONCATENATE("NOVENA: Para todos los efectos de este contrato, las partes eligen como domicilio especial la ciudad de Punta de Mata. Se hacen dos ejemplares de un solo tenor  y a un mismo  efecto, en  Punta de Mata a los ",DAY(M17)," días del mes de ",INDEX(O3:P16,MATCH(MONTH(M17),O3:O16,0),2),"  del año ",YEAR(M17),".")</f>
        <v>NOVENA: Para todos los efectos de este contrato, las partes eligen como domicilio especial la ciudad de Punta de Mata. Se hacen dos ejemplares de un solo tenor  y a un mismo  efecto, en  Punta de Mata a los 1 días del mes de Septiembre  del año 2013.</v>
      </c>
      <c r="C74" s="1496"/>
      <c r="D74" s="1496"/>
      <c r="E74" s="1496"/>
      <c r="F74" s="1496"/>
      <c r="G74" s="1496"/>
      <c r="H74" s="1496"/>
      <c r="K74" s="1"/>
      <c r="L74" s="1"/>
      <c r="M74" s="1"/>
      <c r="N74" s="1"/>
      <c r="O74" s="1"/>
      <c r="P74" s="1"/>
      <c r="Q74" s="1"/>
    </row>
    <row r="75" spans="2:21">
      <c r="B75" s="1496"/>
      <c r="C75" s="1496"/>
      <c r="D75" s="1496"/>
      <c r="E75" s="1496"/>
      <c r="F75" s="1496"/>
      <c r="G75" s="1496"/>
      <c r="H75" s="1496"/>
      <c r="K75" s="1"/>
      <c r="L75" s="1"/>
      <c r="M75" s="1"/>
      <c r="N75" s="1"/>
      <c r="O75" s="1"/>
      <c r="P75" s="1"/>
      <c r="Q75" s="1"/>
    </row>
    <row r="76" spans="2:21" ht="20.25" customHeight="1">
      <c r="B76" s="1496"/>
      <c r="C76" s="1496"/>
      <c r="D76" s="1496"/>
      <c r="E76" s="1496"/>
      <c r="F76" s="1496"/>
      <c r="G76" s="1496"/>
      <c r="H76" s="1496"/>
      <c r="K76" s="1"/>
      <c r="L76" s="1"/>
      <c r="M76" s="1"/>
      <c r="N76" s="1"/>
      <c r="O76" s="1"/>
      <c r="P76" s="1"/>
      <c r="Q76" s="1"/>
    </row>
    <row r="77" spans="2:21" ht="15" customHeight="1">
      <c r="K77" s="1"/>
      <c r="L77" s="1"/>
      <c r="M77" s="1"/>
      <c r="N77" s="1"/>
      <c r="O77" s="1"/>
      <c r="P77" s="1"/>
      <c r="Q77" s="1"/>
    </row>
    <row r="78" spans="2:21">
      <c r="K78" s="1"/>
      <c r="L78" s="1"/>
      <c r="M78" s="1"/>
      <c r="N78" s="1"/>
      <c r="O78" s="1"/>
      <c r="P78" s="1"/>
      <c r="Q78" s="1"/>
    </row>
    <row r="79" spans="2:21">
      <c r="K79" s="1"/>
      <c r="L79" s="1"/>
      <c r="M79" s="1"/>
      <c r="N79" s="1"/>
      <c r="O79" s="1"/>
      <c r="P79" s="1"/>
      <c r="Q79" s="1"/>
    </row>
    <row r="80" spans="2:21">
      <c r="K80" s="1"/>
      <c r="L80" s="1"/>
      <c r="M80" s="1"/>
      <c r="N80" s="1"/>
      <c r="O80" s="1"/>
      <c r="P80" s="1"/>
      <c r="Q80" s="1"/>
    </row>
    <row r="81" spans="2:17">
      <c r="K81" s="1"/>
      <c r="L81" s="1"/>
      <c r="M81" s="1"/>
      <c r="N81" s="1"/>
      <c r="O81" s="1"/>
      <c r="P81" s="1"/>
      <c r="Q81" s="1"/>
    </row>
    <row r="82" spans="2:17">
      <c r="K82" s="1"/>
      <c r="L82" s="1"/>
      <c r="M82" s="1"/>
      <c r="N82" s="1"/>
      <c r="O82" s="1"/>
      <c r="P82" s="1"/>
      <c r="Q82" s="1"/>
    </row>
    <row r="83" spans="2:17">
      <c r="K83" s="1"/>
      <c r="L83" s="1"/>
      <c r="M83" s="1"/>
      <c r="N83" s="1"/>
      <c r="O83" s="1"/>
      <c r="P83" s="1"/>
      <c r="Q83" s="1"/>
    </row>
    <row r="84" spans="2:17">
      <c r="K84" s="1"/>
      <c r="L84" s="1"/>
      <c r="M84" s="1"/>
      <c r="N84" s="1"/>
      <c r="O84" s="1"/>
      <c r="P84" s="1"/>
      <c r="Q84" s="1"/>
    </row>
    <row r="85" spans="2:17">
      <c r="B85" s="5"/>
      <c r="C85" s="5"/>
      <c r="G85" s="5"/>
      <c r="H85" s="5"/>
      <c r="K85" s="1"/>
      <c r="L85" s="1"/>
      <c r="M85" s="1"/>
      <c r="N85" s="1"/>
      <c r="O85" s="1"/>
      <c r="P85" s="1"/>
      <c r="Q85" s="1"/>
    </row>
    <row r="86" spans="2:17" ht="18.75" customHeight="1">
      <c r="B86" s="1500" t="s">
        <v>15</v>
      </c>
      <c r="C86" s="1500"/>
      <c r="G86" s="1495" t="s">
        <v>16</v>
      </c>
      <c r="H86" s="1495"/>
      <c r="K86" s="1"/>
      <c r="L86" s="1"/>
      <c r="M86" s="1"/>
      <c r="N86" s="1"/>
      <c r="O86" s="1"/>
      <c r="P86" s="1"/>
      <c r="Q86" s="1"/>
    </row>
    <row r="87" spans="2:17">
      <c r="K87" s="1"/>
      <c r="L87" s="1"/>
      <c r="M87" s="1"/>
      <c r="N87" s="1"/>
      <c r="O87" s="1"/>
      <c r="P87" s="1"/>
      <c r="Q87" s="1"/>
    </row>
    <row r="88" spans="2:17">
      <c r="K88" s="1"/>
      <c r="L88" s="1"/>
      <c r="M88" s="1"/>
      <c r="N88" s="1"/>
      <c r="O88" s="1"/>
      <c r="P88" s="1"/>
      <c r="Q88" s="1"/>
    </row>
    <row r="89" spans="2:17" ht="15" customHeight="1"/>
    <row r="90" spans="2:17">
      <c r="K90" s="1"/>
      <c r="L90" s="1"/>
      <c r="M90" s="1"/>
      <c r="N90" s="1"/>
      <c r="O90" s="1"/>
      <c r="P90" s="1"/>
      <c r="Q90" s="1"/>
    </row>
    <row r="91" spans="2:17">
      <c r="K91" s="1"/>
      <c r="L91" s="1"/>
      <c r="M91" s="1"/>
      <c r="N91" s="1"/>
      <c r="O91" s="1"/>
      <c r="P91" s="1"/>
      <c r="Q91" s="1"/>
    </row>
    <row r="92" spans="2:17">
      <c r="K92" s="1"/>
      <c r="L92" s="1"/>
      <c r="M92" s="1"/>
      <c r="N92" s="1"/>
      <c r="O92" s="1"/>
      <c r="P92" s="1"/>
      <c r="Q92" s="1"/>
    </row>
    <row r="93" spans="2:17"/>
  </sheetData>
  <sheetProtection selectLockedCells="1" selectUnlockedCells="1"/>
  <mergeCells count="14">
    <mergeCell ref="G86:H86"/>
    <mergeCell ref="B62:H73"/>
    <mergeCell ref="B55:H61"/>
    <mergeCell ref="B3:H3"/>
    <mergeCell ref="B7:H7"/>
    <mergeCell ref="B86:C86"/>
    <mergeCell ref="B74:H76"/>
    <mergeCell ref="B47:H49"/>
    <mergeCell ref="B10:H21"/>
    <mergeCell ref="B22:H25"/>
    <mergeCell ref="B26:H35"/>
    <mergeCell ref="B36:H38"/>
    <mergeCell ref="B40:H43"/>
    <mergeCell ref="B51:H54"/>
  </mergeCells>
  <pageMargins left="0.70866141732283472" right="0.31496062992125984" top="0.59055118110236227" bottom="0.78740157480314965" header="0.31496062992125984" footer="0.31496062992125984"/>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5" tint="-0.249977111117893"/>
  </sheetPr>
  <dimension ref="A1:AT158"/>
  <sheetViews>
    <sheetView showGridLines="0" topLeftCell="A97" workbookViewId="0">
      <selection activeCell="C29" sqref="C29"/>
    </sheetView>
  </sheetViews>
  <sheetFormatPr baseColWidth="10" defaultColWidth="0" defaultRowHeight="14.4" zeroHeight="1"/>
  <cols>
    <col min="1" max="1" width="2.5546875" style="127" customWidth="1"/>
    <col min="2" max="28" width="2.5546875" style="103" customWidth="1"/>
    <col min="29" max="32" width="2.6640625" style="103" customWidth="1"/>
    <col min="33" max="33" width="2.44140625" style="103" customWidth="1"/>
    <col min="34" max="34" width="2.6640625" style="103" customWidth="1"/>
    <col min="35" max="35" width="2.109375" style="103" customWidth="1"/>
    <col min="36" max="36" width="2.33203125" style="103" customWidth="1"/>
    <col min="37" max="37" width="3.44140625" style="103" customWidth="1"/>
    <col min="38" max="38" width="2.5546875" style="103" customWidth="1"/>
    <col min="39" max="39" width="1.88671875" style="297" customWidth="1"/>
    <col min="40" max="40" width="7.6640625" hidden="1" customWidth="1"/>
    <col min="41" max="41" width="11.44140625" hidden="1" customWidth="1"/>
    <col min="42" max="42" width="14.5546875" hidden="1" customWidth="1"/>
    <col min="43" max="43" width="12.33203125" hidden="1" customWidth="1"/>
    <col min="44" max="44" width="15.109375" hidden="1" customWidth="1"/>
    <col min="45" max="46" width="12.33203125" hidden="1" customWidth="1"/>
    <col min="47" max="16384" width="11.44140625" hidden="1"/>
  </cols>
  <sheetData>
    <row r="1" spans="2:40">
      <c r="AN1" s="556">
        <f>'RE-M'!AM9</f>
        <v>1969</v>
      </c>
    </row>
    <row r="2" spans="2:40">
      <c r="AN2" s="556">
        <f>'RE-M'!AK9</f>
        <v>12</v>
      </c>
    </row>
    <row r="3" spans="2:40">
      <c r="AN3" s="556">
        <f>'RE-M'!AI9</f>
        <v>10</v>
      </c>
    </row>
    <row r="4" spans="2:40" ht="12.9" customHeight="1">
      <c r="B4" s="1551" t="s">
        <v>128</v>
      </c>
      <c r="C4" s="1551"/>
      <c r="D4" s="1551"/>
      <c r="E4" s="1551"/>
      <c r="F4" s="1551"/>
      <c r="G4" s="1551"/>
      <c r="H4" s="1551"/>
      <c r="I4" s="1551"/>
      <c r="J4" s="1551"/>
      <c r="K4" s="1551"/>
      <c r="L4" s="1551"/>
      <c r="M4" s="1551"/>
      <c r="N4" s="1551"/>
      <c r="O4" s="1551"/>
      <c r="P4" s="1551"/>
      <c r="Q4" s="1551"/>
      <c r="R4" s="1551"/>
      <c r="S4" s="1551"/>
      <c r="T4" s="1551"/>
      <c r="U4" s="1551"/>
      <c r="V4" s="1551"/>
      <c r="W4" s="1551"/>
      <c r="X4" s="1551"/>
      <c r="Y4" s="1551"/>
      <c r="Z4" s="1551"/>
      <c r="AA4" s="1551"/>
      <c r="AB4" s="1551"/>
      <c r="AC4" s="1551"/>
      <c r="AD4" s="1551"/>
      <c r="AE4" s="1551"/>
      <c r="AF4" s="1551"/>
      <c r="AG4" s="1551"/>
      <c r="AH4" s="1551"/>
      <c r="AI4" s="1551"/>
      <c r="AJ4" s="1551"/>
      <c r="AK4" s="1551"/>
      <c r="AL4" s="1551"/>
      <c r="AN4" s="556"/>
    </row>
    <row r="5" spans="2:40" ht="12.9" customHeight="1">
      <c r="B5" s="1551" t="s">
        <v>129</v>
      </c>
      <c r="C5" s="1551"/>
      <c r="D5" s="1551"/>
      <c r="E5" s="1551"/>
      <c r="F5" s="1551"/>
      <c r="G5" s="1551"/>
      <c r="H5" s="1551"/>
      <c r="I5" s="1551"/>
      <c r="J5" s="1551"/>
      <c r="K5" s="1551"/>
      <c r="L5" s="1551"/>
      <c r="M5" s="1551"/>
      <c r="N5" s="1551"/>
      <c r="O5" s="1551"/>
      <c r="P5" s="1551"/>
      <c r="Q5" s="1551"/>
      <c r="R5" s="1551"/>
      <c r="S5" s="1551"/>
      <c r="T5" s="1551"/>
      <c r="U5" s="1551"/>
      <c r="V5" s="1551"/>
      <c r="W5" s="1551"/>
      <c r="X5" s="1551"/>
      <c r="Y5" s="1551"/>
      <c r="Z5" s="1551"/>
      <c r="AA5" s="1551"/>
      <c r="AB5" s="1551"/>
      <c r="AC5" s="1551"/>
      <c r="AD5" s="1551"/>
      <c r="AE5" s="1551"/>
      <c r="AF5" s="1551"/>
      <c r="AG5" s="1551"/>
      <c r="AH5" s="1551"/>
      <c r="AI5" s="1551"/>
      <c r="AJ5" s="1551"/>
      <c r="AK5" s="1551"/>
      <c r="AL5" s="1551"/>
    </row>
    <row r="6" spans="2:40" ht="12.9" customHeight="1">
      <c r="B6" s="1558" t="s">
        <v>130</v>
      </c>
      <c r="C6" s="1558"/>
      <c r="D6" s="1558"/>
      <c r="E6" s="1558"/>
      <c r="F6" s="1558"/>
      <c r="G6" s="1558"/>
      <c r="H6" s="1558"/>
      <c r="I6" s="1558"/>
      <c r="J6" s="1558"/>
      <c r="K6" s="1558"/>
      <c r="L6" s="1558"/>
      <c r="M6" s="1558"/>
      <c r="N6" s="1558"/>
      <c r="O6" s="1558"/>
      <c r="P6" s="1558"/>
      <c r="Q6" s="1558"/>
      <c r="R6" s="1558"/>
      <c r="S6" s="1558"/>
      <c r="T6" s="1558"/>
      <c r="U6" s="1558"/>
      <c r="V6" s="1558"/>
      <c r="W6" s="1558"/>
      <c r="X6" s="1558"/>
      <c r="Y6" s="1558"/>
      <c r="Z6" s="1558"/>
      <c r="AA6" s="1558"/>
      <c r="AB6" s="1558"/>
      <c r="AC6" s="1558"/>
      <c r="AD6" s="1558"/>
      <c r="AE6" s="1558"/>
      <c r="AF6" s="1558"/>
      <c r="AG6" s="1558"/>
      <c r="AH6" s="1558"/>
      <c r="AI6" s="1558"/>
      <c r="AJ6" s="1558"/>
      <c r="AK6" s="1558"/>
      <c r="AL6" s="1558"/>
    </row>
    <row r="7" spans="2:40" ht="12.9" customHeight="1">
      <c r="B7" s="1559" t="s">
        <v>131</v>
      </c>
      <c r="C7" s="1559"/>
      <c r="D7" s="1559"/>
      <c r="E7" s="1559"/>
      <c r="F7" s="1559"/>
      <c r="G7" s="1559"/>
      <c r="H7" s="1559"/>
      <c r="I7" s="1559"/>
      <c r="J7" s="1559"/>
      <c r="K7" s="1559"/>
      <c r="L7" s="1559"/>
      <c r="M7" s="1559"/>
      <c r="N7" s="1559"/>
      <c r="O7" s="1559"/>
      <c r="P7" s="1559"/>
      <c r="Q7" s="1559"/>
      <c r="R7" s="1559"/>
      <c r="S7" s="1559"/>
      <c r="T7" s="1559"/>
      <c r="U7" s="1559"/>
      <c r="V7" s="1559"/>
      <c r="W7" s="1559"/>
      <c r="X7" s="1559"/>
      <c r="Y7" s="1559"/>
      <c r="Z7" s="1559"/>
      <c r="AA7" s="1559"/>
      <c r="AB7" s="1559"/>
      <c r="AC7" s="1559"/>
      <c r="AD7" s="1559"/>
      <c r="AE7" s="1559"/>
      <c r="AF7" s="1559"/>
      <c r="AG7" s="1559"/>
      <c r="AH7" s="1559"/>
      <c r="AI7" s="1559"/>
      <c r="AJ7" s="1559"/>
      <c r="AK7" s="1559"/>
      <c r="AL7" s="1559"/>
    </row>
    <row r="8" spans="2:40"/>
    <row r="9" spans="2:40"/>
    <row r="10" spans="2:40" ht="15.6">
      <c r="B10" s="1571" t="s">
        <v>161</v>
      </c>
      <c r="C10" s="1571"/>
      <c r="D10" s="1571"/>
      <c r="E10" s="1571"/>
      <c r="F10" s="1571"/>
      <c r="G10" s="1571"/>
      <c r="H10" s="1571"/>
      <c r="I10" s="1571"/>
      <c r="J10" s="1571"/>
      <c r="K10" s="1571"/>
      <c r="L10" s="1571"/>
      <c r="M10" s="1571"/>
      <c r="N10" s="1572" t="str">
        <f>Personal!D3</f>
        <v>INVERSIONES Y CONSTRUCCIONES BALCES, C.A.</v>
      </c>
      <c r="O10" s="1573"/>
      <c r="P10" s="1573"/>
      <c r="Q10" s="1573"/>
      <c r="R10" s="1573"/>
      <c r="S10" s="1573"/>
      <c r="T10" s="1573"/>
      <c r="U10" s="1573"/>
      <c r="V10" s="1573"/>
      <c r="W10" s="1573"/>
      <c r="X10" s="1573"/>
      <c r="Y10" s="1573"/>
      <c r="Z10" s="1573"/>
      <c r="AA10" s="1573"/>
      <c r="AB10" s="1573"/>
      <c r="AC10" s="1573"/>
      <c r="AD10" s="1573"/>
      <c r="AE10" s="1573"/>
    </row>
    <row r="11" spans="2:40" ht="15.6">
      <c r="B11" s="298"/>
      <c r="C11" s="298"/>
      <c r="D11" s="298"/>
      <c r="E11" s="298"/>
      <c r="F11" s="298"/>
      <c r="G11" s="298"/>
      <c r="H11" s="298"/>
      <c r="I11" s="298"/>
      <c r="J11" s="298"/>
      <c r="K11" s="298"/>
      <c r="L11" s="298"/>
      <c r="M11" s="298"/>
      <c r="N11" s="298"/>
      <c r="O11" s="298"/>
      <c r="P11" s="298"/>
      <c r="Q11" s="298"/>
      <c r="R11" s="298"/>
      <c r="S11" s="298"/>
      <c r="T11" s="298"/>
      <c r="U11" s="298"/>
      <c r="V11" s="298"/>
      <c r="W11" s="298"/>
      <c r="X11" s="298"/>
      <c r="Y11" s="298"/>
      <c r="Z11" s="298"/>
      <c r="AA11" s="298"/>
      <c r="AB11" s="298"/>
      <c r="AC11" s="298"/>
      <c r="AD11" s="298"/>
      <c r="AE11" s="298"/>
    </row>
    <row r="12" spans="2:40" ht="15.6">
      <c r="B12" s="298" t="s">
        <v>160</v>
      </c>
      <c r="C12" s="298"/>
      <c r="D12" s="298"/>
      <c r="E12" s="298"/>
      <c r="F12" s="298"/>
      <c r="G12" s="298"/>
      <c r="H12" s="298"/>
      <c r="I12" s="1539">
        <f>Personal!D10</f>
        <v>4600057801</v>
      </c>
      <c r="J12" s="1539"/>
      <c r="K12" s="1539"/>
      <c r="L12" s="1539"/>
      <c r="M12" s="1539"/>
      <c r="N12" s="1539"/>
      <c r="O12" s="1539"/>
      <c r="P12" s="1539"/>
      <c r="Q12" s="1539"/>
      <c r="R12" s="1539"/>
      <c r="S12" s="1539"/>
      <c r="T12" s="1539"/>
      <c r="U12" s="1539"/>
      <c r="V12" s="1539"/>
      <c r="W12" s="1539"/>
      <c r="X12" s="1539"/>
      <c r="Y12" s="1539"/>
      <c r="Z12" s="1539"/>
      <c r="AA12" s="1539"/>
      <c r="AB12" s="1539"/>
      <c r="AC12" s="1539"/>
      <c r="AD12" s="1539"/>
      <c r="AE12" s="1539"/>
    </row>
    <row r="13" spans="2:40" ht="15.6">
      <c r="B13" s="298"/>
      <c r="C13" s="298"/>
      <c r="D13" s="298"/>
      <c r="E13" s="298"/>
      <c r="F13" s="298"/>
      <c r="G13" s="298"/>
      <c r="H13" s="298"/>
      <c r="I13" s="298"/>
      <c r="J13" s="298"/>
      <c r="K13" s="298"/>
      <c r="L13" s="298"/>
      <c r="M13" s="298"/>
      <c r="N13" s="298"/>
      <c r="O13" s="298"/>
      <c r="P13" s="298"/>
      <c r="Q13" s="298"/>
      <c r="R13" s="298"/>
      <c r="S13" s="298"/>
      <c r="T13" s="298"/>
      <c r="U13" s="298"/>
      <c r="V13" s="298"/>
      <c r="W13" s="298"/>
      <c r="X13" s="298"/>
      <c r="Y13" s="298"/>
      <c r="Z13" s="298"/>
      <c r="AA13" s="298"/>
      <c r="AB13" s="298"/>
      <c r="AC13" s="298"/>
      <c r="AD13" s="298"/>
      <c r="AE13" s="298"/>
    </row>
    <row r="14" spans="2:40" ht="15.6">
      <c r="B14" s="299" t="s">
        <v>132</v>
      </c>
      <c r="C14" s="298"/>
      <c r="D14" s="298"/>
      <c r="E14" s="298"/>
      <c r="F14" s="298"/>
      <c r="G14" s="298"/>
      <c r="H14" s="298"/>
      <c r="I14" s="298"/>
      <c r="J14" s="298"/>
      <c r="K14" s="298"/>
      <c r="L14" s="298"/>
      <c r="M14" s="298" t="s">
        <v>133</v>
      </c>
      <c r="N14" s="1563">
        <f>INDEX(Personal!$C$19:$BT$183,MATCH($K$17,Personal!$C$19:$C$183,0),2)</f>
        <v>10378102</v>
      </c>
      <c r="O14" s="1563"/>
      <c r="P14" s="1563"/>
      <c r="Q14" s="1563"/>
      <c r="R14" s="1563"/>
      <c r="S14" s="1563"/>
      <c r="T14" s="1563"/>
      <c r="U14" s="298"/>
      <c r="V14" s="298"/>
      <c r="W14" s="298"/>
      <c r="X14" s="298"/>
      <c r="Y14" s="298"/>
      <c r="Z14" s="298"/>
      <c r="AA14" s="298"/>
      <c r="AB14" s="298"/>
      <c r="AC14" s="298"/>
      <c r="AD14" s="298"/>
      <c r="AE14" s="298"/>
    </row>
    <row r="15" spans="2:40" ht="15.6">
      <c r="B15" s="298"/>
      <c r="C15" s="298"/>
      <c r="D15" s="298"/>
      <c r="E15" s="298"/>
      <c r="F15" s="298"/>
      <c r="G15" s="298"/>
      <c r="H15" s="298"/>
      <c r="I15" s="298"/>
      <c r="J15" s="298"/>
      <c r="K15" s="298"/>
      <c r="L15" s="298"/>
      <c r="M15" s="298" t="s">
        <v>134</v>
      </c>
      <c r="N15" s="1564" t="str">
        <f>IF('RE-M'!B8&gt;50000000,'RE-M'!B8,"")</f>
        <v/>
      </c>
      <c r="O15" s="1564"/>
      <c r="P15" s="1564"/>
      <c r="Q15" s="1564"/>
      <c r="R15" s="1564"/>
      <c r="S15" s="1564"/>
      <c r="T15" s="1564"/>
      <c r="U15" s="298"/>
      <c r="V15" s="298"/>
      <c r="W15" s="298"/>
      <c r="X15" s="298"/>
      <c r="Y15" s="298"/>
      <c r="Z15" s="298"/>
      <c r="AA15" s="298"/>
      <c r="AB15" s="298"/>
      <c r="AC15" s="298"/>
      <c r="AD15" s="298"/>
      <c r="AE15" s="298"/>
    </row>
    <row r="16" spans="2:40" ht="15.6">
      <c r="B16" s="298"/>
      <c r="C16" s="298"/>
      <c r="D16" s="298"/>
      <c r="E16" s="298"/>
      <c r="F16" s="298"/>
      <c r="G16" s="298"/>
      <c r="H16" s="298"/>
      <c r="I16" s="298"/>
      <c r="J16" s="298"/>
      <c r="K16" s="298"/>
      <c r="L16" s="298"/>
      <c r="M16" s="298"/>
      <c r="N16" s="298"/>
      <c r="O16" s="298"/>
      <c r="P16" s="298"/>
      <c r="Q16" s="298"/>
      <c r="R16" s="298"/>
      <c r="S16" s="298"/>
      <c r="T16" s="298"/>
      <c r="U16" s="298"/>
      <c r="V16" s="298"/>
      <c r="W16" s="298"/>
      <c r="X16" s="298"/>
      <c r="Y16" s="298"/>
      <c r="Z16" s="298"/>
      <c r="AA16" s="298"/>
      <c r="AB16" s="298"/>
      <c r="AC16" s="298"/>
      <c r="AD16" s="298"/>
      <c r="AE16" s="298"/>
    </row>
    <row r="17" spans="2:42" ht="15.6">
      <c r="B17" s="299" t="s">
        <v>455</v>
      </c>
      <c r="C17" s="298"/>
      <c r="D17" s="298"/>
      <c r="E17" s="298"/>
      <c r="F17" s="298"/>
      <c r="G17" s="298"/>
      <c r="H17" s="298"/>
      <c r="I17" s="298"/>
      <c r="J17" s="298"/>
      <c r="K17" s="300" t="str">
        <f>UPPER('ContratoT-M'!M10)</f>
        <v xml:space="preserve"> LUIS GERALDO BENAVIDES</v>
      </c>
      <c r="L17" s="300"/>
      <c r="M17" s="300"/>
      <c r="N17" s="300"/>
      <c r="O17" s="300"/>
      <c r="P17" s="300"/>
      <c r="Q17" s="300"/>
      <c r="R17" s="300"/>
      <c r="S17" s="300"/>
      <c r="T17" s="300"/>
      <c r="U17" s="300"/>
      <c r="V17" s="300"/>
      <c r="W17" s="300"/>
      <c r="X17" s="300"/>
      <c r="Y17" s="300"/>
      <c r="Z17" s="300"/>
      <c r="AA17" s="300"/>
      <c r="AB17" s="300"/>
      <c r="AC17" s="300"/>
      <c r="AD17" s="300"/>
      <c r="AE17" s="300"/>
    </row>
    <row r="18" spans="2:42" ht="15.6">
      <c r="B18" s="298"/>
      <c r="C18" s="298"/>
      <c r="D18" s="298"/>
      <c r="E18" s="298"/>
      <c r="F18" s="298"/>
      <c r="G18" s="298"/>
      <c r="H18" s="298"/>
      <c r="I18" s="298"/>
      <c r="J18" s="298"/>
      <c r="K18" s="298"/>
      <c r="L18" s="298"/>
      <c r="M18" s="298"/>
      <c r="N18" s="298"/>
      <c r="O18" s="298"/>
      <c r="P18" s="298"/>
      <c r="Q18" s="298"/>
      <c r="R18" s="298"/>
      <c r="S18" s="298"/>
      <c r="T18" s="298"/>
      <c r="U18" s="298"/>
      <c r="V18" s="298"/>
      <c r="W18" s="298"/>
      <c r="X18" s="298"/>
      <c r="Y18" s="298"/>
      <c r="Z18" s="298"/>
      <c r="AA18" s="298"/>
      <c r="AB18" s="298"/>
      <c r="AC18" s="298"/>
      <c r="AD18" s="298"/>
      <c r="AE18" s="298"/>
    </row>
    <row r="19" spans="2:42" ht="15.6">
      <c r="B19" s="299" t="s">
        <v>135</v>
      </c>
      <c r="C19" s="298"/>
      <c r="D19" s="298"/>
      <c r="E19" s="298"/>
      <c r="F19" s="298"/>
      <c r="G19" s="298"/>
      <c r="H19" s="300" t="str">
        <f>INDEX(Personal!$C$19:$BT$183,MATCH($K$17,Personal!$C$19:$C$183,0),3)</f>
        <v>GERENTE ADMINISTRATIVO</v>
      </c>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0"/>
    </row>
    <row r="20" spans="2:42" ht="15.6">
      <c r="B20" s="298"/>
      <c r="C20" s="298"/>
      <c r="D20" s="298"/>
      <c r="E20" s="298"/>
      <c r="F20" s="298"/>
      <c r="G20" s="298"/>
      <c r="H20" s="298"/>
      <c r="I20" s="298"/>
      <c r="J20" s="298"/>
      <c r="K20" s="298"/>
      <c r="L20" s="298"/>
      <c r="M20" s="298"/>
      <c r="N20" s="298"/>
      <c r="O20" s="298"/>
      <c r="P20" s="298"/>
      <c r="Q20" s="298"/>
      <c r="R20" s="298"/>
      <c r="S20" s="298"/>
      <c r="T20" s="298"/>
      <c r="U20" s="298"/>
      <c r="V20" s="298"/>
      <c r="W20" s="298"/>
      <c r="X20" s="298"/>
      <c r="Y20" s="298"/>
      <c r="Z20" s="298"/>
      <c r="AA20" s="298"/>
      <c r="AB20" s="298"/>
      <c r="AC20" s="298"/>
      <c r="AD20" s="298"/>
      <c r="AE20" s="298"/>
    </row>
    <row r="21" spans="2:42" ht="15.6">
      <c r="B21" s="299" t="s">
        <v>456</v>
      </c>
      <c r="C21" s="298"/>
      <c r="D21" s="298"/>
      <c r="E21" s="298"/>
      <c r="F21" s="298"/>
      <c r="G21" s="298"/>
      <c r="H21" s="298"/>
      <c r="I21" s="298"/>
      <c r="J21" s="298"/>
      <c r="K21" s="298"/>
      <c r="L21" s="298"/>
      <c r="M21" s="300" t="str">
        <f>INDEX(Personal!$C$19:$BT$183,MATCH($K$17,Personal!$C$19:$C$183,0),5)</f>
        <v>PUNTA DE MATA</v>
      </c>
      <c r="N21" s="300"/>
      <c r="O21" s="300"/>
      <c r="P21" s="300"/>
      <c r="Q21" s="300"/>
      <c r="R21" s="300"/>
      <c r="S21" s="300"/>
      <c r="T21" s="300"/>
      <c r="U21" s="300"/>
      <c r="V21" s="300"/>
      <c r="W21" s="300"/>
      <c r="X21" s="300"/>
      <c r="Y21" s="300"/>
      <c r="Z21" s="300"/>
      <c r="AA21" s="300"/>
      <c r="AB21" s="300"/>
      <c r="AC21" s="300"/>
      <c r="AD21" s="300"/>
      <c r="AE21" s="300"/>
    </row>
    <row r="22" spans="2:42" ht="15.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P22" s="555"/>
    </row>
    <row r="23" spans="2:42" ht="15.6">
      <c r="B23" s="299" t="s">
        <v>136</v>
      </c>
      <c r="C23" s="298"/>
      <c r="D23" s="298"/>
      <c r="E23" s="298"/>
      <c r="F23" s="298"/>
      <c r="G23" s="298"/>
      <c r="H23" s="298"/>
      <c r="I23" s="298"/>
      <c r="J23" s="298"/>
      <c r="K23" s="298"/>
      <c r="L23" s="298"/>
      <c r="M23" s="1556" t="str">
        <f>CONCATENATE(AN1,"   /   ",AN2,"   /   ",AN3)</f>
        <v>1969   /   12   /   10</v>
      </c>
      <c r="N23" s="1556"/>
      <c r="O23" s="1556"/>
      <c r="P23" s="1556"/>
      <c r="Q23" s="1556"/>
      <c r="R23" s="1556"/>
      <c r="S23" s="1556"/>
      <c r="T23" s="1556"/>
      <c r="U23" s="298"/>
      <c r="V23" s="298"/>
      <c r="W23" s="298"/>
      <c r="X23" s="298"/>
      <c r="Y23" s="298"/>
      <c r="Z23" s="298"/>
      <c r="AA23" s="298"/>
      <c r="AB23" s="298"/>
      <c r="AC23" s="298"/>
      <c r="AD23" s="298"/>
      <c r="AE23" s="298"/>
      <c r="AP23" s="555"/>
    </row>
    <row r="24" spans="2:42" ht="15.6">
      <c r="B24" s="298"/>
      <c r="C24" s="298"/>
      <c r="D24" s="298"/>
      <c r="E24" s="298"/>
      <c r="F24" s="298"/>
      <c r="G24" s="298"/>
      <c r="H24" s="298"/>
      <c r="I24" s="298"/>
      <c r="J24" s="298"/>
      <c r="K24" s="298"/>
      <c r="L24" s="298"/>
      <c r="M24" s="298"/>
      <c r="N24" s="1557" t="s">
        <v>137</v>
      </c>
      <c r="O24" s="1557"/>
      <c r="P24" s="1557" t="s">
        <v>138</v>
      </c>
      <c r="Q24" s="1557"/>
      <c r="R24" s="1557" t="s">
        <v>139</v>
      </c>
      <c r="S24" s="1557"/>
      <c r="T24" s="298"/>
      <c r="U24" s="298"/>
      <c r="V24" s="298"/>
      <c r="W24" s="298"/>
      <c r="X24" s="298"/>
      <c r="Y24" s="298"/>
      <c r="Z24" s="298"/>
      <c r="AA24" s="298"/>
      <c r="AB24" s="298"/>
      <c r="AC24" s="298"/>
      <c r="AD24" s="298"/>
      <c r="AE24" s="298"/>
      <c r="AP24" s="555"/>
    </row>
    <row r="25" spans="2:42" ht="15.6">
      <c r="B25" s="298"/>
      <c r="C25" s="298"/>
      <c r="D25" s="298"/>
      <c r="E25" s="298"/>
      <c r="F25" s="298"/>
      <c r="G25" s="298"/>
      <c r="H25" s="298"/>
      <c r="I25" s="298"/>
      <c r="J25" s="298"/>
      <c r="K25" s="298"/>
      <c r="L25" s="298"/>
      <c r="M25" s="298"/>
      <c r="N25" s="298"/>
      <c r="O25" s="298"/>
      <c r="P25" s="298"/>
      <c r="Q25" s="298"/>
      <c r="R25" s="298"/>
      <c r="S25" s="298"/>
      <c r="T25" s="298"/>
      <c r="U25" s="298"/>
      <c r="V25" s="298"/>
      <c r="W25" s="298"/>
      <c r="X25" s="298"/>
      <c r="Y25" s="298"/>
      <c r="Z25" s="298"/>
      <c r="AA25" s="298"/>
      <c r="AB25" s="298"/>
      <c r="AC25" s="298"/>
      <c r="AD25" s="298"/>
      <c r="AE25" s="298"/>
      <c r="AP25" s="554"/>
    </row>
    <row r="26" spans="2:42" ht="15.6">
      <c r="B26" s="299" t="s">
        <v>140</v>
      </c>
      <c r="C26" s="298"/>
      <c r="D26" s="298"/>
      <c r="E26" s="298"/>
      <c r="F26" s="298"/>
      <c r="G26" s="298"/>
      <c r="H26" s="298"/>
      <c r="I26" s="300" t="str">
        <f>UPPER(INDEX(Personal!$C$19:$BT$183,MATCH($K$17,Personal!$C$19:$C$183,0),11))</f>
        <v>SOLTERO</v>
      </c>
      <c r="J26" s="300"/>
      <c r="K26" s="300"/>
      <c r="L26" s="300"/>
      <c r="M26" s="300"/>
      <c r="N26" s="300"/>
      <c r="O26" s="300"/>
      <c r="P26" s="300"/>
      <c r="Q26" s="300"/>
      <c r="R26" s="300"/>
      <c r="S26" s="300"/>
      <c r="T26" s="300"/>
      <c r="U26" s="298"/>
      <c r="V26" s="298"/>
      <c r="W26" s="298"/>
      <c r="X26" s="298"/>
      <c r="Y26" s="298"/>
      <c r="Z26" s="298"/>
      <c r="AA26" s="298"/>
      <c r="AB26" s="298"/>
      <c r="AC26" s="298"/>
      <c r="AD26" s="298"/>
      <c r="AE26" s="298"/>
    </row>
    <row r="27" spans="2:42" ht="15.6">
      <c r="B27" s="298"/>
      <c r="C27" s="298"/>
      <c r="D27" s="298"/>
      <c r="E27" s="298"/>
      <c r="F27" s="298"/>
      <c r="G27" s="298"/>
      <c r="H27" s="298"/>
      <c r="I27" s="298"/>
      <c r="J27" s="298"/>
      <c r="K27" s="298"/>
      <c r="L27" s="298"/>
      <c r="M27" s="298"/>
      <c r="N27" s="298"/>
      <c r="O27" s="298"/>
      <c r="P27" s="298"/>
      <c r="Q27" s="298"/>
      <c r="R27" s="298"/>
      <c r="S27" s="298"/>
      <c r="T27" s="298"/>
      <c r="U27" s="298"/>
      <c r="V27" s="298"/>
      <c r="W27" s="298"/>
      <c r="X27" s="298"/>
      <c r="Y27" s="298"/>
      <c r="Z27" s="298"/>
      <c r="AA27" s="298"/>
      <c r="AB27" s="298"/>
      <c r="AC27" s="298"/>
      <c r="AD27" s="298"/>
      <c r="AE27" s="298"/>
    </row>
    <row r="28" spans="2:42" ht="15.6">
      <c r="B28" s="299" t="s">
        <v>147</v>
      </c>
      <c r="C28" s="298"/>
      <c r="D28" s="298"/>
      <c r="E28" s="298"/>
      <c r="F28" s="298"/>
      <c r="G28" s="298"/>
      <c r="H28" s="298"/>
      <c r="I28" s="298"/>
      <c r="J28" s="298"/>
      <c r="K28" s="298"/>
      <c r="L28" s="298"/>
      <c r="M28" s="300" t="str">
        <f>INDEX(Personal!$C$19:$BT$183,MATCH($K$17,Personal!$C$19:$C$183,0),18)</f>
        <v>MANLIO BENAVIDES</v>
      </c>
      <c r="N28" s="300"/>
      <c r="O28" s="300"/>
      <c r="P28" s="300"/>
      <c r="Q28" s="300"/>
      <c r="R28" s="300"/>
      <c r="S28" s="300"/>
      <c r="T28" s="300"/>
      <c r="U28" s="300"/>
      <c r="V28" s="300"/>
      <c r="W28" s="300"/>
      <c r="X28" s="300"/>
      <c r="Y28" s="300"/>
      <c r="Z28" s="300"/>
      <c r="AA28" s="300"/>
      <c r="AB28" s="300"/>
      <c r="AC28" s="300"/>
      <c r="AD28" s="300"/>
      <c r="AE28" s="300"/>
    </row>
    <row r="29" spans="2:42" ht="15.6">
      <c r="B29" s="298"/>
      <c r="C29" s="298"/>
      <c r="D29" s="298"/>
      <c r="E29" s="298"/>
      <c r="F29" s="298"/>
      <c r="G29" s="298"/>
      <c r="H29" s="298"/>
      <c r="I29" s="298"/>
      <c r="J29" s="298"/>
      <c r="K29" s="298"/>
      <c r="L29" s="298"/>
      <c r="M29" s="298"/>
      <c r="N29" s="298"/>
      <c r="O29" s="298"/>
      <c r="P29" s="298"/>
      <c r="Q29" s="298"/>
      <c r="R29" s="298"/>
      <c r="S29" s="298"/>
      <c r="T29" s="298"/>
      <c r="U29" s="298"/>
      <c r="V29" s="298"/>
      <c r="W29" s="298"/>
      <c r="X29" s="298"/>
      <c r="Y29" s="298"/>
      <c r="Z29" s="298"/>
      <c r="AA29" s="298"/>
      <c r="AB29" s="298"/>
      <c r="AC29" s="298"/>
      <c r="AD29" s="298"/>
      <c r="AE29" s="298"/>
    </row>
    <row r="30" spans="2:42" ht="15.6">
      <c r="B30" s="299" t="s">
        <v>150</v>
      </c>
      <c r="C30" s="298"/>
      <c r="D30" s="298"/>
      <c r="E30" s="298"/>
      <c r="F30" s="298"/>
      <c r="G30" s="298"/>
      <c r="H30" s="298"/>
      <c r="I30" s="298"/>
      <c r="J30" s="298"/>
      <c r="K30" s="298"/>
      <c r="L30" s="298"/>
      <c r="M30" s="300" t="str">
        <f>INDEX(Personal!$C$19:$BT$183,MATCH($K$17,Personal!$C$19:$C$183,0),19)</f>
        <v>LOURDES VELEZ DE BENAVIDES</v>
      </c>
      <c r="N30" s="300"/>
      <c r="O30" s="300"/>
      <c r="P30" s="300"/>
      <c r="Q30" s="300"/>
      <c r="R30" s="300"/>
      <c r="S30" s="300"/>
      <c r="T30" s="300"/>
      <c r="U30" s="300"/>
      <c r="V30" s="300"/>
      <c r="W30" s="300"/>
      <c r="X30" s="300"/>
      <c r="Y30" s="300"/>
      <c r="Z30" s="300"/>
      <c r="AA30" s="300"/>
      <c r="AB30" s="300"/>
      <c r="AC30" s="300"/>
      <c r="AD30" s="300"/>
      <c r="AE30" s="300"/>
    </row>
    <row r="31" spans="2:42" ht="15.6">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c r="Z31" s="298"/>
      <c r="AA31" s="298"/>
      <c r="AB31" s="298"/>
      <c r="AC31" s="298"/>
      <c r="AD31" s="298"/>
      <c r="AE31" s="298"/>
    </row>
    <row r="32" spans="2:42" ht="15.6">
      <c r="B32" s="299" t="s">
        <v>457</v>
      </c>
      <c r="C32" s="298"/>
      <c r="D32" s="298"/>
      <c r="E32" s="298"/>
      <c r="F32" s="298"/>
      <c r="G32" s="298"/>
      <c r="H32" s="110" t="str">
        <f>UPPER(INDEX(Personal!$C$19:$BT$183,MATCH($K$17,Personal!$C$19:$C$183,0),7))</f>
        <v>URB. PUERTAS DEL SUR MC-8 CASA NRO. 15</v>
      </c>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0"/>
      <c r="AF32" s="110"/>
      <c r="AG32" s="110"/>
      <c r="AH32" s="110"/>
      <c r="AI32" s="110"/>
      <c r="AJ32" s="110"/>
      <c r="AK32" s="110"/>
      <c r="AL32" s="110"/>
    </row>
    <row r="33" spans="2:31" ht="15.6">
      <c r="B33" s="298"/>
      <c r="C33" s="298"/>
      <c r="D33" s="298"/>
      <c r="E33" s="298"/>
      <c r="F33" s="298"/>
      <c r="G33" s="298"/>
      <c r="H33" s="298"/>
      <c r="I33" s="298"/>
      <c r="J33" s="298"/>
      <c r="K33" s="298"/>
      <c r="L33" s="298"/>
      <c r="M33" s="298"/>
      <c r="N33" s="298"/>
      <c r="O33" s="298"/>
      <c r="P33" s="298"/>
      <c r="Q33" s="298"/>
      <c r="R33" s="298"/>
      <c r="S33" s="298"/>
      <c r="T33" s="298"/>
      <c r="U33" s="298"/>
      <c r="V33" s="298"/>
      <c r="W33" s="298"/>
      <c r="X33" s="298"/>
      <c r="Y33" s="298"/>
      <c r="Z33" s="298"/>
      <c r="AA33" s="298"/>
      <c r="AB33" s="298"/>
      <c r="AC33" s="298"/>
      <c r="AD33" s="298"/>
      <c r="AE33" s="298"/>
    </row>
    <row r="34" spans="2:31" ht="15.6">
      <c r="B34" s="299" t="s">
        <v>151</v>
      </c>
      <c r="C34" s="298"/>
      <c r="D34" s="298"/>
      <c r="E34" s="298"/>
      <c r="F34" s="298"/>
      <c r="G34" s="298"/>
      <c r="H34" s="1539" t="str">
        <f>INDEX(Personal!$C$19:$BT$183,MATCH($K$17,Personal!$C$19:$C$183,0),8)</f>
        <v>0424-9584144</v>
      </c>
      <c r="I34" s="1539"/>
      <c r="J34" s="1539"/>
      <c r="K34" s="1539"/>
      <c r="L34" s="1539"/>
      <c r="M34" s="1539"/>
      <c r="N34" s="1539"/>
      <c r="O34" s="1539"/>
      <c r="P34" s="1539"/>
      <c r="Q34" s="1539"/>
      <c r="R34" s="1539"/>
      <c r="S34" s="298"/>
      <c r="T34" s="298"/>
      <c r="U34" s="298"/>
      <c r="V34" s="298"/>
      <c r="W34" s="298"/>
      <c r="X34" s="298"/>
      <c r="Y34" s="298"/>
      <c r="Z34" s="298"/>
      <c r="AA34" s="298"/>
      <c r="AB34" s="298"/>
      <c r="AC34" s="298"/>
      <c r="AD34" s="298"/>
      <c r="AE34" s="298"/>
    </row>
    <row r="35" spans="2:31" ht="15.6">
      <c r="B35" s="298"/>
      <c r="C35" s="298"/>
      <c r="D35" s="298"/>
      <c r="E35" s="298"/>
      <c r="F35" s="298"/>
      <c r="G35" s="298"/>
      <c r="H35" s="298"/>
      <c r="I35" s="298"/>
      <c r="J35" s="298"/>
      <c r="K35" s="298"/>
      <c r="L35" s="298"/>
      <c r="M35" s="298"/>
      <c r="N35" s="298"/>
      <c r="O35" s="298"/>
      <c r="P35" s="298"/>
      <c r="Q35" s="298"/>
      <c r="R35" s="298"/>
      <c r="S35" s="298"/>
      <c r="T35" s="298"/>
      <c r="U35" s="298"/>
      <c r="V35" s="298"/>
      <c r="W35" s="298"/>
      <c r="X35" s="298"/>
      <c r="Y35" s="298"/>
      <c r="Z35" s="298"/>
      <c r="AA35" s="298"/>
      <c r="AB35" s="298"/>
      <c r="AC35" s="298"/>
      <c r="AD35" s="298"/>
      <c r="AE35" s="298"/>
    </row>
    <row r="36" spans="2:31"/>
    <row r="37" spans="2:31"/>
    <row r="38" spans="2:31"/>
    <row r="39" spans="2:31"/>
    <row r="40" spans="2:31"/>
    <row r="41" spans="2:31"/>
    <row r="42" spans="2:31"/>
    <row r="43" spans="2:31"/>
    <row r="44" spans="2:31"/>
    <row r="45" spans="2:31"/>
    <row r="46" spans="2:31"/>
    <row r="47" spans="2:31"/>
    <row r="48" spans="2:31"/>
    <row r="49" spans="2:38" ht="12.9" customHeight="1"/>
    <row r="50" spans="2:38" ht="12.9" customHeight="1"/>
    <row r="51" spans="2:38" ht="12.9" customHeight="1"/>
    <row r="52" spans="2:38" ht="12.9" customHeight="1">
      <c r="B52" s="1551" t="s">
        <v>152</v>
      </c>
      <c r="C52" s="1551"/>
      <c r="D52" s="1551"/>
      <c r="E52" s="1551"/>
      <c r="F52" s="1551"/>
      <c r="G52" s="1551"/>
      <c r="H52" s="1551"/>
      <c r="I52" s="1551"/>
      <c r="J52" s="1551"/>
      <c r="K52" s="1551"/>
      <c r="L52" s="1551"/>
      <c r="M52" s="1551"/>
      <c r="N52" s="1551"/>
      <c r="O52" s="1551"/>
      <c r="P52" s="1551"/>
      <c r="Q52" s="1551"/>
      <c r="R52" s="1551"/>
      <c r="S52" s="1551"/>
      <c r="T52" s="1551"/>
      <c r="U52" s="1551"/>
      <c r="V52" s="1551"/>
      <c r="W52" s="1551"/>
      <c r="X52" s="1551"/>
      <c r="Y52" s="1551"/>
      <c r="Z52" s="1551"/>
      <c r="AA52" s="1551"/>
      <c r="AB52" s="1551"/>
      <c r="AC52" s="1551"/>
      <c r="AD52" s="1551"/>
      <c r="AE52" s="1551"/>
      <c r="AF52" s="1551"/>
      <c r="AG52" s="1551"/>
      <c r="AH52" s="1551"/>
      <c r="AI52" s="1551"/>
      <c r="AJ52" s="1551"/>
      <c r="AK52" s="1551"/>
      <c r="AL52" s="1551"/>
    </row>
    <row r="53" spans="2:38" ht="12.9" customHeight="1">
      <c r="B53" s="1565" t="s">
        <v>153</v>
      </c>
      <c r="C53" s="1551"/>
      <c r="D53" s="1551"/>
      <c r="E53" s="1551"/>
      <c r="F53" s="1551"/>
      <c r="G53" s="1551"/>
      <c r="H53" s="1551"/>
      <c r="I53" s="1551"/>
      <c r="J53" s="1551"/>
      <c r="K53" s="1551"/>
      <c r="L53" s="1551"/>
      <c r="M53" s="1551"/>
      <c r="N53" s="1551"/>
      <c r="O53" s="1551"/>
      <c r="P53" s="1551"/>
      <c r="Q53" s="1551"/>
      <c r="R53" s="1551"/>
      <c r="S53" s="1551"/>
      <c r="T53" s="1551"/>
      <c r="U53" s="1551"/>
      <c r="V53" s="1551"/>
      <c r="W53" s="1551"/>
      <c r="X53" s="1551"/>
      <c r="Y53" s="1551"/>
      <c r="Z53" s="1551"/>
      <c r="AA53" s="1551"/>
      <c r="AB53" s="1551"/>
      <c r="AC53" s="1551"/>
      <c r="AD53" s="1551"/>
      <c r="AE53" s="1551"/>
      <c r="AF53" s="1551"/>
      <c r="AG53" s="1551"/>
      <c r="AH53" s="1551"/>
      <c r="AI53" s="1551"/>
      <c r="AJ53" s="1551"/>
      <c r="AK53" s="1551"/>
      <c r="AL53" s="1551"/>
    </row>
    <row r="54" spans="2:38" ht="12.9" customHeight="1">
      <c r="B54" s="1566" t="s">
        <v>154</v>
      </c>
      <c r="C54" s="1567"/>
      <c r="D54" s="1567"/>
      <c r="E54" s="1567"/>
      <c r="F54" s="1567"/>
      <c r="G54" s="1567"/>
      <c r="H54" s="1567"/>
      <c r="I54" s="1567"/>
      <c r="J54" s="1567"/>
      <c r="K54" s="1567"/>
      <c r="L54" s="1567"/>
      <c r="M54" s="1567"/>
      <c r="N54" s="1567"/>
      <c r="O54" s="1567"/>
      <c r="P54" s="1567"/>
      <c r="Q54" s="1567"/>
      <c r="R54" s="1567"/>
      <c r="S54" s="1569" t="s">
        <v>156</v>
      </c>
      <c r="T54" s="1570"/>
      <c r="U54" s="1570"/>
      <c r="V54" s="1570"/>
      <c r="W54" s="1570"/>
      <c r="X54" s="1554">
        <f ca="1">TODAY()</f>
        <v>46256</v>
      </c>
      <c r="Y54" s="1555"/>
      <c r="Z54" s="1555"/>
      <c r="AA54" s="1555"/>
      <c r="AB54" s="1555"/>
      <c r="AC54" s="101"/>
      <c r="AD54" s="101"/>
      <c r="AE54" s="101"/>
      <c r="AF54" s="101"/>
      <c r="AG54" s="101"/>
      <c r="AH54" s="101"/>
      <c r="AI54" s="101"/>
      <c r="AJ54" s="101"/>
      <c r="AK54" s="101"/>
      <c r="AL54" s="107"/>
    </row>
    <row r="55" spans="2:38" ht="12.9" customHeight="1">
      <c r="B55" s="1568" t="str">
        <f>Personal!K10</f>
        <v>PUNTA DE MATA</v>
      </c>
      <c r="C55" s="1524"/>
      <c r="D55" s="1524"/>
      <c r="E55" s="1524"/>
      <c r="F55" s="1524"/>
      <c r="G55" s="1524"/>
      <c r="H55" s="1524"/>
      <c r="I55" s="1524"/>
      <c r="J55" s="1524"/>
      <c r="K55" s="1524"/>
      <c r="L55" s="1524"/>
      <c r="M55" s="1524"/>
      <c r="N55" s="1524"/>
      <c r="O55" s="1524"/>
      <c r="P55" s="1524"/>
      <c r="Q55" s="1524"/>
      <c r="R55" s="1524"/>
      <c r="S55" s="1523"/>
      <c r="T55" s="1524"/>
      <c r="U55" s="1524"/>
      <c r="V55" s="1524"/>
      <c r="W55" s="1524"/>
      <c r="X55" s="1524"/>
      <c r="Y55" s="1524"/>
      <c r="Z55" s="1524"/>
      <c r="AA55" s="1524"/>
      <c r="AB55" s="1524"/>
      <c r="AC55" s="1524"/>
      <c r="AD55" s="1524"/>
      <c r="AE55" s="1524"/>
      <c r="AF55" s="1524"/>
      <c r="AG55" s="1524"/>
      <c r="AH55" s="1524"/>
      <c r="AI55" s="1524"/>
      <c r="AJ55" s="1524"/>
      <c r="AK55" s="1524"/>
      <c r="AL55" s="1525"/>
    </row>
    <row r="56" spans="2:38" ht="12" customHeight="1">
      <c r="B56" s="1560" t="s">
        <v>157</v>
      </c>
      <c r="C56" s="1561"/>
      <c r="D56" s="1561"/>
      <c r="E56" s="1561"/>
      <c r="F56" s="1561"/>
      <c r="G56" s="1561"/>
      <c r="H56" s="1561"/>
      <c r="I56" s="1561"/>
      <c r="J56" s="1561"/>
      <c r="K56" s="1561"/>
      <c r="L56" s="1561"/>
      <c r="M56" s="1561"/>
      <c r="N56" s="1561"/>
      <c r="O56" s="1561"/>
      <c r="P56" s="1561"/>
      <c r="Q56" s="1561"/>
      <c r="R56" s="1562"/>
      <c r="S56" s="722" t="s">
        <v>492</v>
      </c>
      <c r="T56" s="101"/>
      <c r="U56" s="101"/>
      <c r="V56" s="101"/>
      <c r="W56" s="101"/>
      <c r="X56" s="101"/>
      <c r="Y56" s="101"/>
      <c r="Z56" s="1540" t="str">
        <f>N71</f>
        <v>PLANTA DE GAS Y AGUA</v>
      </c>
      <c r="AA56" s="1540"/>
      <c r="AB56" s="1540"/>
      <c r="AC56" s="1540"/>
      <c r="AD56" s="1540"/>
      <c r="AE56" s="1540"/>
      <c r="AF56" s="1540"/>
      <c r="AG56" s="1540"/>
      <c r="AH56" s="1540"/>
      <c r="AI56" s="1540"/>
      <c r="AJ56" s="1540"/>
      <c r="AK56" s="1540"/>
      <c r="AL56" s="1541"/>
    </row>
    <row r="57" spans="2:38" ht="12" customHeight="1">
      <c r="B57" s="102"/>
      <c r="R57" s="104"/>
      <c r="S57" s="109"/>
      <c r="T57" s="723"/>
      <c r="U57" s="110"/>
      <c r="V57" s="110"/>
      <c r="W57" s="110"/>
      <c r="X57" s="110"/>
      <c r="Y57" s="110"/>
      <c r="Z57" s="1542"/>
      <c r="AA57" s="1542"/>
      <c r="AB57" s="1542"/>
      <c r="AC57" s="1542"/>
      <c r="AD57" s="1542"/>
      <c r="AE57" s="1542"/>
      <c r="AF57" s="1542"/>
      <c r="AG57" s="1542"/>
      <c r="AH57" s="1542"/>
      <c r="AI57" s="1542"/>
      <c r="AJ57" s="1542"/>
      <c r="AK57" s="1542"/>
      <c r="AL57" s="1543"/>
    </row>
    <row r="58" spans="2:38" ht="12" customHeight="1">
      <c r="B58" s="102"/>
      <c r="D58" s="1551" t="s">
        <v>158</v>
      </c>
      <c r="E58" s="1551"/>
      <c r="F58" s="1551"/>
      <c r="G58" s="1551"/>
      <c r="M58" s="1551" t="s">
        <v>159</v>
      </c>
      <c r="N58" s="1551"/>
      <c r="O58" s="1551"/>
      <c r="P58" s="1551"/>
      <c r="R58" s="104"/>
      <c r="S58" s="105" t="s">
        <v>162</v>
      </c>
      <c r="AL58" s="104"/>
    </row>
    <row r="59" spans="2:38" ht="12" customHeight="1">
      <c r="B59" s="109"/>
      <c r="C59" s="110"/>
      <c r="D59" s="110"/>
      <c r="E59" s="110"/>
      <c r="F59" s="110"/>
      <c r="G59" s="110"/>
      <c r="H59" s="110"/>
      <c r="I59" s="110"/>
      <c r="J59" s="110"/>
      <c r="K59" s="110"/>
      <c r="L59" s="110"/>
      <c r="M59" s="110"/>
      <c r="N59" s="110"/>
      <c r="O59" s="110"/>
      <c r="P59" s="110"/>
      <c r="Q59" s="110"/>
      <c r="R59" s="112"/>
      <c r="S59" s="110"/>
      <c r="T59" s="111"/>
      <c r="U59" s="110"/>
      <c r="V59" s="110"/>
      <c r="W59" s="110"/>
      <c r="X59" s="110"/>
      <c r="Y59" s="110"/>
      <c r="Z59" s="460"/>
      <c r="AA59" s="460"/>
      <c r="AB59" s="460"/>
      <c r="AC59" s="460"/>
      <c r="AD59" s="460"/>
      <c r="AE59" s="460"/>
      <c r="AF59" s="460"/>
      <c r="AG59" s="460"/>
      <c r="AH59" s="460"/>
      <c r="AI59" s="460"/>
      <c r="AJ59" s="460"/>
      <c r="AK59" s="110"/>
      <c r="AL59" s="112"/>
    </row>
    <row r="60" spans="2:38" ht="12.9" customHeight="1">
      <c r="B60" s="1506" t="s">
        <v>163</v>
      </c>
      <c r="C60" s="1507"/>
      <c r="D60" s="1507"/>
      <c r="E60" s="1507"/>
      <c r="F60" s="1507"/>
      <c r="G60" s="1507"/>
      <c r="H60" s="1507"/>
      <c r="I60" s="1507"/>
      <c r="J60" s="1507"/>
      <c r="K60" s="1507"/>
      <c r="L60" s="1507"/>
      <c r="M60" s="1507"/>
      <c r="N60" s="1507"/>
      <c r="O60" s="1507"/>
      <c r="P60" s="1507"/>
      <c r="Q60" s="1507"/>
      <c r="R60" s="1507"/>
      <c r="S60" s="1507"/>
      <c r="T60" s="1507"/>
      <c r="U60" s="1507"/>
      <c r="V60" s="1507"/>
      <c r="W60" s="1507"/>
      <c r="X60" s="1507"/>
      <c r="Y60" s="1507"/>
      <c r="Z60" s="1507"/>
      <c r="AA60" s="1507"/>
      <c r="AB60" s="1507"/>
      <c r="AC60" s="1507"/>
      <c r="AD60" s="1507"/>
      <c r="AE60" s="1507"/>
      <c r="AF60" s="1507"/>
      <c r="AG60" s="1507"/>
      <c r="AH60" s="1507"/>
      <c r="AI60" s="1507"/>
      <c r="AJ60" s="1507"/>
      <c r="AK60" s="1507"/>
      <c r="AL60" s="1508"/>
    </row>
    <row r="61" spans="2:38" ht="12.9" customHeight="1">
      <c r="B61" s="1517" t="s">
        <v>682</v>
      </c>
      <c r="C61" s="1518"/>
      <c r="D61" s="1518"/>
      <c r="E61" s="1518"/>
      <c r="F61" s="1518"/>
      <c r="G61" s="1518"/>
      <c r="H61" s="1518"/>
      <c r="I61" s="1518"/>
      <c r="J61" s="1518"/>
      <c r="K61" s="1518"/>
      <c r="L61" s="1518"/>
      <c r="M61" s="1518"/>
      <c r="N61" s="1518"/>
      <c r="O61" s="1518"/>
      <c r="P61" s="1518"/>
      <c r="Q61" s="1518"/>
      <c r="R61" s="1518"/>
      <c r="S61" s="1518"/>
      <c r="T61" s="1518"/>
      <c r="U61" s="1518"/>
      <c r="V61" s="1518"/>
      <c r="W61" s="1518"/>
      <c r="X61" s="1518"/>
      <c r="Y61" s="1518"/>
      <c r="Z61" s="1518"/>
      <c r="AA61" s="1518"/>
      <c r="AB61" s="1518"/>
      <c r="AC61" s="1518"/>
      <c r="AD61" s="1518"/>
      <c r="AE61" s="1518"/>
      <c r="AF61" s="1518"/>
      <c r="AG61" s="1518"/>
      <c r="AH61" s="1518"/>
      <c r="AI61" s="1518"/>
      <c r="AJ61" s="1518"/>
      <c r="AK61" s="1518"/>
      <c r="AL61" s="1519"/>
    </row>
    <row r="62" spans="2:38" ht="12.9" customHeight="1">
      <c r="B62" s="1520"/>
      <c r="C62" s="1521"/>
      <c r="D62" s="1521"/>
      <c r="E62" s="1521"/>
      <c r="F62" s="1521"/>
      <c r="G62" s="1521"/>
      <c r="H62" s="1521"/>
      <c r="I62" s="1521"/>
      <c r="J62" s="1521"/>
      <c r="K62" s="1521"/>
      <c r="L62" s="1521"/>
      <c r="M62" s="1521"/>
      <c r="N62" s="1521"/>
      <c r="O62" s="1521"/>
      <c r="P62" s="1521"/>
      <c r="Q62" s="1521"/>
      <c r="R62" s="1521"/>
      <c r="S62" s="1521"/>
      <c r="T62" s="1521"/>
      <c r="U62" s="1521"/>
      <c r="V62" s="1521"/>
      <c r="W62" s="1521"/>
      <c r="X62" s="1521"/>
      <c r="Y62" s="1521"/>
      <c r="Z62" s="1521"/>
      <c r="AA62" s="1521"/>
      <c r="AB62" s="1521"/>
      <c r="AC62" s="1521"/>
      <c r="AD62" s="1521"/>
      <c r="AE62" s="1521"/>
      <c r="AF62" s="1521"/>
      <c r="AG62" s="1521"/>
      <c r="AH62" s="1521"/>
      <c r="AI62" s="1521"/>
      <c r="AJ62" s="1521"/>
      <c r="AK62" s="1521"/>
      <c r="AL62" s="1522"/>
    </row>
    <row r="63" spans="2:38" ht="12.9" customHeight="1">
      <c r="B63" s="106" t="s">
        <v>123</v>
      </c>
      <c r="C63" s="101"/>
      <c r="D63" s="101"/>
      <c r="E63" s="101"/>
      <c r="F63" s="101"/>
      <c r="G63" s="101"/>
      <c r="H63" s="101"/>
      <c r="I63" s="101"/>
      <c r="J63" s="101"/>
      <c r="K63" s="101"/>
      <c r="L63" s="101"/>
      <c r="M63" s="101"/>
      <c r="N63" s="101"/>
      <c r="O63" s="101"/>
      <c r="P63" s="101"/>
      <c r="Q63" s="101"/>
      <c r="R63" s="101"/>
      <c r="S63" s="107"/>
      <c r="T63" s="108" t="s">
        <v>164</v>
      </c>
      <c r="U63" s="101"/>
      <c r="V63" s="101"/>
      <c r="W63" s="101"/>
      <c r="X63" s="101"/>
      <c r="Y63" s="101"/>
      <c r="Z63" s="101"/>
      <c r="AA63" s="101"/>
      <c r="AB63" s="107"/>
      <c r="AC63" s="108" t="s">
        <v>165</v>
      </c>
      <c r="AD63" s="101"/>
      <c r="AE63" s="101"/>
      <c r="AF63" s="101"/>
      <c r="AG63" s="101"/>
      <c r="AH63" s="101"/>
      <c r="AI63" s="101"/>
      <c r="AJ63" s="101"/>
      <c r="AK63" s="101"/>
      <c r="AL63" s="107"/>
    </row>
    <row r="64" spans="2:38" ht="12.9" customHeight="1">
      <c r="B64" s="109"/>
      <c r="C64" s="110"/>
      <c r="D64" s="111" t="str">
        <f>Personal!D3</f>
        <v>INVERSIONES Y CONSTRUCCIONES BALCES, C.A.</v>
      </c>
      <c r="E64" s="110"/>
      <c r="F64" s="110"/>
      <c r="G64" s="110"/>
      <c r="H64" s="110"/>
      <c r="I64" s="110"/>
      <c r="J64" s="110"/>
      <c r="K64" s="110"/>
      <c r="L64" s="110"/>
      <c r="M64" s="110"/>
      <c r="N64" s="110"/>
      <c r="O64" s="110"/>
      <c r="P64" s="110"/>
      <c r="Q64" s="110"/>
      <c r="R64" s="110"/>
      <c r="S64" s="112"/>
      <c r="T64" s="109"/>
      <c r="U64" s="110" t="str">
        <f>Personal!D4</f>
        <v>J-30947393-0</v>
      </c>
      <c r="V64" s="110"/>
      <c r="W64" s="110"/>
      <c r="X64" s="110"/>
      <c r="Y64" s="110"/>
      <c r="Z64" s="110"/>
      <c r="AA64" s="110"/>
      <c r="AB64" s="112"/>
      <c r="AC64" s="1523">
        <f>Personal!D10</f>
        <v>4600057801</v>
      </c>
      <c r="AD64" s="1524"/>
      <c r="AE64" s="1524"/>
      <c r="AF64" s="1524"/>
      <c r="AG64" s="1524"/>
      <c r="AH64" s="1524"/>
      <c r="AI64" s="1524"/>
      <c r="AJ64" s="1524"/>
      <c r="AK64" s="1524"/>
      <c r="AL64" s="1525"/>
    </row>
    <row r="65" spans="2:38" ht="12.9" customHeight="1">
      <c r="B65" s="106" t="s">
        <v>166</v>
      </c>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13"/>
    </row>
    <row r="66" spans="2:38" ht="12.9" customHeight="1">
      <c r="B66" s="118"/>
      <c r="C66" s="119"/>
      <c r="D66" s="119"/>
      <c r="E66" s="119"/>
      <c r="F66" s="121" t="str">
        <f>'ContratoT-M'!M10</f>
        <v xml:space="preserve"> LUIS GERALDO BENAVIDES</v>
      </c>
      <c r="G66" s="119"/>
      <c r="H66" s="119"/>
      <c r="I66" s="119"/>
      <c r="J66" s="119"/>
      <c r="K66" s="119"/>
      <c r="L66" s="119"/>
      <c r="M66" s="119"/>
      <c r="N66" s="119"/>
      <c r="O66" s="119"/>
      <c r="P66" s="119"/>
      <c r="Q66" s="119"/>
      <c r="R66" s="119"/>
      <c r="S66" s="119"/>
      <c r="T66" s="119"/>
      <c r="U66" s="119"/>
      <c r="V66" s="119"/>
      <c r="W66" s="119"/>
      <c r="X66" s="119"/>
      <c r="Y66" s="115"/>
      <c r="Z66" s="115"/>
      <c r="AA66" s="115"/>
      <c r="AB66" s="115"/>
      <c r="AC66" s="115"/>
      <c r="AD66" s="115"/>
      <c r="AE66" s="115"/>
      <c r="AF66" s="115"/>
      <c r="AG66" s="115"/>
      <c r="AH66" s="115"/>
      <c r="AI66" s="115"/>
      <c r="AJ66" s="115"/>
      <c r="AK66" s="115"/>
      <c r="AL66" s="116"/>
    </row>
    <row r="67" spans="2:38" ht="11.1" customHeight="1">
      <c r="B67" s="106"/>
      <c r="C67" s="108"/>
      <c r="D67" s="108"/>
      <c r="E67" s="108"/>
      <c r="F67" s="122"/>
      <c r="G67" s="108"/>
      <c r="H67" s="108"/>
      <c r="I67" s="108"/>
      <c r="J67" s="108"/>
      <c r="K67" s="108"/>
      <c r="L67" s="108"/>
      <c r="M67" s="101"/>
      <c r="N67" s="106" t="s">
        <v>169</v>
      </c>
      <c r="O67" s="108"/>
      <c r="P67" s="108"/>
      <c r="Q67" s="108"/>
      <c r="R67" s="108"/>
      <c r="S67" s="108"/>
      <c r="T67" s="108"/>
      <c r="U67" s="108"/>
      <c r="V67" s="108"/>
      <c r="W67" s="108"/>
      <c r="X67" s="107"/>
      <c r="Y67" s="301" t="s">
        <v>171</v>
      </c>
      <c r="Z67" s="108"/>
      <c r="AA67" s="108"/>
      <c r="AB67" s="108"/>
      <c r="AC67" s="108"/>
      <c r="AD67" s="108"/>
      <c r="AE67" s="108"/>
      <c r="AF67" s="108"/>
      <c r="AG67" s="108"/>
      <c r="AH67" s="108"/>
      <c r="AI67" s="108"/>
      <c r="AJ67" s="108"/>
      <c r="AK67" s="108"/>
      <c r="AL67" s="113"/>
    </row>
    <row r="68" spans="2:38" ht="11.1" customHeight="1">
      <c r="B68" s="118" t="s">
        <v>167</v>
      </c>
      <c r="C68" s="121"/>
      <c r="D68" s="121"/>
      <c r="E68" s="121"/>
      <c r="F68" s="125"/>
      <c r="G68" s="121"/>
      <c r="H68" s="121"/>
      <c r="I68" s="119" t="s">
        <v>168</v>
      </c>
      <c r="J68" s="121"/>
      <c r="K68" s="121"/>
      <c r="L68" s="121"/>
      <c r="N68" s="302" t="s">
        <v>170</v>
      </c>
      <c r="O68" s="119"/>
      <c r="P68" s="119"/>
      <c r="Q68" s="119"/>
      <c r="R68" s="119"/>
      <c r="S68" s="119"/>
      <c r="T68" s="119"/>
      <c r="U68" s="119"/>
      <c r="V68" s="119"/>
      <c r="W68" s="119"/>
      <c r="X68" s="120"/>
      <c r="Y68" s="118"/>
      <c r="Z68" s="119"/>
      <c r="AA68" s="119"/>
      <c r="AB68" s="119"/>
      <c r="AC68" s="119"/>
      <c r="AD68" s="119"/>
      <c r="AE68" s="119"/>
      <c r="AF68" s="119"/>
      <c r="AG68" s="119"/>
      <c r="AH68" s="119"/>
      <c r="AI68" s="119"/>
      <c r="AJ68" s="119"/>
      <c r="AK68" s="119"/>
      <c r="AL68" s="120"/>
    </row>
    <row r="69" spans="2:38" ht="14.25" customHeight="1">
      <c r="B69" s="123"/>
      <c r="C69" s="117"/>
      <c r="D69" s="110"/>
      <c r="E69" s="124"/>
      <c r="F69" s="1513">
        <f>N14</f>
        <v>10378102</v>
      </c>
      <c r="G69" s="1513"/>
      <c r="H69" s="1513"/>
      <c r="I69" s="1513"/>
      <c r="J69" s="1513"/>
      <c r="K69" s="117"/>
      <c r="L69" s="117"/>
      <c r="M69" s="115"/>
      <c r="N69" s="114"/>
      <c r="O69" s="115"/>
      <c r="P69" s="115"/>
      <c r="Q69" s="115"/>
      <c r="R69" s="115"/>
      <c r="S69" s="115"/>
      <c r="T69" s="115"/>
      <c r="U69" s="115"/>
      <c r="V69" s="115"/>
      <c r="W69" s="115"/>
      <c r="X69" s="116"/>
      <c r="Y69" s="114"/>
      <c r="Z69" s="115"/>
      <c r="AA69" s="115"/>
      <c r="AB69" s="115"/>
      <c r="AC69" s="115"/>
      <c r="AD69" s="115"/>
      <c r="AE69" s="115"/>
      <c r="AF69" s="115"/>
      <c r="AG69" s="115"/>
      <c r="AH69" s="115"/>
      <c r="AI69" s="115"/>
      <c r="AJ69" s="115"/>
      <c r="AK69" s="115"/>
      <c r="AL69" s="116"/>
    </row>
    <row r="70" spans="2:38" ht="12.9" customHeight="1">
      <c r="B70" s="106" t="s">
        <v>172</v>
      </c>
      <c r="C70" s="101"/>
      <c r="D70" s="101"/>
      <c r="E70" s="101"/>
      <c r="F70" s="101"/>
      <c r="G70" s="101"/>
      <c r="H70" s="101"/>
      <c r="I70" s="101"/>
      <c r="J70" s="101"/>
      <c r="K70" s="101"/>
      <c r="L70" s="101"/>
      <c r="M70" s="107"/>
      <c r="N70" s="119" t="s">
        <v>173</v>
      </c>
      <c r="O70" s="101"/>
      <c r="P70" s="101"/>
      <c r="Q70" s="101"/>
      <c r="R70" s="101"/>
      <c r="S70" s="101"/>
      <c r="T70" s="101"/>
      <c r="U70" s="101"/>
      <c r="V70" s="101"/>
      <c r="W70" s="101"/>
      <c r="X70" s="107"/>
      <c r="Y70" s="119" t="s">
        <v>174</v>
      </c>
      <c r="Z70" s="101"/>
      <c r="AA70" s="101"/>
      <c r="AB70" s="101"/>
      <c r="AC70" s="101"/>
      <c r="AD70" s="101"/>
      <c r="AE70" s="101"/>
      <c r="AF70" s="101"/>
      <c r="AG70" s="101"/>
      <c r="AH70" s="101"/>
      <c r="AI70" s="101"/>
      <c r="AJ70" s="101"/>
      <c r="AK70" s="101"/>
      <c r="AL70" s="107"/>
    </row>
    <row r="71" spans="2:38" ht="12.9" customHeight="1">
      <c r="B71" s="102"/>
      <c r="C71" s="303" t="s">
        <v>491</v>
      </c>
      <c r="M71" s="104"/>
      <c r="N71" s="1514" t="str">
        <f>Personal!G10</f>
        <v>PLANTA DE GAS Y AGUA</v>
      </c>
      <c r="O71" s="1515"/>
      <c r="P71" s="1515"/>
      <c r="Q71" s="1515"/>
      <c r="R71" s="1515"/>
      <c r="S71" s="1515"/>
      <c r="T71" s="1515"/>
      <c r="U71" s="1515"/>
      <c r="V71" s="1515"/>
      <c r="W71" s="1515"/>
      <c r="X71" s="1516"/>
      <c r="Y71" s="461"/>
      <c r="Z71" s="462"/>
      <c r="AA71" s="297"/>
      <c r="AB71" s="297"/>
      <c r="AC71" s="297"/>
      <c r="AD71" s="297"/>
      <c r="AE71" s="297"/>
      <c r="AF71" s="297"/>
      <c r="AG71" s="297"/>
      <c r="AH71" s="297"/>
      <c r="AI71" s="297"/>
      <c r="AJ71" s="297"/>
      <c r="AK71" s="297"/>
      <c r="AL71" s="104"/>
    </row>
    <row r="72" spans="2:38" ht="12.9" customHeight="1">
      <c r="B72" s="106" t="s">
        <v>175</v>
      </c>
      <c r="C72" s="101"/>
      <c r="D72" s="101"/>
      <c r="E72" s="101"/>
      <c r="F72" s="101"/>
      <c r="G72" s="101"/>
      <c r="H72" s="101"/>
      <c r="I72" s="101"/>
      <c r="J72" s="101"/>
      <c r="K72" s="101"/>
      <c r="L72" s="101"/>
      <c r="M72" s="101"/>
      <c r="N72" s="106" t="s">
        <v>176</v>
      </c>
      <c r="O72" s="101"/>
      <c r="P72" s="101"/>
      <c r="Q72" s="101"/>
      <c r="R72" s="101"/>
      <c r="S72" s="101"/>
      <c r="T72" s="101"/>
      <c r="U72" s="101"/>
      <c r="V72" s="101"/>
      <c r="W72" s="101"/>
      <c r="X72" s="101"/>
      <c r="Y72" s="101"/>
      <c r="Z72" s="101"/>
      <c r="AA72" s="106" t="s">
        <v>177</v>
      </c>
      <c r="AB72" s="101"/>
      <c r="AC72" s="101"/>
      <c r="AD72" s="101"/>
      <c r="AE72" s="101"/>
      <c r="AF72" s="101"/>
      <c r="AG72" s="101"/>
      <c r="AH72" s="101"/>
      <c r="AI72" s="101"/>
      <c r="AJ72" s="101"/>
      <c r="AK72" s="101"/>
      <c r="AL72" s="107"/>
    </row>
    <row r="73" spans="2:38" ht="12.9" customHeight="1">
      <c r="B73" s="304"/>
      <c r="C73" s="1553" t="str">
        <f>H19</f>
        <v>GERENTE ADMINISTRATIVO</v>
      </c>
      <c r="D73" s="1553"/>
      <c r="E73" s="1553"/>
      <c r="F73" s="1553"/>
      <c r="G73" s="1553"/>
      <c r="H73" s="1553"/>
      <c r="I73" s="1553"/>
      <c r="J73" s="1553"/>
      <c r="K73" s="1553"/>
      <c r="L73" s="1553"/>
      <c r="M73" s="305"/>
      <c r="N73" s="1509" t="s">
        <v>178</v>
      </c>
      <c r="O73" s="1510"/>
      <c r="P73" s="1510"/>
      <c r="Q73" s="1511">
        <f ca="1">X54</f>
        <v>46256</v>
      </c>
      <c r="R73" s="1511"/>
      <c r="S73" s="1511"/>
      <c r="T73" s="103" t="s">
        <v>179</v>
      </c>
      <c r="W73" s="1512">
        <v>42484</v>
      </c>
      <c r="X73" s="1512"/>
      <c r="Y73" s="1512"/>
      <c r="Z73" s="306"/>
      <c r="AA73" s="102"/>
      <c r="AB73" s="103" t="str">
        <f>Personal!D11</f>
        <v>CARLOS DOMINGUEZ</v>
      </c>
      <c r="AL73" s="104"/>
    </row>
    <row r="74" spans="2:38" ht="12.9" customHeight="1">
      <c r="B74" s="304"/>
      <c r="C74" s="1553"/>
      <c r="D74" s="1553"/>
      <c r="E74" s="1553"/>
      <c r="F74" s="1553"/>
      <c r="G74" s="1553"/>
      <c r="H74" s="1553"/>
      <c r="I74" s="1553"/>
      <c r="J74" s="1553"/>
      <c r="K74" s="1553"/>
      <c r="L74" s="1553"/>
      <c r="M74" s="305"/>
      <c r="N74" s="102"/>
      <c r="AA74" s="102"/>
      <c r="AB74" s="103" t="s">
        <v>485</v>
      </c>
      <c r="AD74" s="1552"/>
      <c r="AE74" s="1552"/>
      <c r="AF74" s="1552"/>
      <c r="AG74" s="1552"/>
      <c r="AL74" s="104"/>
    </row>
    <row r="75" spans="2:38" ht="12.9" customHeight="1">
      <c r="B75" s="307"/>
      <c r="C75" s="308"/>
      <c r="D75" s="308"/>
      <c r="E75" s="308"/>
      <c r="F75" s="308"/>
      <c r="G75" s="308"/>
      <c r="H75" s="308"/>
      <c r="I75" s="308"/>
      <c r="J75" s="308"/>
      <c r="K75" s="308"/>
      <c r="L75" s="308"/>
      <c r="M75" s="308"/>
      <c r="N75" s="109"/>
      <c r="O75" s="110"/>
      <c r="P75" s="110"/>
      <c r="AA75" s="109"/>
      <c r="AL75" s="104"/>
    </row>
    <row r="76" spans="2:38" ht="12.9" customHeight="1">
      <c r="B76" s="106" t="s">
        <v>180</v>
      </c>
      <c r="C76" s="108"/>
      <c r="D76" s="108"/>
      <c r="E76" s="108"/>
      <c r="F76" s="108"/>
      <c r="G76" s="108"/>
      <c r="H76" s="108"/>
      <c r="I76" s="108"/>
      <c r="J76" s="108"/>
      <c r="K76" s="108"/>
      <c r="L76" s="108"/>
      <c r="M76" s="108"/>
      <c r="N76" s="108"/>
      <c r="O76" s="108"/>
      <c r="P76" s="108"/>
      <c r="Q76" s="108"/>
      <c r="R76" s="108"/>
      <c r="S76" s="108"/>
      <c r="T76" s="108"/>
      <c r="U76" s="108"/>
      <c r="V76" s="108"/>
      <c r="W76" s="108"/>
      <c r="X76" s="108"/>
      <c r="Y76" s="108"/>
      <c r="Z76" s="108"/>
      <c r="AA76" s="108"/>
      <c r="AB76" s="108"/>
      <c r="AC76" s="108"/>
      <c r="AD76" s="108"/>
      <c r="AE76" s="108"/>
      <c r="AF76" s="108"/>
      <c r="AG76" s="108"/>
      <c r="AH76" s="108"/>
      <c r="AI76" s="108"/>
      <c r="AJ76" s="108"/>
      <c r="AK76" s="108"/>
      <c r="AL76" s="113"/>
    </row>
    <row r="77" spans="2:38" ht="12.9" customHeight="1">
      <c r="B77" s="118"/>
      <c r="C77" s="119"/>
      <c r="D77" s="119"/>
      <c r="E77" s="119"/>
      <c r="F77" s="119"/>
      <c r="G77" s="119"/>
      <c r="H77" s="119"/>
      <c r="I77" s="119"/>
      <c r="J77" s="119"/>
      <c r="K77" s="309"/>
      <c r="L77" s="121" t="s">
        <v>181</v>
      </c>
      <c r="M77" s="119"/>
      <c r="N77" s="119"/>
      <c r="O77" s="119"/>
      <c r="P77" s="119"/>
      <c r="Q77" s="119"/>
      <c r="R77" s="119"/>
      <c r="S77" s="119"/>
      <c r="T77" s="119"/>
      <c r="U77" s="310"/>
      <c r="V77" s="119" t="s">
        <v>182</v>
      </c>
      <c r="W77" s="119"/>
      <c r="X77" s="119"/>
      <c r="Y77" s="119"/>
      <c r="Z77" s="119"/>
      <c r="AA77" s="119"/>
      <c r="AB77" s="119"/>
      <c r="AC77" s="119"/>
      <c r="AD77" s="119"/>
      <c r="AE77" s="119"/>
      <c r="AF77" s="119"/>
      <c r="AG77" s="119"/>
      <c r="AH77" s="119"/>
      <c r="AI77" s="119"/>
      <c r="AJ77" s="119"/>
      <c r="AK77" s="119"/>
      <c r="AL77" s="120"/>
    </row>
    <row r="78" spans="2:38" ht="12.9" customHeight="1">
      <c r="B78" s="118"/>
      <c r="C78" s="119"/>
      <c r="D78" s="119"/>
      <c r="E78" s="119"/>
      <c r="F78" s="119"/>
      <c r="G78" s="119"/>
      <c r="H78" s="119"/>
      <c r="I78" s="119"/>
      <c r="J78" s="119"/>
      <c r="K78" s="310"/>
      <c r="L78" s="311" t="s">
        <v>183</v>
      </c>
      <c r="M78" s="119"/>
      <c r="N78" s="119"/>
      <c r="O78" s="119"/>
      <c r="P78" s="119"/>
      <c r="Q78" s="119"/>
      <c r="R78" s="119"/>
      <c r="S78" s="119"/>
      <c r="T78" s="119"/>
      <c r="U78" s="310"/>
      <c r="V78" s="119" t="s">
        <v>184</v>
      </c>
      <c r="W78" s="119"/>
      <c r="X78" s="119"/>
      <c r="Y78" s="119"/>
      <c r="Z78" s="119"/>
      <c r="AA78" s="119"/>
      <c r="AB78" s="119"/>
      <c r="AC78" s="119"/>
      <c r="AD78" s="119"/>
      <c r="AE78" s="119"/>
      <c r="AF78" s="119"/>
      <c r="AG78" s="119"/>
      <c r="AH78" s="119"/>
      <c r="AI78" s="119"/>
      <c r="AJ78" s="119"/>
      <c r="AK78" s="119"/>
      <c r="AL78" s="120"/>
    </row>
    <row r="79" spans="2:38" ht="12.9" customHeight="1">
      <c r="B79" s="109"/>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110"/>
      <c r="AJ79" s="110"/>
      <c r="AK79" s="110"/>
      <c r="AL79" s="112"/>
    </row>
    <row r="80" spans="2:38" ht="12.9" customHeight="1">
      <c r="B80" s="106" t="s">
        <v>185</v>
      </c>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19" t="s">
        <v>189</v>
      </c>
      <c r="AC80" s="101"/>
      <c r="AD80" s="101"/>
      <c r="AE80" s="101"/>
      <c r="AF80" s="101"/>
      <c r="AG80" s="101"/>
      <c r="AH80" s="101"/>
      <c r="AI80" s="1530">
        <v>7</v>
      </c>
      <c r="AJ80" s="1530"/>
      <c r="AK80" s="119" t="s">
        <v>190</v>
      </c>
      <c r="AL80" s="107"/>
    </row>
    <row r="81" spans="2:38" ht="12.9" customHeight="1">
      <c r="B81" s="102"/>
      <c r="E81" s="1549" t="str">
        <f>Personal!K11</f>
        <v>PLANTAS Y ESTACIONES PUNTA DE MATA</v>
      </c>
      <c r="F81" s="1549"/>
      <c r="G81" s="1549"/>
      <c r="H81" s="1549"/>
      <c r="I81" s="1549"/>
      <c r="J81" s="1549"/>
      <c r="K81" s="1549"/>
      <c r="L81" s="1549"/>
      <c r="M81" s="1549"/>
      <c r="N81" s="1549"/>
      <c r="O81" s="312" t="s">
        <v>186</v>
      </c>
      <c r="V81" s="313"/>
      <c r="AI81" s="1531" t="s">
        <v>683</v>
      </c>
      <c r="AJ81" s="1531"/>
      <c r="AK81" s="126" t="s">
        <v>191</v>
      </c>
      <c r="AL81" s="104"/>
    </row>
    <row r="82" spans="2:38" ht="12.9" customHeight="1">
      <c r="B82" s="314" t="s">
        <v>458</v>
      </c>
      <c r="E82" s="1549"/>
      <c r="F82" s="1549"/>
      <c r="G82" s="1549"/>
      <c r="H82" s="1549"/>
      <c r="I82" s="1549"/>
      <c r="J82" s="1549"/>
      <c r="K82" s="1549"/>
      <c r="L82" s="1549"/>
      <c r="M82" s="1549"/>
      <c r="N82" s="1549"/>
      <c r="O82" s="312" t="s">
        <v>192</v>
      </c>
      <c r="V82" s="315"/>
      <c r="Z82" s="312" t="s">
        <v>187</v>
      </c>
      <c r="AG82" s="313"/>
      <c r="AL82" s="104"/>
    </row>
    <row r="83" spans="2:38" ht="12.9" customHeight="1">
      <c r="B83" s="102"/>
      <c r="E83" s="1549"/>
      <c r="F83" s="1549"/>
      <c r="G83" s="1549"/>
      <c r="H83" s="1549"/>
      <c r="I83" s="1549"/>
      <c r="J83" s="1549"/>
      <c r="K83" s="1549"/>
      <c r="L83" s="1549"/>
      <c r="M83" s="1549"/>
      <c r="N83" s="1549"/>
      <c r="O83" s="312" t="s">
        <v>193</v>
      </c>
      <c r="V83" s="313"/>
      <c r="Z83" s="312" t="s">
        <v>188</v>
      </c>
      <c r="AG83" s="313"/>
      <c r="AL83" s="104"/>
    </row>
    <row r="84" spans="2:38" ht="12.9" customHeight="1">
      <c r="B84" s="102"/>
      <c r="E84" s="1550"/>
      <c r="F84" s="1550"/>
      <c r="G84" s="1550"/>
      <c r="H84" s="1550"/>
      <c r="I84" s="1550"/>
      <c r="J84" s="1550"/>
      <c r="K84" s="1550"/>
      <c r="L84" s="1550"/>
      <c r="M84" s="1550"/>
      <c r="N84" s="1550"/>
      <c r="AL84" s="104"/>
    </row>
    <row r="85" spans="2:38" ht="12.9" customHeight="1">
      <c r="B85" s="1526" t="s">
        <v>194</v>
      </c>
      <c r="C85" s="1527"/>
      <c r="D85" s="1527"/>
      <c r="E85" s="1527"/>
      <c r="F85" s="1527"/>
      <c r="G85" s="1527"/>
      <c r="H85" s="1527"/>
      <c r="I85" s="1527"/>
      <c r="J85" s="1527"/>
      <c r="K85" s="1527"/>
      <c r="L85" s="1527"/>
      <c r="M85" s="1527"/>
      <c r="N85" s="1527"/>
      <c r="O85" s="1527"/>
      <c r="P85" s="1527"/>
      <c r="Q85" s="1527"/>
      <c r="R85" s="1527"/>
      <c r="S85" s="1527"/>
      <c r="T85" s="1527"/>
      <c r="U85" s="1527"/>
      <c r="V85" s="1527"/>
      <c r="W85" s="1527"/>
      <c r="X85" s="1527"/>
      <c r="Y85" s="1527"/>
      <c r="Z85" s="1527"/>
      <c r="AA85" s="1527"/>
      <c r="AB85" s="1527"/>
      <c r="AC85" s="1527"/>
      <c r="AD85" s="1527"/>
      <c r="AE85" s="1527"/>
      <c r="AF85" s="1527"/>
      <c r="AG85" s="1527"/>
      <c r="AH85" s="1527"/>
      <c r="AI85" s="1527"/>
      <c r="AJ85" s="1527"/>
      <c r="AK85" s="1527"/>
      <c r="AL85" s="1528"/>
    </row>
    <row r="86" spans="2:38" ht="12.9" customHeight="1">
      <c r="B86" s="715" t="s">
        <v>459</v>
      </c>
      <c r="C86" s="716"/>
      <c r="D86" s="716"/>
      <c r="E86" s="716"/>
      <c r="F86" s="717" t="str">
        <f>Personal!D5</f>
        <v>AV. LUIS DEL VALLE GARCIA C.C. "LA MANTUANA" 2D0. PISO OFIC. 03 MATURIN EDO. MONAGAS.</v>
      </c>
      <c r="G86" s="716"/>
      <c r="H86" s="716"/>
      <c r="I86" s="716"/>
      <c r="J86" s="716"/>
      <c r="K86" s="716"/>
      <c r="L86" s="716"/>
      <c r="M86" s="716"/>
      <c r="N86" s="716"/>
      <c r="O86" s="716"/>
      <c r="P86" s="716"/>
      <c r="Q86" s="716"/>
      <c r="R86" s="716"/>
      <c r="S86" s="716"/>
      <c r="T86" s="716"/>
      <c r="U86" s="716"/>
      <c r="V86" s="716"/>
      <c r="W86" s="716"/>
      <c r="X86" s="716"/>
      <c r="Y86" s="716"/>
      <c r="Z86" s="716"/>
      <c r="AA86" s="716"/>
      <c r="AB86" s="716"/>
      <c r="AC86" s="716"/>
      <c r="AD86" s="716"/>
      <c r="AE86" s="716"/>
      <c r="AF86" s="716"/>
      <c r="AG86" s="716"/>
      <c r="AH86" s="716"/>
      <c r="AI86" s="716"/>
      <c r="AJ86" s="716"/>
      <c r="AK86" s="716"/>
      <c r="AL86" s="718"/>
    </row>
    <row r="87" spans="2:38" ht="12.9" customHeight="1">
      <c r="B87" s="118" t="s">
        <v>460</v>
      </c>
      <c r="D87" s="103" t="str">
        <f>Personal!D6</f>
        <v>0291-6427878</v>
      </c>
      <c r="AC87" s="119" t="s">
        <v>461</v>
      </c>
      <c r="AE87" s="1529" t="str">
        <f>IF(Personal!F6=0,"",Personal!F6)</f>
        <v>0291-6427878</v>
      </c>
      <c r="AF87" s="1529"/>
      <c r="AG87" s="1529"/>
      <c r="AH87" s="1529"/>
      <c r="AI87" s="1529"/>
      <c r="AJ87" s="1529"/>
      <c r="AL87" s="104"/>
    </row>
    <row r="88" spans="2:38" ht="12.9" customHeight="1">
      <c r="B88" s="106" t="s">
        <v>197</v>
      </c>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J88" s="101"/>
      <c r="AK88" s="101"/>
      <c r="AL88" s="107"/>
    </row>
    <row r="89" spans="2:38" ht="12.9" customHeight="1">
      <c r="B89" s="102"/>
      <c r="I89" s="103" t="str">
        <f>CONCATENATE(Personal!CC6,": ",Personal!CC4)</f>
        <v>COORDINADOR LABORAL: JHONNY VILLARROEL</v>
      </c>
      <c r="AC89" s="339" t="s">
        <v>685</v>
      </c>
      <c r="AD89" s="103" t="str">
        <f>Personal!CC5</f>
        <v>0414-0349400</v>
      </c>
      <c r="AL89" s="104"/>
    </row>
    <row r="90" spans="2:38" ht="12.9" customHeight="1">
      <c r="B90" s="316" t="s">
        <v>30</v>
      </c>
      <c r="C90" s="317"/>
      <c r="D90" s="317"/>
      <c r="E90" s="317"/>
      <c r="F90" s="317"/>
      <c r="G90" s="317"/>
      <c r="H90" s="317"/>
      <c r="I90" s="317"/>
      <c r="J90" s="317"/>
      <c r="K90" s="317"/>
      <c r="L90" s="317"/>
      <c r="M90" s="317"/>
      <c r="N90" s="317"/>
      <c r="O90" s="317"/>
      <c r="P90" s="317"/>
      <c r="Q90" s="317"/>
      <c r="R90" s="317"/>
      <c r="S90" s="317"/>
      <c r="T90" s="317"/>
      <c r="U90" s="317"/>
      <c r="V90" s="317"/>
      <c r="W90" s="317"/>
      <c r="X90" s="317"/>
      <c r="Y90" s="317"/>
      <c r="Z90" s="317"/>
      <c r="AA90" s="318"/>
      <c r="AB90" s="106" t="s">
        <v>200</v>
      </c>
      <c r="AC90" s="101"/>
      <c r="AD90" s="317"/>
      <c r="AE90" s="317"/>
      <c r="AF90" s="317"/>
      <c r="AG90" s="317"/>
      <c r="AH90" s="317"/>
      <c r="AI90" s="317"/>
      <c r="AJ90" s="317"/>
      <c r="AK90" s="317"/>
      <c r="AL90" s="318"/>
    </row>
    <row r="91" spans="2:38" ht="12.9" customHeight="1">
      <c r="B91" s="314"/>
      <c r="C91" s="119" t="s">
        <v>462</v>
      </c>
      <c r="D91" s="303"/>
      <c r="E91" s="303"/>
      <c r="F91" s="303"/>
      <c r="G91" s="303"/>
      <c r="H91" s="303"/>
      <c r="I91" s="303"/>
      <c r="J91" s="303"/>
      <c r="K91" s="303"/>
      <c r="L91" s="1544" t="str">
        <f>H32</f>
        <v>URB. PUERTAS DEL SUR MC-8 CASA NRO. 15</v>
      </c>
      <c r="M91" s="1544"/>
      <c r="N91" s="1544"/>
      <c r="O91" s="1544"/>
      <c r="P91" s="1544"/>
      <c r="Q91" s="1544"/>
      <c r="R91" s="1544"/>
      <c r="S91" s="1544"/>
      <c r="T91" s="1544"/>
      <c r="U91" s="1544"/>
      <c r="V91" s="1544"/>
      <c r="W91" s="1544"/>
      <c r="X91" s="1544"/>
      <c r="Y91" s="1544"/>
      <c r="Z91" s="1544"/>
      <c r="AA91" s="1545"/>
      <c r="AB91" s="314"/>
      <c r="AC91" s="303"/>
      <c r="AD91" s="126" t="s">
        <v>201</v>
      </c>
      <c r="AE91" s="319">
        <f>'RE-M'!AC20</f>
        <v>1</v>
      </c>
      <c r="AF91" s="126" t="s">
        <v>202</v>
      </c>
      <c r="AG91" s="319">
        <f>'RE-M'!AE20</f>
        <v>9</v>
      </c>
      <c r="AH91" s="126" t="s">
        <v>203</v>
      </c>
      <c r="AI91" s="1548">
        <f>'RE-M'!AG20</f>
        <v>2013</v>
      </c>
      <c r="AJ91" s="1548"/>
      <c r="AK91" s="303"/>
      <c r="AL91" s="320"/>
    </row>
    <row r="92" spans="2:38" ht="12.9" customHeight="1">
      <c r="B92" s="321"/>
      <c r="C92" s="322"/>
      <c r="D92" s="322"/>
      <c r="E92" s="322"/>
      <c r="F92" s="322"/>
      <c r="G92" s="322"/>
      <c r="H92" s="322"/>
      <c r="I92" s="322"/>
      <c r="J92" s="322"/>
      <c r="K92" s="322"/>
      <c r="L92" s="1546"/>
      <c r="M92" s="1546"/>
      <c r="N92" s="1546"/>
      <c r="O92" s="1546"/>
      <c r="P92" s="1546"/>
      <c r="Q92" s="1546"/>
      <c r="R92" s="1546"/>
      <c r="S92" s="1546"/>
      <c r="T92" s="1546"/>
      <c r="U92" s="1546"/>
      <c r="V92" s="1546"/>
      <c r="W92" s="1546"/>
      <c r="X92" s="1546"/>
      <c r="Y92" s="1546"/>
      <c r="Z92" s="1546"/>
      <c r="AA92" s="1547"/>
      <c r="AB92" s="321"/>
      <c r="AC92" s="322"/>
      <c r="AD92" s="322"/>
      <c r="AE92" s="322"/>
      <c r="AF92" s="322"/>
      <c r="AG92" s="322"/>
      <c r="AH92" s="322"/>
      <c r="AI92" s="322"/>
      <c r="AJ92" s="322"/>
      <c r="AK92" s="322"/>
      <c r="AL92" s="323"/>
    </row>
    <row r="93" spans="2:38" ht="12.9" customHeight="1">
      <c r="B93" s="324" t="s">
        <v>204</v>
      </c>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c r="AK93" s="101"/>
      <c r="AL93" s="107"/>
    </row>
    <row r="94" spans="2:38" ht="12.9" customHeight="1">
      <c r="B94" s="102"/>
      <c r="L94" s="326" t="s">
        <v>124</v>
      </c>
      <c r="AL94" s="104"/>
    </row>
    <row r="95" spans="2:38" ht="12.9" customHeight="1">
      <c r="B95" s="102"/>
      <c r="L95" s="326" t="s">
        <v>205</v>
      </c>
      <c r="Z95" s="303" t="s">
        <v>207</v>
      </c>
      <c r="AB95" s="1532"/>
      <c r="AC95" s="1532"/>
      <c r="AD95" s="1532"/>
      <c r="AE95" s="1532"/>
      <c r="AL95" s="104"/>
    </row>
    <row r="96" spans="2:38" ht="12.9" customHeight="1">
      <c r="B96" s="109"/>
      <c r="C96" s="110"/>
      <c r="D96" s="110"/>
      <c r="E96" s="110"/>
      <c r="F96" s="110"/>
      <c r="G96" s="110"/>
      <c r="H96" s="110"/>
      <c r="I96" s="110"/>
      <c r="K96" s="110"/>
      <c r="L96" s="326" t="s">
        <v>206</v>
      </c>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2"/>
    </row>
    <row r="97" spans="2:38" ht="12.9" customHeight="1">
      <c r="B97" s="1506" t="s">
        <v>208</v>
      </c>
      <c r="C97" s="1507"/>
      <c r="D97" s="1507"/>
      <c r="E97" s="1507"/>
      <c r="F97" s="1507"/>
      <c r="G97" s="1507"/>
      <c r="H97" s="1507"/>
      <c r="I97" s="1507"/>
      <c r="J97" s="1507"/>
      <c r="K97" s="1507"/>
      <c r="L97" s="1507"/>
      <c r="M97" s="1507"/>
      <c r="N97" s="1507"/>
      <c r="O97" s="1507"/>
      <c r="P97" s="1507"/>
      <c r="Q97" s="1507"/>
      <c r="R97" s="1507"/>
      <c r="S97" s="1507"/>
      <c r="T97" s="1507"/>
      <c r="U97" s="1507"/>
      <c r="V97" s="1507"/>
      <c r="W97" s="1507"/>
      <c r="X97" s="1507"/>
      <c r="Y97" s="1507"/>
      <c r="Z97" s="1507"/>
      <c r="AA97" s="1507"/>
      <c r="AB97" s="1507"/>
      <c r="AC97" s="1507"/>
      <c r="AD97" s="1507"/>
      <c r="AE97" s="1507"/>
      <c r="AF97" s="1507"/>
      <c r="AG97" s="1507"/>
      <c r="AH97" s="1507"/>
      <c r="AI97" s="1507"/>
      <c r="AJ97" s="1507"/>
      <c r="AK97" s="1507"/>
      <c r="AL97" s="1508"/>
    </row>
    <row r="98" spans="2:38" ht="12.9" customHeight="1">
      <c r="B98" s="1506" t="s">
        <v>209</v>
      </c>
      <c r="C98" s="1507"/>
      <c r="D98" s="1507"/>
      <c r="E98" s="1507"/>
      <c r="F98" s="1507"/>
      <c r="G98" s="1507"/>
      <c r="H98" s="1507"/>
      <c r="I98" s="1507"/>
      <c r="J98" s="1507"/>
      <c r="K98" s="1507"/>
      <c r="L98" s="1507"/>
      <c r="M98" s="1507"/>
      <c r="N98" s="1507"/>
      <c r="O98" s="1507"/>
      <c r="P98" s="1507"/>
      <c r="Q98" s="1507"/>
      <c r="R98" s="1507"/>
      <c r="S98" s="1507"/>
      <c r="T98" s="1507"/>
      <c r="U98" s="1507"/>
      <c r="V98" s="1507"/>
      <c r="W98" s="1507"/>
      <c r="X98" s="1507"/>
      <c r="Y98" s="1507"/>
      <c r="Z98" s="1507"/>
      <c r="AA98" s="1507"/>
      <c r="AB98" s="1507"/>
      <c r="AC98" s="1507"/>
      <c r="AD98" s="1507"/>
      <c r="AE98" s="1507"/>
      <c r="AF98" s="1507"/>
      <c r="AG98" s="1507"/>
      <c r="AH98" s="1507"/>
      <c r="AI98" s="1507"/>
      <c r="AJ98" s="1507"/>
      <c r="AK98" s="1507"/>
      <c r="AL98" s="1508"/>
    </row>
    <row r="99" spans="2:38" ht="12.9" customHeight="1">
      <c r="B99" s="1533" t="str">
        <f>CONCATENATE("YO,   ",UPPER('ContratoT-M'!M10),",    DECLARO HABER RECIBIDO LA TARJETA DE IDENTIFICACION ARRIBA INDICADA Y ACEPTO LA DEDUCCION",CONCATENATE(" DE SU COSTO EN CASO DE EXTRAVIO O DETERIORO DE LA MISMA, SEGUN TARIFA VIGENTE.  ASI MISMO, QUEDA ENTENDIDO QUE A MI SEPARACION DE LA EMPRESA, LA DEVOLVERE A LA GERENCIA DE PROTECCION INDUSTRIAL."))</f>
        <v>YO,    LUIS GERALDO BENAVIDES,    DECLARO HABER RECIBIDO LA TARJETA DE IDENTIFICACION ARRIBA INDICADA Y ACEPTO LA DEDUCCION DE SU COSTO EN CASO DE EXTRAVIO O DETERIORO DE LA MISMA, SEGUN TARIFA VIGENTE.  ASI MISMO, QUEDA ENTENDIDO QUE A MI SEPARACION DE LA EMPRESA, LA DEVOLVERE A LA GERENCIA DE PROTECCION INDUSTRIAL.</v>
      </c>
      <c r="C99" s="1534"/>
      <c r="D99" s="1534"/>
      <c r="E99" s="1534"/>
      <c r="F99" s="1534"/>
      <c r="G99" s="1534"/>
      <c r="H99" s="1534"/>
      <c r="I99" s="1534"/>
      <c r="J99" s="1534"/>
      <c r="K99" s="1534"/>
      <c r="L99" s="1534"/>
      <c r="M99" s="1534"/>
      <c r="N99" s="1534"/>
      <c r="O99" s="1534"/>
      <c r="P99" s="1534"/>
      <c r="Q99" s="1534"/>
      <c r="R99" s="1534"/>
      <c r="S99" s="1534"/>
      <c r="T99" s="1534"/>
      <c r="U99" s="1534"/>
      <c r="V99" s="1534"/>
      <c r="W99" s="1534"/>
      <c r="X99" s="1534"/>
      <c r="Y99" s="1534"/>
      <c r="Z99" s="1534"/>
      <c r="AA99" s="1534"/>
      <c r="AB99" s="1534"/>
      <c r="AC99" s="1534"/>
      <c r="AD99" s="1534"/>
      <c r="AE99" s="1534"/>
      <c r="AF99" s="1534"/>
      <c r="AG99" s="1534"/>
      <c r="AH99" s="1534"/>
      <c r="AI99" s="1534"/>
      <c r="AJ99" s="1534"/>
      <c r="AK99" s="1534"/>
      <c r="AL99" s="1535"/>
    </row>
    <row r="100" spans="2:38" ht="12.9" customHeight="1">
      <c r="B100" s="1536"/>
      <c r="C100" s="1537"/>
      <c r="D100" s="1537"/>
      <c r="E100" s="1537"/>
      <c r="F100" s="1537"/>
      <c r="G100" s="1537"/>
      <c r="H100" s="1537"/>
      <c r="I100" s="1537"/>
      <c r="J100" s="1537"/>
      <c r="K100" s="1537"/>
      <c r="L100" s="1537"/>
      <c r="M100" s="1537"/>
      <c r="N100" s="1537"/>
      <c r="O100" s="1537"/>
      <c r="P100" s="1537"/>
      <c r="Q100" s="1537"/>
      <c r="R100" s="1537"/>
      <c r="S100" s="1537"/>
      <c r="T100" s="1537"/>
      <c r="U100" s="1537"/>
      <c r="V100" s="1537"/>
      <c r="W100" s="1537"/>
      <c r="X100" s="1537"/>
      <c r="Y100" s="1537"/>
      <c r="Z100" s="1537"/>
      <c r="AA100" s="1537"/>
      <c r="AB100" s="1537"/>
      <c r="AC100" s="1537"/>
      <c r="AD100" s="1537"/>
      <c r="AE100" s="1537"/>
      <c r="AF100" s="1537"/>
      <c r="AG100" s="1537"/>
      <c r="AH100" s="1537"/>
      <c r="AI100" s="1537"/>
      <c r="AJ100" s="1537"/>
      <c r="AK100" s="1537"/>
      <c r="AL100" s="1538"/>
    </row>
    <row r="101" spans="2:38" ht="12.9" customHeight="1">
      <c r="B101" s="1536"/>
      <c r="C101" s="1537"/>
      <c r="D101" s="1537"/>
      <c r="E101" s="1537"/>
      <c r="F101" s="1537"/>
      <c r="G101" s="1537"/>
      <c r="H101" s="1537"/>
      <c r="I101" s="1537"/>
      <c r="J101" s="1537"/>
      <c r="K101" s="1537"/>
      <c r="L101" s="1537"/>
      <c r="M101" s="1537"/>
      <c r="N101" s="1537"/>
      <c r="O101" s="1537"/>
      <c r="P101" s="1537"/>
      <c r="Q101" s="1537"/>
      <c r="R101" s="1537"/>
      <c r="S101" s="1537"/>
      <c r="T101" s="1537"/>
      <c r="U101" s="1537"/>
      <c r="V101" s="1537"/>
      <c r="W101" s="1537"/>
      <c r="X101" s="1537"/>
      <c r="Y101" s="1537"/>
      <c r="Z101" s="1537"/>
      <c r="AA101" s="1537"/>
      <c r="AB101" s="1537"/>
      <c r="AC101" s="1537"/>
      <c r="AD101" s="1537"/>
      <c r="AE101" s="1537"/>
      <c r="AF101" s="1537"/>
      <c r="AG101" s="1537"/>
      <c r="AH101" s="1537"/>
      <c r="AI101" s="1537"/>
      <c r="AJ101" s="1537"/>
      <c r="AK101" s="1537"/>
      <c r="AL101" s="1538"/>
    </row>
    <row r="102" spans="2:38" ht="12.9" customHeight="1">
      <c r="B102" s="1536"/>
      <c r="C102" s="1537"/>
      <c r="D102" s="1537"/>
      <c r="E102" s="1537"/>
      <c r="F102" s="1537"/>
      <c r="G102" s="1537"/>
      <c r="H102" s="1537"/>
      <c r="I102" s="1537"/>
      <c r="J102" s="1537"/>
      <c r="K102" s="1537"/>
      <c r="L102" s="1537"/>
      <c r="M102" s="1537"/>
      <c r="N102" s="1537"/>
      <c r="O102" s="1537"/>
      <c r="P102" s="1537"/>
      <c r="Q102" s="1537"/>
      <c r="R102" s="1537"/>
      <c r="S102" s="1537"/>
      <c r="T102" s="1537"/>
      <c r="U102" s="1537"/>
      <c r="V102" s="1537"/>
      <c r="W102" s="1537"/>
      <c r="X102" s="1537"/>
      <c r="Y102" s="1537"/>
      <c r="Z102" s="1537"/>
      <c r="AA102" s="1537"/>
      <c r="AB102" s="1537"/>
      <c r="AC102" s="1537"/>
      <c r="AD102" s="1537"/>
      <c r="AE102" s="1537"/>
      <c r="AF102" s="1537"/>
      <c r="AG102" s="1537"/>
      <c r="AH102" s="1537"/>
      <c r="AI102" s="1537"/>
      <c r="AJ102" s="1537"/>
      <c r="AK102" s="1537"/>
      <c r="AL102" s="1538"/>
    </row>
    <row r="103" spans="2:38" ht="12.9" customHeight="1">
      <c r="B103" s="102"/>
      <c r="AL103" s="104"/>
    </row>
    <row r="104" spans="2:38" ht="12.9" customHeight="1">
      <c r="B104" s="109"/>
      <c r="C104" s="110"/>
      <c r="D104" s="110"/>
      <c r="E104" s="110"/>
      <c r="F104" s="110"/>
      <c r="G104" s="110"/>
      <c r="H104" s="110"/>
      <c r="I104" s="110"/>
      <c r="J104" s="110"/>
      <c r="K104" s="110"/>
      <c r="L104" s="110"/>
      <c r="M104" s="110"/>
      <c r="N104" s="110"/>
      <c r="O104" s="110"/>
      <c r="P104" s="110"/>
      <c r="Q104" s="110"/>
      <c r="R104" s="110"/>
      <c r="S104" s="110"/>
      <c r="T104" s="110"/>
      <c r="U104" s="110"/>
      <c r="V104" s="110"/>
      <c r="W104" s="110"/>
      <c r="X104" s="110"/>
      <c r="Y104" s="312" t="s">
        <v>210</v>
      </c>
      <c r="Z104" s="110"/>
      <c r="AA104" s="110"/>
      <c r="AB104" s="110"/>
      <c r="AC104" s="110"/>
      <c r="AD104" s="110"/>
      <c r="AE104" s="110"/>
      <c r="AF104" s="110"/>
      <c r="AG104" s="110"/>
      <c r="AH104" s="110"/>
      <c r="AI104" s="110"/>
      <c r="AJ104" s="110"/>
      <c r="AK104" s="110"/>
      <c r="AL104" s="112"/>
    </row>
    <row r="105" spans="2:38" ht="12.9" customHeight="1">
      <c r="B105" s="1503" t="s">
        <v>211</v>
      </c>
      <c r="C105" s="1504"/>
      <c r="D105" s="1504"/>
      <c r="E105" s="1504"/>
      <c r="F105" s="1504"/>
      <c r="G105" s="1504"/>
      <c r="H105" s="1504"/>
      <c r="I105" s="1504"/>
      <c r="J105" s="1504"/>
      <c r="K105" s="1504"/>
      <c r="L105" s="1504"/>
      <c r="M105" s="1504"/>
      <c r="N105" s="1504"/>
      <c r="O105" s="1504"/>
      <c r="P105" s="1504"/>
      <c r="Q105" s="1504"/>
      <c r="R105" s="1504"/>
      <c r="S105" s="1504"/>
      <c r="T105" s="1504"/>
      <c r="U105" s="1504"/>
      <c r="V105" s="1504"/>
      <c r="W105" s="1504"/>
      <c r="X105" s="1504"/>
      <c r="Y105" s="1504"/>
      <c r="Z105" s="1504"/>
      <c r="AA105" s="1504"/>
      <c r="AB105" s="1504"/>
      <c r="AC105" s="1504"/>
      <c r="AD105" s="1504"/>
      <c r="AE105" s="1504"/>
      <c r="AF105" s="1504"/>
      <c r="AG105" s="1504"/>
      <c r="AH105" s="1504"/>
      <c r="AI105" s="1504"/>
      <c r="AJ105" s="1504"/>
      <c r="AK105" s="1504"/>
      <c r="AL105" s="1505"/>
    </row>
    <row r="106" spans="2:38" ht="12.9" customHeight="1">
      <c r="B106" s="325" t="s">
        <v>212</v>
      </c>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c r="AA106" s="101"/>
      <c r="AB106" s="101"/>
      <c r="AC106" s="101"/>
      <c r="AD106" s="101"/>
      <c r="AE106" s="101"/>
      <c r="AF106" s="101"/>
      <c r="AG106" s="101"/>
      <c r="AH106" s="101"/>
      <c r="AI106" s="101"/>
      <c r="AJ106" s="101"/>
      <c r="AK106" s="101"/>
      <c r="AL106" s="107"/>
    </row>
    <row r="107" spans="2:38" ht="12.9" customHeight="1">
      <c r="B107" s="102" t="s">
        <v>213</v>
      </c>
      <c r="W107" s="103" t="s">
        <v>214</v>
      </c>
      <c r="X107" s="110"/>
      <c r="Y107" s="103" t="s">
        <v>97</v>
      </c>
      <c r="Z107" s="110"/>
      <c r="AA107" s="103" t="s">
        <v>215</v>
      </c>
      <c r="AB107" s="110"/>
      <c r="AC107" s="110"/>
      <c r="AL107" s="104"/>
    </row>
    <row r="108" spans="2:38" ht="12.9" customHeight="1">
      <c r="B108" s="109" t="s">
        <v>206</v>
      </c>
      <c r="C108" s="110"/>
      <c r="D108" s="110"/>
      <c r="E108" s="110"/>
      <c r="F108" s="110"/>
      <c r="G108" s="110"/>
      <c r="H108" s="110"/>
      <c r="I108" s="110"/>
      <c r="J108" s="110"/>
      <c r="K108" s="110"/>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2"/>
    </row>
    <row r="109" spans="2:38" ht="12.9" customHeight="1">
      <c r="B109" s="103" t="s">
        <v>216</v>
      </c>
    </row>
    <row r="110" spans="2:38" ht="12.9" customHeight="1"/>
    <row r="111" spans="2:38" ht="12.9" hidden="1" customHeight="1"/>
    <row r="112" spans="2:38" ht="12.9" hidden="1" customHeight="1"/>
    <row r="113" ht="12.9" hidden="1" customHeight="1"/>
    <row r="114" ht="12.9" hidden="1" customHeight="1"/>
    <row r="115" ht="12.9" hidden="1" customHeight="1"/>
    <row r="116" ht="12.9" hidden="1" customHeight="1"/>
    <row r="117" ht="12.9" hidden="1" customHeight="1"/>
    <row r="118" ht="12.9" hidden="1" customHeight="1"/>
    <row r="119" ht="12.9" hidden="1" customHeight="1"/>
    <row r="120" ht="12.9" hidden="1" customHeight="1"/>
    <row r="121" ht="12.9" hidden="1" customHeight="1"/>
    <row r="122" ht="12.9" hidden="1" customHeight="1"/>
    <row r="123" ht="12.9" hidden="1" customHeight="1"/>
    <row r="124" ht="12.9" hidden="1" customHeight="1"/>
    <row r="125" ht="12.9" hidden="1" customHeight="1"/>
    <row r="126" ht="12.9" hidden="1" customHeight="1"/>
    <row r="127" ht="12.9" hidden="1" customHeight="1"/>
    <row r="128" ht="12.9" hidden="1" customHeight="1"/>
    <row r="129" ht="12.9" hidden="1" customHeight="1"/>
    <row r="130" ht="12.9" hidden="1" customHeight="1"/>
    <row r="131" ht="12.9" hidden="1" customHeight="1"/>
    <row r="132" ht="12.9" hidden="1" customHeight="1"/>
    <row r="133" ht="12.9" hidden="1" customHeight="1"/>
    <row r="134" ht="12.9" hidden="1" customHeight="1"/>
    <row r="135" ht="12.9" hidden="1" customHeight="1"/>
    <row r="136" ht="12.9" hidden="1" customHeight="1"/>
    <row r="137" ht="12.9" hidden="1" customHeight="1"/>
    <row r="138" ht="12.9" hidden="1" customHeight="1"/>
    <row r="139" ht="12.9" hidden="1" customHeight="1"/>
    <row r="140" ht="12.9" hidden="1" customHeight="1"/>
    <row r="141" ht="12.9" hidden="1" customHeight="1"/>
    <row r="142" ht="12.9" hidden="1" customHeight="1"/>
    <row r="143" ht="12.9" hidden="1" customHeight="1"/>
    <row r="144" ht="12.9" hidden="1" customHeight="1"/>
    <row r="145" ht="12.9" hidden="1" customHeight="1"/>
    <row r="146" ht="12.9" hidden="1" customHeight="1"/>
    <row r="147" ht="12.9" hidden="1" customHeight="1"/>
    <row r="148" ht="12.9" hidden="1" customHeight="1"/>
    <row r="149" ht="12.9" hidden="1" customHeight="1"/>
    <row r="150" ht="12.9" hidden="1" customHeight="1"/>
    <row r="151" ht="12.9" hidden="1" customHeight="1"/>
    <row r="152" ht="12.9" hidden="1" customHeight="1"/>
    <row r="153" ht="12.9" hidden="1" customHeight="1"/>
    <row r="154" ht="12.9" hidden="1" customHeight="1"/>
    <row r="155" ht="12.9" hidden="1" customHeight="1"/>
    <row r="156" ht="12.9" hidden="1" customHeight="1"/>
    <row r="157" ht="12.9" hidden="1" customHeight="1"/>
    <row r="158" ht="12.9" hidden="1" customHeight="1"/>
  </sheetData>
  <sheetProtection selectLockedCells="1" selectUnlockedCells="1"/>
  <mergeCells count="47">
    <mergeCell ref="B4:AL4"/>
    <mergeCell ref="B5:AL5"/>
    <mergeCell ref="B6:AL6"/>
    <mergeCell ref="B7:AL7"/>
    <mergeCell ref="B56:R56"/>
    <mergeCell ref="N14:T14"/>
    <mergeCell ref="N15:T15"/>
    <mergeCell ref="H34:R34"/>
    <mergeCell ref="B52:AL52"/>
    <mergeCell ref="B53:AL53"/>
    <mergeCell ref="B54:R54"/>
    <mergeCell ref="B55:R55"/>
    <mergeCell ref="S55:AL55"/>
    <mergeCell ref="S54:W54"/>
    <mergeCell ref="B10:M10"/>
    <mergeCell ref="N10:AE10"/>
    <mergeCell ref="I12:AE12"/>
    <mergeCell ref="Z56:AL57"/>
    <mergeCell ref="B98:AL98"/>
    <mergeCell ref="L91:AA92"/>
    <mergeCell ref="AI91:AJ91"/>
    <mergeCell ref="E81:N84"/>
    <mergeCell ref="D58:G58"/>
    <mergeCell ref="M58:P58"/>
    <mergeCell ref="AD74:AG74"/>
    <mergeCell ref="C73:L74"/>
    <mergeCell ref="X54:AB54"/>
    <mergeCell ref="M23:T23"/>
    <mergeCell ref="N24:O24"/>
    <mergeCell ref="P24:Q24"/>
    <mergeCell ref="R24:S24"/>
    <mergeCell ref="B105:AL105"/>
    <mergeCell ref="B60:AL60"/>
    <mergeCell ref="N73:P73"/>
    <mergeCell ref="Q73:S73"/>
    <mergeCell ref="W73:Y73"/>
    <mergeCell ref="F69:J69"/>
    <mergeCell ref="N71:X71"/>
    <mergeCell ref="B61:AL62"/>
    <mergeCell ref="AC64:AL64"/>
    <mergeCell ref="B85:AL85"/>
    <mergeCell ref="AE87:AJ87"/>
    <mergeCell ref="AI80:AJ80"/>
    <mergeCell ref="AI81:AJ81"/>
    <mergeCell ref="AB95:AE95"/>
    <mergeCell ref="B97:AL97"/>
    <mergeCell ref="B99:AL102"/>
  </mergeCells>
  <pageMargins left="0.39" right="0.21" top="0.35" bottom="0.36" header="0.31496062992125984" footer="0.31496062992125984"/>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1">
    <tabColor theme="5" tint="-0.249977111117893"/>
  </sheetPr>
  <dimension ref="A1:O63"/>
  <sheetViews>
    <sheetView showGridLines="0" topLeftCell="A13" zoomScale="75" zoomScaleNormal="75" workbookViewId="0">
      <selection activeCell="G30" sqref="G30:I30"/>
    </sheetView>
  </sheetViews>
  <sheetFormatPr baseColWidth="10" defaultColWidth="0" defaultRowHeight="14.4" zeroHeight="1"/>
  <cols>
    <col min="1" max="1" width="8.88671875" customWidth="1"/>
    <col min="2" max="2" width="4.33203125" customWidth="1"/>
    <col min="3" max="3" width="19.6640625" customWidth="1"/>
    <col min="4" max="4" width="11.109375" customWidth="1"/>
    <col min="5" max="5" width="16.88671875" customWidth="1"/>
    <col min="6" max="6" width="25.5546875" customWidth="1"/>
    <col min="7" max="7" width="10.109375" customWidth="1"/>
    <col min="8" max="8" width="9.88671875" customWidth="1"/>
    <col min="9" max="9" width="11.33203125" customWidth="1"/>
    <col min="10" max="10" width="3" customWidth="1"/>
    <col min="11" max="11" width="11.44140625" customWidth="1"/>
    <col min="12" max="12" width="17.109375" hidden="1" customWidth="1"/>
    <col min="13" max="13" width="14" hidden="1" customWidth="1"/>
    <col min="14" max="16384" width="11.44140625" hidden="1"/>
  </cols>
  <sheetData>
    <row r="1" spans="3:15"/>
    <row r="2" spans="3:15">
      <c r="K2" s="652">
        <f ca="1">TODAY()+1</f>
        <v>46257</v>
      </c>
      <c r="N2">
        <v>1</v>
      </c>
      <c r="O2" t="s">
        <v>3</v>
      </c>
    </row>
    <row r="3" spans="3:15">
      <c r="N3">
        <f>N2+1</f>
        <v>2</v>
      </c>
      <c r="O3" t="s">
        <v>4</v>
      </c>
    </row>
    <row r="4" spans="3:15">
      <c r="N4">
        <f t="shared" ref="N4:N13" si="0">N3+1</f>
        <v>3</v>
      </c>
      <c r="O4" t="s">
        <v>5</v>
      </c>
    </row>
    <row r="5" spans="3:15">
      <c r="F5" s="1580" t="str">
        <f ca="1">CONCATENATE("PUNTA DE MATA, ",DAY(K2)," de ",INDEX(N2:O13,MATCH(MONTH(K2),N2:N13,0),2)," del ",YEAR(K2))</f>
        <v>PUNTA DE MATA, 23 de Agosto del 2026</v>
      </c>
      <c r="G5" s="1580"/>
      <c r="H5" s="1580"/>
      <c r="I5" s="1580"/>
      <c r="N5">
        <f t="shared" si="0"/>
        <v>4</v>
      </c>
      <c r="O5" t="s">
        <v>6</v>
      </c>
    </row>
    <row r="6" spans="3:15">
      <c r="N6">
        <f t="shared" si="0"/>
        <v>5</v>
      </c>
      <c r="O6" t="s">
        <v>7</v>
      </c>
    </row>
    <row r="7" spans="3:15">
      <c r="N7">
        <f t="shared" si="0"/>
        <v>6</v>
      </c>
      <c r="O7" t="s">
        <v>8</v>
      </c>
    </row>
    <row r="8" spans="3:15">
      <c r="N8">
        <f t="shared" si="0"/>
        <v>7</v>
      </c>
      <c r="O8" t="s">
        <v>9</v>
      </c>
    </row>
    <row r="9" spans="3:15" ht="12.75" customHeight="1">
      <c r="C9" s="100" t="s">
        <v>453</v>
      </c>
      <c r="N9">
        <f t="shared" si="0"/>
        <v>8</v>
      </c>
      <c r="O9" t="s">
        <v>10</v>
      </c>
    </row>
    <row r="10" spans="3:15" ht="15.6">
      <c r="C10" s="100" t="s">
        <v>450</v>
      </c>
      <c r="N10">
        <f t="shared" si="0"/>
        <v>9</v>
      </c>
      <c r="O10" t="s">
        <v>11</v>
      </c>
    </row>
    <row r="11" spans="3:15">
      <c r="N11">
        <f t="shared" si="0"/>
        <v>10</v>
      </c>
      <c r="O11" t="s">
        <v>12</v>
      </c>
    </row>
    <row r="12" spans="3:15">
      <c r="N12">
        <f>N11+1</f>
        <v>11</v>
      </c>
      <c r="O12" t="s">
        <v>13</v>
      </c>
    </row>
    <row r="13" spans="3:15" ht="15.6">
      <c r="C13" s="291" t="str">
        <f>CONCATENATE("Atención:  ",Personal!D11)</f>
        <v>Atención:  CARLOS DOMINGUEZ</v>
      </c>
      <c r="N13">
        <f t="shared" si="0"/>
        <v>12</v>
      </c>
      <c r="O13" t="s">
        <v>14</v>
      </c>
    </row>
    <row r="14" spans="3:15" ht="15.6">
      <c r="C14" s="100" t="s">
        <v>454</v>
      </c>
    </row>
    <row r="15" spans="3:15"/>
    <row r="16" spans="3:15" ht="15.6">
      <c r="G16" s="343" t="s">
        <v>720</v>
      </c>
      <c r="H16" s="1582" t="s">
        <v>722</v>
      </c>
      <c r="I16" s="1582"/>
    </row>
    <row r="17" spans="2:9"/>
    <row r="18" spans="2:9" ht="14.1" customHeight="1">
      <c r="C18" s="1581" t="str">
        <f>CONCATENATE("                Mediante la presente reciba un cordial saludos, y sirva la misma para postular al siguiente personal  en la OBRA : ",Personal!D9)</f>
        <v xml:space="preserve">                Mediante la presente reciba un cordial saludos, y sirva la misma para postular al siguiente personal  en la OBRA : "SERVICIO DE MANTENIMIENTO DE INSTRUMENTACION, PANELES DE CONTROL, MULTIPLES Y POZOS INYECTORES DE MACOLLAS DE PIGAS I, PERTENECIENTE A LA GERENCIA DE PLANTAS GAS Y AGUA"</v>
      </c>
      <c r="D18" s="1581"/>
      <c r="E18" s="1581"/>
      <c r="F18" s="1581"/>
      <c r="G18" s="1581"/>
      <c r="H18" s="1581"/>
      <c r="I18" s="1581"/>
    </row>
    <row r="19" spans="2:9" ht="14.1" customHeight="1">
      <c r="C19" s="1581"/>
      <c r="D19" s="1581"/>
      <c r="E19" s="1581"/>
      <c r="F19" s="1581"/>
      <c r="G19" s="1581"/>
      <c r="H19" s="1581"/>
      <c r="I19" s="1581"/>
    </row>
    <row r="20" spans="2:9" ht="14.1" customHeight="1">
      <c r="C20" s="1581"/>
      <c r="D20" s="1581"/>
      <c r="E20" s="1581"/>
      <c r="F20" s="1581"/>
      <c r="G20" s="1581"/>
      <c r="H20" s="1581"/>
      <c r="I20" s="1581"/>
    </row>
    <row r="21" spans="2:9" ht="14.1" customHeight="1">
      <c r="C21" s="1581"/>
      <c r="D21" s="1581"/>
      <c r="E21" s="1581"/>
      <c r="F21" s="1581"/>
      <c r="G21" s="1581"/>
      <c r="H21" s="1581"/>
      <c r="I21" s="1581"/>
    </row>
    <row r="22" spans="2:9" ht="14.1" customHeight="1">
      <c r="C22" s="1581"/>
      <c r="D22" s="1581"/>
      <c r="E22" s="1581"/>
      <c r="F22" s="1581"/>
      <c r="G22" s="1581"/>
      <c r="H22" s="1581"/>
      <c r="I22" s="1581"/>
    </row>
    <row r="23" spans="2:9" ht="14.1" customHeight="1">
      <c r="C23" s="1581"/>
      <c r="D23" s="1581"/>
      <c r="E23" s="1581"/>
      <c r="F23" s="1581"/>
      <c r="G23" s="1581"/>
      <c r="H23" s="1581"/>
      <c r="I23" s="1581"/>
    </row>
    <row r="24" spans="2:9"/>
    <row r="25" spans="2:9" ht="18" customHeight="1">
      <c r="C25" s="1575" t="s">
        <v>18</v>
      </c>
      <c r="D25" s="1575"/>
      <c r="E25" s="1575"/>
      <c r="F25" s="327" t="s">
        <v>19</v>
      </c>
      <c r="G25" s="1577" t="s">
        <v>21</v>
      </c>
      <c r="H25" s="1577"/>
      <c r="I25" s="1577"/>
    </row>
    <row r="26" spans="2:9" ht="29.25" customHeight="1">
      <c r="C26" s="1576" t="s">
        <v>730</v>
      </c>
      <c r="D26" s="1576"/>
      <c r="E26" s="1576"/>
      <c r="F26" s="328" t="e">
        <f>IF(C26="","",INDEX(Personal!$C$19:$BT$132,MATCH(C26,Personal!$C$19:$C$132,0),2))</f>
        <v>#N/A</v>
      </c>
      <c r="G26" s="1578" t="e">
        <f>IF(C26="","",INDEX(Personal!$C$19:$BT$132,MATCH(C26,Personal!$C$19:$C$132,0),3))</f>
        <v>#N/A</v>
      </c>
      <c r="H26" s="1578"/>
      <c r="I26" s="1578"/>
    </row>
    <row r="27" spans="2:9" ht="18" customHeight="1">
      <c r="C27" s="1576"/>
      <c r="D27" s="1576"/>
      <c r="E27" s="1576"/>
      <c r="F27" s="328" t="str">
        <f>IF(C27="","",INDEX(Personal!$C$19:$BT$132,MATCH(C27,Personal!$C$19:$C$132,0),2))</f>
        <v/>
      </c>
      <c r="G27" s="1578" t="str">
        <f>IF(C27="","",INDEX(Personal!$C$19:$BT$132,MATCH(C27,Personal!$C$19:$C$132,0),3))</f>
        <v/>
      </c>
      <c r="H27" s="1578"/>
      <c r="I27" s="1578"/>
    </row>
    <row r="28" spans="2:9" ht="27.75" customHeight="1">
      <c r="C28" s="1576"/>
      <c r="D28" s="1576"/>
      <c r="E28" s="1576"/>
      <c r="F28" s="328" t="str">
        <f>IF(C28="","",INDEX(Personal!$C$19:$BT$132,MATCH(C28,Personal!$C$19:$C$132,0),2))</f>
        <v/>
      </c>
      <c r="G28" s="1578" t="str">
        <f>IF(C28="","",INDEX(Personal!$C$19:$BT$132,MATCH(C28,Personal!$C$19:$C$132,0),3))</f>
        <v/>
      </c>
      <c r="H28" s="1578"/>
      <c r="I28" s="1578"/>
    </row>
    <row r="29" spans="2:9" ht="18" customHeight="1">
      <c r="C29" s="1576"/>
      <c r="D29" s="1576"/>
      <c r="E29" s="1576"/>
      <c r="F29" s="328" t="str">
        <f>IF(C29="","",INDEX(Personal!$C$19:$BT$132,MATCH(C29,Personal!$C$19:$C$132,0),2))</f>
        <v/>
      </c>
      <c r="G29" s="1578" t="str">
        <f>IF(C29="","",INDEX(Personal!$C$19:$BT$132,MATCH(C29,Personal!$C$19:$C$132,0),3))</f>
        <v/>
      </c>
      <c r="H29" s="1578"/>
      <c r="I29" s="1578"/>
    </row>
    <row r="30" spans="2:9" ht="18" customHeight="1">
      <c r="C30" s="1576"/>
      <c r="D30" s="1576"/>
      <c r="E30" s="1576"/>
      <c r="F30" s="328" t="str">
        <f>IF(C30="","",INDEX(Personal!$C$19:$BT$132,MATCH(C30,Personal!$C$19:$C$132,0),2))</f>
        <v/>
      </c>
      <c r="G30" s="1578" t="str">
        <f>IF(C30="","",INDEX(Personal!$C$19:$BT$132,MATCH(C30,Personal!$C$19:$C$132,0),3))</f>
        <v/>
      </c>
      <c r="H30" s="1578"/>
      <c r="I30" s="1578"/>
    </row>
    <row r="31" spans="2:9" ht="18" customHeight="1">
      <c r="B31" s="289"/>
      <c r="C31" s="1576"/>
      <c r="D31" s="1576"/>
      <c r="E31" s="1576"/>
      <c r="F31" s="328" t="str">
        <f>IF(C31="","",INDEX(Personal!$C$19:$BT$132,MATCH(C31,Personal!$C$19:$C$132,0),2))</f>
        <v/>
      </c>
      <c r="G31" s="1578" t="str">
        <f>IF(C31="","",INDEX(Personal!$C$19:$BT$132,MATCH(C31,Personal!$C$19:$C$132,0),3))</f>
        <v/>
      </c>
      <c r="H31" s="1578"/>
      <c r="I31" s="1578"/>
    </row>
    <row r="32" spans="2:9" ht="15.6">
      <c r="B32" s="289"/>
      <c r="C32" s="1576"/>
      <c r="D32" s="1576"/>
      <c r="E32" s="1576"/>
      <c r="F32" s="328" t="str">
        <f>IF(C32="","",INDEX(Personal!$C$19:$BT$132,MATCH(C32,Personal!$C$19:$C$132,0),2))</f>
        <v/>
      </c>
      <c r="G32" s="1578" t="str">
        <f>IF(C32="","",INDEX(Personal!$C$19:$BT$132,MATCH(C32,Personal!$C$19:$C$132,0),3))</f>
        <v/>
      </c>
      <c r="H32" s="1578"/>
      <c r="I32" s="1578"/>
    </row>
    <row r="33" spans="2:9" ht="15.6">
      <c r="B33" s="289"/>
      <c r="C33" s="1576"/>
      <c r="D33" s="1576"/>
      <c r="E33" s="1576"/>
      <c r="F33" s="328" t="str">
        <f>IF(C33="","",INDEX(Personal!$C$19:$BT$132,MATCH(C33,Personal!$C$19:$C$132,0),2))</f>
        <v/>
      </c>
      <c r="G33" s="1578" t="str">
        <f>IF(C33="","",INDEX(Personal!$C$19:$BT$132,MATCH(C33,Personal!$C$19:$C$132,0),3))</f>
        <v/>
      </c>
      <c r="H33" s="1578"/>
      <c r="I33" s="1578"/>
    </row>
    <row r="34" spans="2:9" ht="15.6">
      <c r="B34" s="289"/>
      <c r="C34" s="1576"/>
      <c r="D34" s="1576"/>
      <c r="E34" s="1576"/>
      <c r="F34" s="328" t="str">
        <f>IF(C34="","",INDEX(Personal!$C$19:$BT$132,MATCH(C34,Personal!$C$19:$C$132,0),2))</f>
        <v/>
      </c>
      <c r="G34" s="1578" t="str">
        <f>IF(C34="","",INDEX(Personal!$C$19:$BT$132,MATCH(C34,Personal!$C$19:$C$132,0),3))</f>
        <v/>
      </c>
      <c r="H34" s="1578"/>
      <c r="I34" s="1578"/>
    </row>
    <row r="35" spans="2:9"/>
    <row r="36" spans="2:9"/>
    <row r="37" spans="2:9"/>
    <row r="38" spans="2:9"/>
    <row r="39" spans="2:9" ht="18">
      <c r="C39" s="234" t="s">
        <v>265</v>
      </c>
    </row>
    <row r="40" spans="2:9"/>
    <row r="41" spans="2:9"/>
    <row r="42" spans="2:9"/>
    <row r="43" spans="2:9"/>
    <row r="44" spans="2:9">
      <c r="E44" s="1579" t="s">
        <v>452</v>
      </c>
      <c r="F44" s="1579"/>
    </row>
    <row r="45" spans="2:9"/>
    <row r="46" spans="2:9"/>
    <row r="47" spans="2:9"/>
    <row r="48" spans="2:9">
      <c r="C48" s="1579" t="s">
        <v>266</v>
      </c>
      <c r="D48" s="1579"/>
      <c r="E48" s="1579"/>
      <c r="F48" s="1579"/>
      <c r="G48" s="1579"/>
      <c r="H48" s="1579"/>
      <c r="I48" s="1579"/>
    </row>
    <row r="49" spans="1:9">
      <c r="D49" s="1579" t="s">
        <v>451</v>
      </c>
      <c r="E49" s="1579"/>
      <c r="F49" s="1579"/>
      <c r="G49" s="1579"/>
    </row>
    <row r="50" spans="1:9">
      <c r="D50" s="1579" t="s">
        <v>666</v>
      </c>
      <c r="E50" s="1579"/>
      <c r="F50" s="1579"/>
      <c r="G50" s="1579"/>
    </row>
    <row r="51" spans="1:9">
      <c r="D51" s="290"/>
      <c r="E51" s="290"/>
      <c r="F51" s="290"/>
      <c r="G51" s="290"/>
    </row>
    <row r="52" spans="1:9">
      <c r="D52" s="290"/>
      <c r="E52" s="290"/>
      <c r="F52" s="290"/>
      <c r="G52" s="290"/>
    </row>
    <row r="53" spans="1:9">
      <c r="D53" s="290"/>
      <c r="E53" s="290"/>
      <c r="F53" s="290"/>
      <c r="G53" s="290"/>
    </row>
    <row r="54" spans="1:9">
      <c r="D54" s="290"/>
      <c r="E54" s="290"/>
      <c r="F54" s="290"/>
      <c r="G54" s="290"/>
    </row>
    <row r="55" spans="1:9">
      <c r="D55" s="290"/>
      <c r="E55" s="290"/>
      <c r="F55" s="290"/>
      <c r="G55" s="290"/>
    </row>
    <row r="56" spans="1:9">
      <c r="D56" s="290"/>
      <c r="E56" s="290"/>
      <c r="F56" s="290"/>
      <c r="G56" s="290"/>
    </row>
    <row r="57" spans="1:9">
      <c r="D57" s="290"/>
      <c r="E57" s="290"/>
      <c r="F57" s="290"/>
      <c r="G57" s="290"/>
    </row>
    <row r="58" spans="1:9">
      <c r="D58" s="290"/>
      <c r="E58" s="290"/>
      <c r="F58" s="290"/>
      <c r="G58" s="290"/>
    </row>
    <row r="59" spans="1:9">
      <c r="D59" s="290"/>
      <c r="E59" s="290"/>
      <c r="F59" s="290"/>
      <c r="G59" s="290"/>
    </row>
    <row r="60" spans="1:9"/>
    <row r="61" spans="1:9" ht="15" customHeight="1">
      <c r="B61" s="1574" t="s">
        <v>250</v>
      </c>
      <c r="C61" s="1574"/>
      <c r="D61" s="1574"/>
      <c r="E61" s="1574"/>
      <c r="F61" s="1574"/>
      <c r="G61" s="1574"/>
      <c r="H61" s="1574"/>
      <c r="I61" s="1574"/>
    </row>
    <row r="62" spans="1:9">
      <c r="A62" s="235"/>
      <c r="B62" s="235"/>
      <c r="C62" s="235"/>
      <c r="D62" s="235"/>
      <c r="E62" s="235"/>
      <c r="F62" s="235"/>
      <c r="G62" s="235"/>
      <c r="H62" s="228"/>
    </row>
    <row r="63" spans="1:9">
      <c r="A63" s="235"/>
      <c r="B63" s="235"/>
      <c r="C63" s="235"/>
      <c r="D63" s="235"/>
      <c r="E63" s="235"/>
      <c r="F63" s="235"/>
      <c r="G63" s="235"/>
      <c r="H63" s="228"/>
    </row>
  </sheetData>
  <mergeCells count="28">
    <mergeCell ref="F5:I5"/>
    <mergeCell ref="C18:I23"/>
    <mergeCell ref="C48:I48"/>
    <mergeCell ref="D49:G49"/>
    <mergeCell ref="D50:G50"/>
    <mergeCell ref="C32:E32"/>
    <mergeCell ref="G32:I32"/>
    <mergeCell ref="C33:E33"/>
    <mergeCell ref="G33:I33"/>
    <mergeCell ref="C34:E34"/>
    <mergeCell ref="G34:I34"/>
    <mergeCell ref="H16:I16"/>
    <mergeCell ref="B61:I61"/>
    <mergeCell ref="C25:E25"/>
    <mergeCell ref="C31:E31"/>
    <mergeCell ref="G25:I25"/>
    <mergeCell ref="G31:I31"/>
    <mergeCell ref="C29:E29"/>
    <mergeCell ref="G29:I29"/>
    <mergeCell ref="E44:F44"/>
    <mergeCell ref="C26:E26"/>
    <mergeCell ref="G26:I26"/>
    <mergeCell ref="C27:E27"/>
    <mergeCell ref="G27:I27"/>
    <mergeCell ref="C28:E28"/>
    <mergeCell ref="G28:I28"/>
    <mergeCell ref="C30:E30"/>
    <mergeCell ref="G30:I30"/>
  </mergeCells>
  <dataValidations count="1">
    <dataValidation type="list" allowBlank="1" showInputMessage="1" showErrorMessage="1" sqref="C28:E34" xr:uid="{00000000-0002-0000-0700-000000000000}">
      <formula1>$C$19:$C$46</formula1>
    </dataValidation>
  </dataValidations>
  <pageMargins left="0.19685039370078741" right="0.23622047244094491" top="0.35433070866141736" bottom="0.27559055118110237" header="0.31496062992125984" footer="0.31496062992125984"/>
  <pageSetup scale="8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1000000}">
          <x14:formula1>
            <xm:f>Personal!$C$19:$C$73</xm:f>
          </x14:formula1>
          <xm:sqref>C26:E26</xm:sqref>
        </x14:dataValidation>
        <x14:dataValidation type="list" allowBlank="1" showInputMessage="1" showErrorMessage="1" xr:uid="{00000000-0002-0000-0700-000002000000}">
          <x14:formula1>
            <xm:f>Personal!$C$19:$C$75</xm:f>
          </x14:formula1>
          <xm:sqref>C27:E27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8">
    <tabColor theme="5" tint="-0.249977111117893"/>
  </sheetPr>
  <dimension ref="A1:N2196"/>
  <sheetViews>
    <sheetView showGridLines="0" topLeftCell="A9" workbookViewId="0">
      <selection activeCell="D23" sqref="D23"/>
    </sheetView>
  </sheetViews>
  <sheetFormatPr baseColWidth="10" defaultColWidth="0" defaultRowHeight="14.4" zeroHeight="1"/>
  <cols>
    <col min="1" max="1" width="4.44140625" customWidth="1"/>
    <col min="2" max="2" width="3" customWidth="1"/>
    <col min="3" max="3" width="38.6640625" customWidth="1"/>
    <col min="4" max="4" width="14.33203125" customWidth="1"/>
    <col min="5" max="5" width="27.109375" customWidth="1"/>
    <col min="6" max="6" width="3" customWidth="1"/>
    <col min="7" max="7" width="9.33203125" customWidth="1"/>
    <col min="8" max="9" width="11.44140625" hidden="1" customWidth="1"/>
    <col min="10" max="14" width="0" hidden="1" customWidth="1"/>
    <col min="15" max="16384" width="11.44140625" hidden="1"/>
  </cols>
  <sheetData>
    <row r="1" spans="3:12">
      <c r="G1" s="346"/>
    </row>
    <row r="2" spans="3:12">
      <c r="H2" s="454">
        <f ca="1">TODAY()</f>
        <v>46256</v>
      </c>
    </row>
    <row r="3" spans="3:12">
      <c r="H3" s="290" t="e">
        <f ca="1">INDEX(I3:J2196,MATCH(H2,I3:I2196,0),2)</f>
        <v>#N/A</v>
      </c>
      <c r="I3" s="259">
        <v>42005</v>
      </c>
      <c r="J3" t="s">
        <v>538</v>
      </c>
      <c r="K3" s="85">
        <v>1</v>
      </c>
      <c r="L3" s="85" t="s">
        <v>3</v>
      </c>
    </row>
    <row r="4" spans="3:12">
      <c r="E4" s="345"/>
      <c r="I4" s="259">
        <v>42006</v>
      </c>
      <c r="J4" t="s">
        <v>539</v>
      </c>
      <c r="K4" s="85">
        <f>K3+1</f>
        <v>2</v>
      </c>
      <c r="L4" s="85" t="s">
        <v>4</v>
      </c>
    </row>
    <row r="5" spans="3:12" ht="25.8">
      <c r="C5" s="922"/>
      <c r="I5" s="259">
        <v>42007</v>
      </c>
      <c r="J5" t="s">
        <v>540</v>
      </c>
      <c r="K5" s="85">
        <f t="shared" ref="K5:K16" si="0">K4+1</f>
        <v>3</v>
      </c>
      <c r="L5" s="85" t="s">
        <v>5</v>
      </c>
    </row>
    <row r="6" spans="3:12">
      <c r="C6" s="923"/>
      <c r="I6" s="259">
        <v>42008</v>
      </c>
      <c r="J6" t="s">
        <v>541</v>
      </c>
      <c r="K6" s="85">
        <f t="shared" si="0"/>
        <v>4</v>
      </c>
      <c r="L6" s="85" t="s">
        <v>6</v>
      </c>
    </row>
    <row r="7" spans="3:12" ht="12.75" customHeight="1">
      <c r="C7" s="922"/>
      <c r="E7" s="344"/>
      <c r="I7" s="259">
        <v>42009</v>
      </c>
      <c r="J7" t="s">
        <v>542</v>
      </c>
      <c r="K7" s="85">
        <f t="shared" si="0"/>
        <v>5</v>
      </c>
      <c r="L7" s="85" t="s">
        <v>7</v>
      </c>
    </row>
    <row r="8" spans="3:12" ht="12.75" customHeight="1">
      <c r="C8" s="922"/>
      <c r="E8" s="343" t="e">
        <f ca="1">CONCATENATE(H3,", ",DAY(H2),"  de  ",INDEX(K3:L16,MATCH(MONTH(H2),K3:K16,0),2),"  de ",YEAR(H2),".")</f>
        <v>#N/A</v>
      </c>
      <c r="I8" s="259"/>
      <c r="K8" s="85"/>
      <c r="L8" s="85"/>
    </row>
    <row r="9" spans="3:12" ht="12.75" customHeight="1">
      <c r="C9" s="922"/>
      <c r="E9" s="344"/>
      <c r="I9" s="259"/>
      <c r="K9" s="85"/>
      <c r="L9" s="85"/>
    </row>
    <row r="10" spans="3:12" ht="15.75" customHeight="1">
      <c r="C10" s="1583" t="s">
        <v>545</v>
      </c>
      <c r="D10" s="1583"/>
      <c r="I10" s="259">
        <v>42010</v>
      </c>
      <c r="J10" t="s">
        <v>543</v>
      </c>
      <c r="K10" s="85">
        <f>K7+1</f>
        <v>6</v>
      </c>
      <c r="L10" s="85" t="s">
        <v>8</v>
      </c>
    </row>
    <row r="11" spans="3:12">
      <c r="C11" t="s">
        <v>489</v>
      </c>
      <c r="I11" s="259">
        <v>42011</v>
      </c>
      <c r="J11" t="s">
        <v>544</v>
      </c>
      <c r="K11" s="85">
        <f t="shared" si="0"/>
        <v>7</v>
      </c>
      <c r="L11" s="85" t="s">
        <v>9</v>
      </c>
    </row>
    <row r="12" spans="3:12">
      <c r="I12" s="259">
        <v>42012</v>
      </c>
      <c r="J12" t="s">
        <v>538</v>
      </c>
      <c r="K12" s="85">
        <f t="shared" si="0"/>
        <v>8</v>
      </c>
      <c r="L12" s="85" t="s">
        <v>10</v>
      </c>
    </row>
    <row r="13" spans="3:12">
      <c r="I13" s="259">
        <v>42013</v>
      </c>
      <c r="J13" t="s">
        <v>539</v>
      </c>
      <c r="K13" s="85">
        <f t="shared" si="0"/>
        <v>9</v>
      </c>
      <c r="L13" s="85" t="s">
        <v>11</v>
      </c>
    </row>
    <row r="14" spans="3:12">
      <c r="I14" s="259">
        <v>42014</v>
      </c>
      <c r="J14" t="s">
        <v>540</v>
      </c>
      <c r="K14" s="85">
        <f t="shared" si="0"/>
        <v>10</v>
      </c>
      <c r="L14" s="85" t="s">
        <v>12</v>
      </c>
    </row>
    <row r="15" spans="3:12" ht="15" customHeight="1">
      <c r="C15" s="1584" t="str">
        <f>CONCATENATE("            La  presente  tiene la  finalidad de suministrarle la documentación requerida  del  personal que labora en la empresa ",Personal!$D$3,"  para  la  OBRA: ",Personal!$D$9,", Contrato Nro. ",Personal!$D$10,", Con el objetivo de solicitarles los Carnets Contratista. ")</f>
        <v xml:space="preserve">            La  presente  tiene la  finalidad de suministrarle la documentación requerida  del  personal que labora en la empresa INVERSIONES Y CONSTRUCCIONES BALCES, C.A.  para  la  OBRA: "SERVICIO DE MANTENIMIENTO DE INSTRUMENTACION, PANELES DE CONTROL, MULTIPLES Y POZOS INYECTORES DE MACOLLAS DE PIGAS I, PERTENECIENTE A LA GERENCIA DE PLANTAS GAS Y AGUA", Contrato Nro. 4600057801, Con el objetivo de solicitarles los Carnets Contratista. </v>
      </c>
      <c r="D15" s="1584"/>
      <c r="E15" s="1584"/>
      <c r="I15" s="259">
        <v>42015</v>
      </c>
      <c r="J15" t="s">
        <v>541</v>
      </c>
      <c r="K15" s="85">
        <f t="shared" si="0"/>
        <v>11</v>
      </c>
      <c r="L15" s="85" t="s">
        <v>13</v>
      </c>
    </row>
    <row r="16" spans="3:12" ht="15" customHeight="1">
      <c r="C16" s="1584"/>
      <c r="D16" s="1584"/>
      <c r="E16" s="1584"/>
      <c r="I16" s="259">
        <v>42016</v>
      </c>
      <c r="J16" t="s">
        <v>542</v>
      </c>
      <c r="K16" s="85">
        <f t="shared" si="0"/>
        <v>12</v>
      </c>
      <c r="L16" s="85" t="s">
        <v>14</v>
      </c>
    </row>
    <row r="17" spans="2:10" ht="15" customHeight="1">
      <c r="C17" s="1584"/>
      <c r="D17" s="1584"/>
      <c r="E17" s="1584"/>
      <c r="I17" s="259">
        <v>42017</v>
      </c>
      <c r="J17" t="s">
        <v>543</v>
      </c>
    </row>
    <row r="18" spans="2:10" ht="15" customHeight="1">
      <c r="C18" s="1584"/>
      <c r="D18" s="1584"/>
      <c r="E18" s="1584"/>
      <c r="I18" s="259">
        <v>42018</v>
      </c>
      <c r="J18" t="s">
        <v>544</v>
      </c>
    </row>
    <row r="19" spans="2:10" ht="26.25" customHeight="1">
      <c r="C19" s="1584"/>
      <c r="D19" s="1584"/>
      <c r="E19" s="1584"/>
      <c r="I19" s="259">
        <v>42019</v>
      </c>
      <c r="J19" t="s">
        <v>538</v>
      </c>
    </row>
    <row r="20" spans="2:10" ht="32.25" customHeight="1">
      <c r="C20" s="1584"/>
      <c r="D20" s="1584"/>
      <c r="E20" s="1584"/>
      <c r="I20" s="259">
        <v>42020</v>
      </c>
      <c r="J20" t="s">
        <v>539</v>
      </c>
    </row>
    <row r="21" spans="2:10">
      <c r="I21" s="259">
        <v>42021</v>
      </c>
      <c r="J21" t="s">
        <v>540</v>
      </c>
    </row>
    <row r="22" spans="2:10">
      <c r="C22" s="1585" t="s">
        <v>243</v>
      </c>
      <c r="D22" s="1585"/>
      <c r="E22" s="1585"/>
      <c r="I22" s="259">
        <v>42022</v>
      </c>
      <c r="J22" t="s">
        <v>541</v>
      </c>
    </row>
    <row r="23" spans="2:10" ht="15" customHeight="1">
      <c r="C23" s="222" t="s">
        <v>18</v>
      </c>
      <c r="D23" s="223" t="s">
        <v>19</v>
      </c>
      <c r="E23" s="223" t="s">
        <v>21</v>
      </c>
      <c r="I23" s="259">
        <v>42023</v>
      </c>
      <c r="J23" t="s">
        <v>542</v>
      </c>
    </row>
    <row r="24" spans="2:10" ht="15.9" customHeight="1">
      <c r="B24" s="225">
        <v>1</v>
      </c>
      <c r="C24" s="15" t="str">
        <f>Personal!C19</f>
        <v xml:space="preserve"> LUIS GERALDO BENAVIDES</v>
      </c>
      <c r="D24" s="16">
        <f>IF(C24="","",INDEX(Personal!$C$19:$BT$132,MATCH(C24,Personal!$C$19:$C$132,0),2))</f>
        <v>10378102</v>
      </c>
      <c r="E24" s="16" t="str">
        <f>IF(C24="","",INDEX(Personal!$C$19:$BT$132,MATCH(C24,Personal!$C$19:$C$132,0),3))</f>
        <v>GERENTE ADMINISTRATIVO</v>
      </c>
      <c r="I24" s="259">
        <v>42024</v>
      </c>
      <c r="J24" t="s">
        <v>543</v>
      </c>
    </row>
    <row r="25" spans="2:10" ht="15.9" customHeight="1">
      <c r="B25" s="225">
        <f>B24+1</f>
        <v>2</v>
      </c>
      <c r="C25" s="15" t="str">
        <f>Personal!C20</f>
        <v>RAMON BALADI CESIN</v>
      </c>
      <c r="D25" s="16">
        <f>IF(C25="","",INDEX(Personal!$C$19:$BT$132,MATCH(C25,Personal!$C$19:$C$132,0),2))</f>
        <v>10834327</v>
      </c>
      <c r="E25" s="16" t="str">
        <f>IF(C25="","",INDEX(Personal!$C$19:$BT$132,MATCH(C25,Personal!$C$19:$C$132,0),3))</f>
        <v>GERENTE GENERAL</v>
      </c>
      <c r="I25" s="259">
        <v>42025</v>
      </c>
      <c r="J25" t="s">
        <v>544</v>
      </c>
    </row>
    <row r="26" spans="2:10" ht="21" customHeight="1">
      <c r="B26" s="225">
        <f t="shared" ref="B26:B34" si="1">B25+1</f>
        <v>3</v>
      </c>
      <c r="C26" s="15" t="str">
        <f>Personal!C21</f>
        <v>OLGA ZAQUIE BALADI CESIN</v>
      </c>
      <c r="D26" s="16">
        <f>IF(C26="","",INDEX(Personal!$C$19:$BT$132,MATCH(C26,Personal!$C$19:$C$132,0),2))</f>
        <v>12966783</v>
      </c>
      <c r="E26" s="16" t="str">
        <f>IF(C26="","",INDEX(Personal!$C$19:$BT$132,MATCH(C26,Personal!$C$19:$C$132,0),3))</f>
        <v>GERENTE ADMINISTRATIVO</v>
      </c>
      <c r="I26" s="259">
        <v>42026</v>
      </c>
      <c r="J26" t="s">
        <v>538</v>
      </c>
    </row>
    <row r="27" spans="2:10" ht="15.9" customHeight="1">
      <c r="B27" s="225">
        <f t="shared" si="1"/>
        <v>4</v>
      </c>
      <c r="C27" s="15" t="str">
        <f>Personal!C22</f>
        <v>SAMIR  BALADI CESIN</v>
      </c>
      <c r="D27" s="16">
        <f>IF(C27="","",INDEX(Personal!$C$19:$BT$132,MATCH(C27,Personal!$C$19:$C$132,0),2))</f>
        <v>11448017</v>
      </c>
      <c r="E27" s="16" t="str">
        <f>IF(C27="","",INDEX(Personal!$C$19:$BT$132,MATCH(C27,Personal!$C$19:$C$132,0),3))</f>
        <v>GERENTE DE PROYECTO</v>
      </c>
      <c r="I27" s="259">
        <v>42027</v>
      </c>
      <c r="J27" t="s">
        <v>539</v>
      </c>
    </row>
    <row r="28" spans="2:10" ht="15.9" customHeight="1">
      <c r="B28" s="225">
        <f t="shared" si="1"/>
        <v>5</v>
      </c>
      <c r="C28" s="15" t="str">
        <f>Personal!C23</f>
        <v>NAIROBIS FLORES</v>
      </c>
      <c r="D28" s="16">
        <f>IF(C28="","",INDEX(Personal!$C$19:$BT$132,MATCH(C28,Personal!$C$19:$C$132,0),2))</f>
        <v>14012933</v>
      </c>
      <c r="E28" s="16" t="str">
        <f>IF(C28="","",INDEX(Personal!$C$19:$BT$132,MATCH(C28,Personal!$C$19:$C$132,0),3))</f>
        <v>COORDINADORA SIHOA</v>
      </c>
      <c r="I28" s="259">
        <v>42028</v>
      </c>
      <c r="J28" t="s">
        <v>540</v>
      </c>
    </row>
    <row r="29" spans="2:10" ht="15.9" customHeight="1">
      <c r="B29" s="225">
        <f t="shared" si="1"/>
        <v>6</v>
      </c>
      <c r="C29" s="15" t="str">
        <f>Personal!C24</f>
        <v>ELIANNYS MAITA</v>
      </c>
      <c r="D29" s="16">
        <f>IF(C29="","",INDEX(Personal!$C$19:$BT$132,MATCH(C29,Personal!$C$19:$C$132,0),2))</f>
        <v>13589080</v>
      </c>
      <c r="E29" s="16" t="str">
        <f>IF(C29="","",INDEX(Personal!$C$19:$BT$132,MATCH(C29,Personal!$C$19:$C$132,0),3))</f>
        <v>ASIST. ADMINISTRATIVO</v>
      </c>
      <c r="I29" s="259">
        <v>42029</v>
      </c>
      <c r="J29" t="s">
        <v>541</v>
      </c>
    </row>
    <row r="30" spans="2:10" ht="15.9" customHeight="1">
      <c r="B30" s="225">
        <f t="shared" si="1"/>
        <v>7</v>
      </c>
      <c r="C30" s="15"/>
      <c r="D30" s="16" t="str">
        <f>IF(C30="","",INDEX(Personal!$C$19:$BT$132,MATCH(C30,Personal!$C$19:$C$132,0),2))</f>
        <v/>
      </c>
      <c r="E30" s="16" t="str">
        <f>IF(C30="","",INDEX(Personal!$C$19:$BT$132,MATCH(C30,Personal!$C$19:$C$132,0),3))</f>
        <v/>
      </c>
      <c r="I30" s="259">
        <v>42030</v>
      </c>
      <c r="J30" t="s">
        <v>542</v>
      </c>
    </row>
    <row r="31" spans="2:10" ht="15.9" customHeight="1">
      <c r="B31" s="225">
        <f t="shared" si="1"/>
        <v>8</v>
      </c>
      <c r="C31" s="15"/>
      <c r="D31" s="16" t="str">
        <f>IF(C31="","",INDEX(Personal!$C$19:$BT$132,MATCH(C31,Personal!$C$19:$C$132,0),2))</f>
        <v/>
      </c>
      <c r="E31" s="16" t="str">
        <f>IF(C31="","",INDEX(Personal!$C$19:$BT$132,MATCH(C31,Personal!$C$19:$C$132,0),3))</f>
        <v/>
      </c>
      <c r="I31" s="259">
        <v>42031</v>
      </c>
      <c r="J31" t="s">
        <v>543</v>
      </c>
    </row>
    <row r="32" spans="2:10" ht="15.9" customHeight="1">
      <c r="B32" s="225">
        <f t="shared" si="1"/>
        <v>9</v>
      </c>
      <c r="C32" s="15"/>
      <c r="D32" s="16" t="str">
        <f>IF(C32="","",INDEX(Personal!$C$19:$BT$132,MATCH(C32,Personal!$C$19:$C$132,0),2))</f>
        <v/>
      </c>
      <c r="E32" s="16" t="str">
        <f>IF(C32="","",INDEX(Personal!$C$19:$BT$132,MATCH(C32,Personal!$C$19:$C$132,0),3))</f>
        <v/>
      </c>
      <c r="I32" s="259">
        <v>42032</v>
      </c>
      <c r="J32" t="s">
        <v>544</v>
      </c>
    </row>
    <row r="33" spans="1:10" ht="15.9" customHeight="1">
      <c r="B33" s="225">
        <f t="shared" si="1"/>
        <v>10</v>
      </c>
      <c r="C33" s="15"/>
      <c r="D33" s="16" t="str">
        <f>IF(C33="","",INDEX(Personal!$C$19:$BT$132,MATCH(C33,Personal!$C$19:$C$132,0),2))</f>
        <v/>
      </c>
      <c r="E33" s="16" t="str">
        <f>IF(C33="","",INDEX(Personal!$C$19:$BT$132,MATCH(C33,Personal!$C$19:$C$132,0),3))</f>
        <v/>
      </c>
      <c r="I33" s="259">
        <v>42033</v>
      </c>
      <c r="J33" t="s">
        <v>538</v>
      </c>
    </row>
    <row r="34" spans="1:10" ht="15.9" customHeight="1">
      <c r="B34" s="225">
        <f t="shared" si="1"/>
        <v>11</v>
      </c>
      <c r="C34" s="15"/>
      <c r="D34" s="16" t="str">
        <f>IF(C34="","",INDEX(Personal!$C$19:$BT$132,MATCH(C34,Personal!$C$19:$C$132,0),2))</f>
        <v/>
      </c>
      <c r="E34" s="16" t="str">
        <f>IF(C34="","",INDEX(Personal!$C$19:$BT$132,MATCH(C34,Personal!$C$19:$C$132,0),3))</f>
        <v/>
      </c>
      <c r="I34" s="259">
        <v>42034</v>
      </c>
      <c r="J34" t="s">
        <v>539</v>
      </c>
    </row>
    <row r="35" spans="1:10">
      <c r="I35" s="259">
        <v>42035</v>
      </c>
      <c r="J35" t="s">
        <v>540</v>
      </c>
    </row>
    <row r="36" spans="1:10">
      <c r="I36" s="259">
        <v>42036</v>
      </c>
      <c r="J36" t="s">
        <v>541</v>
      </c>
    </row>
    <row r="37" spans="1:10" ht="18">
      <c r="C37" s="234" t="s">
        <v>490</v>
      </c>
      <c r="I37" s="259">
        <v>42037</v>
      </c>
      <c r="J37" t="s">
        <v>542</v>
      </c>
    </row>
    <row r="38" spans="1:10">
      <c r="I38" s="259">
        <v>42038</v>
      </c>
      <c r="J38" t="s">
        <v>543</v>
      </c>
    </row>
    <row r="39" spans="1:10" ht="15" customHeight="1">
      <c r="I39" s="259">
        <v>42039</v>
      </c>
      <c r="J39" t="s">
        <v>544</v>
      </c>
    </row>
    <row r="40" spans="1:10">
      <c r="A40" s="235"/>
      <c r="B40" s="235"/>
      <c r="C40" s="235"/>
      <c r="D40" s="235"/>
      <c r="E40" s="235"/>
      <c r="I40" s="259">
        <v>42040</v>
      </c>
      <c r="J40" t="s">
        <v>538</v>
      </c>
    </row>
    <row r="41" spans="1:10">
      <c r="A41" s="235"/>
      <c r="B41" s="235"/>
      <c r="C41" s="235"/>
      <c r="D41" s="235"/>
      <c r="E41" s="235"/>
      <c r="I41" s="259">
        <v>42041</v>
      </c>
      <c r="J41" t="s">
        <v>539</v>
      </c>
    </row>
    <row r="42" spans="1:10">
      <c r="C42" s="1579" t="s">
        <v>266</v>
      </c>
      <c r="D42" s="1579"/>
      <c r="E42" s="1579"/>
      <c r="I42" s="259">
        <v>42042</v>
      </c>
      <c r="J42" t="s">
        <v>540</v>
      </c>
    </row>
    <row r="43" spans="1:10">
      <c r="C43" s="1579" t="s">
        <v>237</v>
      </c>
      <c r="D43" s="1579"/>
      <c r="E43" s="1579"/>
      <c r="I43" s="259">
        <v>42043</v>
      </c>
      <c r="J43" t="s">
        <v>541</v>
      </c>
    </row>
    <row r="44" spans="1:10">
      <c r="C44" s="1579" t="s">
        <v>247</v>
      </c>
      <c r="D44" s="1579"/>
      <c r="E44" s="1579"/>
      <c r="I44" s="259">
        <v>42044</v>
      </c>
      <c r="J44" t="s">
        <v>542</v>
      </c>
    </row>
    <row r="45" spans="1:10">
      <c r="I45" s="259">
        <v>42045</v>
      </c>
      <c r="J45" t="s">
        <v>543</v>
      </c>
    </row>
    <row r="46" spans="1:10">
      <c r="I46" s="259">
        <v>42046</v>
      </c>
      <c r="J46" t="s">
        <v>544</v>
      </c>
    </row>
    <row r="47" spans="1:10">
      <c r="I47" s="259">
        <v>42047</v>
      </c>
      <c r="J47" t="s">
        <v>538</v>
      </c>
    </row>
    <row r="48" spans="1:10">
      <c r="I48" s="259">
        <v>42048</v>
      </c>
      <c r="J48" t="s">
        <v>539</v>
      </c>
    </row>
    <row r="49" spans="2:10">
      <c r="B49" s="1574"/>
      <c r="C49" s="1574"/>
      <c r="D49" s="1574"/>
      <c r="E49" s="1574"/>
      <c r="I49" s="259">
        <v>42049</v>
      </c>
      <c r="J49" t="s">
        <v>540</v>
      </c>
    </row>
    <row r="50" spans="2:10">
      <c r="I50" s="259">
        <v>42050</v>
      </c>
      <c r="J50" t="s">
        <v>541</v>
      </c>
    </row>
    <row r="51" spans="2:10" hidden="1">
      <c r="I51" s="259">
        <v>42051</v>
      </c>
      <c r="J51" t="s">
        <v>542</v>
      </c>
    </row>
    <row r="52" spans="2:10" hidden="1">
      <c r="I52" s="259">
        <v>42052</v>
      </c>
      <c r="J52" t="s">
        <v>543</v>
      </c>
    </row>
    <row r="53" spans="2:10" hidden="1">
      <c r="I53" s="259">
        <v>42053</v>
      </c>
      <c r="J53" t="s">
        <v>544</v>
      </c>
    </row>
    <row r="54" spans="2:10" hidden="1">
      <c r="I54" s="259">
        <v>42054</v>
      </c>
      <c r="J54" t="s">
        <v>538</v>
      </c>
    </row>
    <row r="55" spans="2:10" hidden="1">
      <c r="I55" s="259">
        <v>42055</v>
      </c>
      <c r="J55" t="s">
        <v>539</v>
      </c>
    </row>
    <row r="56" spans="2:10" hidden="1">
      <c r="I56" s="259">
        <v>42056</v>
      </c>
      <c r="J56" t="s">
        <v>540</v>
      </c>
    </row>
    <row r="57" spans="2:10" hidden="1">
      <c r="I57" s="259">
        <v>42057</v>
      </c>
      <c r="J57" t="s">
        <v>541</v>
      </c>
    </row>
    <row r="58" spans="2:10" hidden="1">
      <c r="I58" s="259">
        <v>42058</v>
      </c>
      <c r="J58" t="s">
        <v>542</v>
      </c>
    </row>
    <row r="59" spans="2:10" hidden="1">
      <c r="I59" s="259">
        <v>42059</v>
      </c>
      <c r="J59" t="s">
        <v>543</v>
      </c>
    </row>
    <row r="60" spans="2:10" hidden="1">
      <c r="I60" s="259">
        <v>42060</v>
      </c>
      <c r="J60" t="s">
        <v>544</v>
      </c>
    </row>
    <row r="61" spans="2:10" hidden="1">
      <c r="I61" s="259">
        <v>42061</v>
      </c>
      <c r="J61" t="s">
        <v>538</v>
      </c>
    </row>
    <row r="62" spans="2:10" hidden="1">
      <c r="I62" s="259">
        <v>42062</v>
      </c>
      <c r="J62" t="s">
        <v>539</v>
      </c>
    </row>
    <row r="63" spans="2:10" hidden="1">
      <c r="I63" s="259">
        <v>42063</v>
      </c>
      <c r="J63" t="s">
        <v>540</v>
      </c>
    </row>
    <row r="64" spans="2:10" hidden="1">
      <c r="I64" s="259">
        <v>42064</v>
      </c>
      <c r="J64" t="s">
        <v>541</v>
      </c>
    </row>
    <row r="65" spans="9:10" hidden="1">
      <c r="I65" s="259">
        <v>42065</v>
      </c>
      <c r="J65" t="s">
        <v>542</v>
      </c>
    </row>
    <row r="66" spans="9:10" hidden="1">
      <c r="I66" s="259">
        <v>42066</v>
      </c>
      <c r="J66" t="s">
        <v>543</v>
      </c>
    </row>
    <row r="67" spans="9:10" hidden="1">
      <c r="I67" s="259">
        <v>42067</v>
      </c>
      <c r="J67" t="s">
        <v>544</v>
      </c>
    </row>
    <row r="68" spans="9:10" hidden="1">
      <c r="I68" s="259">
        <v>42068</v>
      </c>
      <c r="J68" t="s">
        <v>538</v>
      </c>
    </row>
    <row r="69" spans="9:10" hidden="1">
      <c r="I69" s="259">
        <v>42069</v>
      </c>
      <c r="J69" t="s">
        <v>539</v>
      </c>
    </row>
    <row r="70" spans="9:10" hidden="1">
      <c r="I70" s="259">
        <v>42070</v>
      </c>
      <c r="J70" t="s">
        <v>540</v>
      </c>
    </row>
    <row r="71" spans="9:10" hidden="1">
      <c r="I71" s="259">
        <v>42071</v>
      </c>
      <c r="J71" t="s">
        <v>541</v>
      </c>
    </row>
    <row r="72" spans="9:10" hidden="1">
      <c r="I72" s="259">
        <v>42072</v>
      </c>
      <c r="J72" t="s">
        <v>542</v>
      </c>
    </row>
    <row r="73" spans="9:10" hidden="1">
      <c r="I73" s="259">
        <v>42073</v>
      </c>
      <c r="J73" t="s">
        <v>543</v>
      </c>
    </row>
    <row r="74" spans="9:10" hidden="1">
      <c r="I74" s="259">
        <v>42074</v>
      </c>
      <c r="J74" t="s">
        <v>544</v>
      </c>
    </row>
    <row r="75" spans="9:10" hidden="1">
      <c r="I75" s="259">
        <v>42075</v>
      </c>
      <c r="J75" t="s">
        <v>538</v>
      </c>
    </row>
    <row r="76" spans="9:10" hidden="1">
      <c r="I76" s="259">
        <v>42076</v>
      </c>
      <c r="J76" t="s">
        <v>539</v>
      </c>
    </row>
    <row r="77" spans="9:10" hidden="1">
      <c r="I77" s="259">
        <v>42077</v>
      </c>
      <c r="J77" t="s">
        <v>540</v>
      </c>
    </row>
    <row r="78" spans="9:10" hidden="1">
      <c r="I78" s="259">
        <v>42078</v>
      </c>
      <c r="J78" t="s">
        <v>541</v>
      </c>
    </row>
    <row r="79" spans="9:10" hidden="1">
      <c r="I79" s="259">
        <v>42079</v>
      </c>
      <c r="J79" t="s">
        <v>542</v>
      </c>
    </row>
    <row r="80" spans="9:10" hidden="1">
      <c r="I80" s="259">
        <v>42080</v>
      </c>
      <c r="J80" t="s">
        <v>543</v>
      </c>
    </row>
    <row r="81" spans="9:10" hidden="1">
      <c r="I81" s="259">
        <v>42081</v>
      </c>
      <c r="J81" t="s">
        <v>544</v>
      </c>
    </row>
    <row r="82" spans="9:10" hidden="1">
      <c r="I82" s="259">
        <v>42082</v>
      </c>
      <c r="J82" t="s">
        <v>538</v>
      </c>
    </row>
    <row r="83" spans="9:10" hidden="1">
      <c r="I83" s="259">
        <v>42083</v>
      </c>
      <c r="J83" t="s">
        <v>539</v>
      </c>
    </row>
    <row r="84" spans="9:10" hidden="1">
      <c r="I84" s="259">
        <v>42084</v>
      </c>
      <c r="J84" t="s">
        <v>540</v>
      </c>
    </row>
    <row r="85" spans="9:10" hidden="1">
      <c r="I85" s="259">
        <v>42085</v>
      </c>
      <c r="J85" t="s">
        <v>541</v>
      </c>
    </row>
    <row r="86" spans="9:10" hidden="1">
      <c r="I86" s="259">
        <v>42086</v>
      </c>
      <c r="J86" t="s">
        <v>542</v>
      </c>
    </row>
    <row r="87" spans="9:10" hidden="1">
      <c r="I87" s="259">
        <v>42087</v>
      </c>
      <c r="J87" t="s">
        <v>543</v>
      </c>
    </row>
    <row r="88" spans="9:10" hidden="1">
      <c r="I88" s="259">
        <v>42088</v>
      </c>
      <c r="J88" t="s">
        <v>544</v>
      </c>
    </row>
    <row r="89" spans="9:10" hidden="1">
      <c r="I89" s="259">
        <v>42089</v>
      </c>
      <c r="J89" t="s">
        <v>538</v>
      </c>
    </row>
    <row r="90" spans="9:10" hidden="1">
      <c r="I90" s="259">
        <v>42090</v>
      </c>
      <c r="J90" t="s">
        <v>539</v>
      </c>
    </row>
    <row r="91" spans="9:10" hidden="1">
      <c r="I91" s="259">
        <v>42091</v>
      </c>
      <c r="J91" t="s">
        <v>540</v>
      </c>
    </row>
    <row r="92" spans="9:10" hidden="1">
      <c r="I92" s="259">
        <v>42092</v>
      </c>
      <c r="J92" t="s">
        <v>541</v>
      </c>
    </row>
    <row r="93" spans="9:10" hidden="1">
      <c r="I93" s="259">
        <v>42093</v>
      </c>
      <c r="J93" t="s">
        <v>542</v>
      </c>
    </row>
    <row r="94" spans="9:10" hidden="1">
      <c r="I94" s="259">
        <v>42094</v>
      </c>
      <c r="J94" t="s">
        <v>543</v>
      </c>
    </row>
    <row r="95" spans="9:10" hidden="1">
      <c r="I95" s="259">
        <v>42095</v>
      </c>
      <c r="J95" t="s">
        <v>544</v>
      </c>
    </row>
    <row r="96" spans="9:10" hidden="1">
      <c r="I96" s="259">
        <v>42096</v>
      </c>
      <c r="J96" t="s">
        <v>538</v>
      </c>
    </row>
    <row r="97" spans="9:10" hidden="1">
      <c r="I97" s="259">
        <v>42097</v>
      </c>
      <c r="J97" t="s">
        <v>539</v>
      </c>
    </row>
    <row r="98" spans="9:10" hidden="1">
      <c r="I98" s="259">
        <v>42098</v>
      </c>
      <c r="J98" t="s">
        <v>540</v>
      </c>
    </row>
    <row r="99" spans="9:10" hidden="1">
      <c r="I99" s="259">
        <v>42099</v>
      </c>
      <c r="J99" t="s">
        <v>541</v>
      </c>
    </row>
    <row r="100" spans="9:10" hidden="1">
      <c r="I100" s="259">
        <v>42100</v>
      </c>
      <c r="J100" t="s">
        <v>542</v>
      </c>
    </row>
    <row r="101" spans="9:10" hidden="1">
      <c r="I101" s="259">
        <v>42101</v>
      </c>
      <c r="J101" t="s">
        <v>543</v>
      </c>
    </row>
    <row r="102" spans="9:10" hidden="1">
      <c r="I102" s="259">
        <v>42102</v>
      </c>
      <c r="J102" t="s">
        <v>544</v>
      </c>
    </row>
    <row r="103" spans="9:10" hidden="1">
      <c r="I103" s="259">
        <v>42103</v>
      </c>
      <c r="J103" t="s">
        <v>538</v>
      </c>
    </row>
    <row r="104" spans="9:10" hidden="1">
      <c r="I104" s="259">
        <v>42104</v>
      </c>
      <c r="J104" t="s">
        <v>539</v>
      </c>
    </row>
    <row r="105" spans="9:10" hidden="1">
      <c r="I105" s="259">
        <v>42105</v>
      </c>
      <c r="J105" t="s">
        <v>540</v>
      </c>
    </row>
    <row r="106" spans="9:10" hidden="1">
      <c r="I106" s="259">
        <v>42106</v>
      </c>
      <c r="J106" t="s">
        <v>541</v>
      </c>
    </row>
    <row r="107" spans="9:10" hidden="1">
      <c r="I107" s="259">
        <v>42107</v>
      </c>
      <c r="J107" t="s">
        <v>542</v>
      </c>
    </row>
    <row r="108" spans="9:10" hidden="1">
      <c r="I108" s="259">
        <v>42108</v>
      </c>
      <c r="J108" t="s">
        <v>543</v>
      </c>
    </row>
    <row r="109" spans="9:10" hidden="1">
      <c r="I109" s="259">
        <v>42109</v>
      </c>
      <c r="J109" t="s">
        <v>544</v>
      </c>
    </row>
    <row r="110" spans="9:10" hidden="1">
      <c r="I110" s="259">
        <v>42110</v>
      </c>
      <c r="J110" t="s">
        <v>538</v>
      </c>
    </row>
    <row r="111" spans="9:10" hidden="1">
      <c r="I111" s="259">
        <v>42111</v>
      </c>
      <c r="J111" t="s">
        <v>539</v>
      </c>
    </row>
    <row r="112" spans="9:10" hidden="1">
      <c r="I112" s="259">
        <v>42112</v>
      </c>
      <c r="J112" t="s">
        <v>540</v>
      </c>
    </row>
    <row r="113" spans="9:10" hidden="1">
      <c r="I113" s="259">
        <v>42113</v>
      </c>
      <c r="J113" t="s">
        <v>541</v>
      </c>
    </row>
    <row r="114" spans="9:10" hidden="1">
      <c r="I114" s="259">
        <v>42114</v>
      </c>
      <c r="J114" t="s">
        <v>542</v>
      </c>
    </row>
    <row r="115" spans="9:10" hidden="1">
      <c r="I115" s="259">
        <v>42115</v>
      </c>
      <c r="J115" t="s">
        <v>543</v>
      </c>
    </row>
    <row r="116" spans="9:10" hidden="1">
      <c r="I116" s="259">
        <v>42116</v>
      </c>
      <c r="J116" t="s">
        <v>544</v>
      </c>
    </row>
    <row r="117" spans="9:10" hidden="1">
      <c r="I117" s="259">
        <v>42117</v>
      </c>
      <c r="J117" t="s">
        <v>538</v>
      </c>
    </row>
    <row r="118" spans="9:10" hidden="1">
      <c r="I118" s="259">
        <v>42118</v>
      </c>
      <c r="J118" t="s">
        <v>539</v>
      </c>
    </row>
    <row r="119" spans="9:10" hidden="1">
      <c r="I119" s="259">
        <v>42119</v>
      </c>
      <c r="J119" t="s">
        <v>540</v>
      </c>
    </row>
    <row r="120" spans="9:10" hidden="1">
      <c r="I120" s="259">
        <v>42120</v>
      </c>
      <c r="J120" t="s">
        <v>541</v>
      </c>
    </row>
    <row r="121" spans="9:10" hidden="1">
      <c r="I121" s="259">
        <v>42121</v>
      </c>
      <c r="J121" t="s">
        <v>542</v>
      </c>
    </row>
    <row r="122" spans="9:10" hidden="1">
      <c r="I122" s="259">
        <v>42122</v>
      </c>
      <c r="J122" t="s">
        <v>543</v>
      </c>
    </row>
    <row r="123" spans="9:10" hidden="1">
      <c r="I123" s="259">
        <v>42123</v>
      </c>
      <c r="J123" t="s">
        <v>544</v>
      </c>
    </row>
    <row r="124" spans="9:10" hidden="1">
      <c r="I124" s="259">
        <v>42124</v>
      </c>
      <c r="J124" t="s">
        <v>538</v>
      </c>
    </row>
    <row r="125" spans="9:10" hidden="1">
      <c r="I125" s="259">
        <v>42125</v>
      </c>
      <c r="J125" t="s">
        <v>539</v>
      </c>
    </row>
    <row r="126" spans="9:10" hidden="1">
      <c r="I126" s="259">
        <v>42126</v>
      </c>
      <c r="J126" t="s">
        <v>540</v>
      </c>
    </row>
    <row r="127" spans="9:10" hidden="1">
      <c r="I127" s="259">
        <v>42127</v>
      </c>
      <c r="J127" t="s">
        <v>541</v>
      </c>
    </row>
    <row r="128" spans="9:10" hidden="1">
      <c r="I128" s="259">
        <v>42128</v>
      </c>
      <c r="J128" t="s">
        <v>542</v>
      </c>
    </row>
    <row r="129" spans="9:10" hidden="1">
      <c r="I129" s="259">
        <v>42129</v>
      </c>
      <c r="J129" t="s">
        <v>543</v>
      </c>
    </row>
    <row r="130" spans="9:10" hidden="1">
      <c r="I130" s="259">
        <v>42130</v>
      </c>
      <c r="J130" t="s">
        <v>544</v>
      </c>
    </row>
    <row r="131" spans="9:10" hidden="1">
      <c r="I131" s="259">
        <v>42131</v>
      </c>
      <c r="J131" t="s">
        <v>538</v>
      </c>
    </row>
    <row r="132" spans="9:10" hidden="1">
      <c r="I132" s="259">
        <v>42132</v>
      </c>
      <c r="J132" t="s">
        <v>539</v>
      </c>
    </row>
    <row r="133" spans="9:10" hidden="1">
      <c r="I133" s="259">
        <v>42133</v>
      </c>
      <c r="J133" t="s">
        <v>540</v>
      </c>
    </row>
    <row r="134" spans="9:10" hidden="1">
      <c r="I134" s="259">
        <v>42134</v>
      </c>
      <c r="J134" t="s">
        <v>541</v>
      </c>
    </row>
    <row r="135" spans="9:10" hidden="1">
      <c r="I135" s="259">
        <v>42135</v>
      </c>
      <c r="J135" t="s">
        <v>542</v>
      </c>
    </row>
    <row r="136" spans="9:10" hidden="1">
      <c r="I136" s="259">
        <v>42136</v>
      </c>
      <c r="J136" t="s">
        <v>543</v>
      </c>
    </row>
    <row r="137" spans="9:10" hidden="1">
      <c r="I137" s="259">
        <v>42137</v>
      </c>
      <c r="J137" t="s">
        <v>544</v>
      </c>
    </row>
    <row r="138" spans="9:10" hidden="1">
      <c r="I138" s="259">
        <v>42138</v>
      </c>
      <c r="J138" t="s">
        <v>538</v>
      </c>
    </row>
    <row r="139" spans="9:10" hidden="1">
      <c r="I139" s="259">
        <v>42139</v>
      </c>
      <c r="J139" t="s">
        <v>539</v>
      </c>
    </row>
    <row r="140" spans="9:10" hidden="1">
      <c r="I140" s="259">
        <v>42140</v>
      </c>
      <c r="J140" t="s">
        <v>540</v>
      </c>
    </row>
    <row r="141" spans="9:10" hidden="1">
      <c r="I141" s="259">
        <v>42141</v>
      </c>
      <c r="J141" t="s">
        <v>541</v>
      </c>
    </row>
    <row r="142" spans="9:10" hidden="1">
      <c r="I142" s="259">
        <v>42142</v>
      </c>
      <c r="J142" t="s">
        <v>542</v>
      </c>
    </row>
    <row r="143" spans="9:10" hidden="1">
      <c r="I143" s="259">
        <v>42143</v>
      </c>
      <c r="J143" t="s">
        <v>543</v>
      </c>
    </row>
    <row r="144" spans="9:10" hidden="1">
      <c r="I144" s="259">
        <v>42144</v>
      </c>
      <c r="J144" t="s">
        <v>544</v>
      </c>
    </row>
    <row r="145" spans="9:10" hidden="1">
      <c r="I145" s="259">
        <v>42145</v>
      </c>
      <c r="J145" t="s">
        <v>538</v>
      </c>
    </row>
    <row r="146" spans="9:10" hidden="1">
      <c r="I146" s="259">
        <v>42146</v>
      </c>
      <c r="J146" t="s">
        <v>539</v>
      </c>
    </row>
    <row r="147" spans="9:10" hidden="1">
      <c r="I147" s="259">
        <v>42147</v>
      </c>
      <c r="J147" t="s">
        <v>540</v>
      </c>
    </row>
    <row r="148" spans="9:10" hidden="1">
      <c r="I148" s="259">
        <v>42148</v>
      </c>
      <c r="J148" t="s">
        <v>541</v>
      </c>
    </row>
    <row r="149" spans="9:10" hidden="1">
      <c r="I149" s="259">
        <v>42149</v>
      </c>
      <c r="J149" t="s">
        <v>542</v>
      </c>
    </row>
    <row r="150" spans="9:10" hidden="1">
      <c r="I150" s="259">
        <v>42150</v>
      </c>
      <c r="J150" t="s">
        <v>543</v>
      </c>
    </row>
    <row r="151" spans="9:10" hidden="1">
      <c r="I151" s="259">
        <v>42151</v>
      </c>
      <c r="J151" t="s">
        <v>544</v>
      </c>
    </row>
    <row r="152" spans="9:10" hidden="1">
      <c r="I152" s="259">
        <v>42152</v>
      </c>
      <c r="J152" t="s">
        <v>538</v>
      </c>
    </row>
    <row r="153" spans="9:10" hidden="1">
      <c r="I153" s="259">
        <v>42153</v>
      </c>
      <c r="J153" t="s">
        <v>539</v>
      </c>
    </row>
    <row r="154" spans="9:10" hidden="1">
      <c r="I154" s="259">
        <v>42154</v>
      </c>
      <c r="J154" t="s">
        <v>540</v>
      </c>
    </row>
    <row r="155" spans="9:10" hidden="1">
      <c r="I155" s="259">
        <v>42155</v>
      </c>
      <c r="J155" t="s">
        <v>541</v>
      </c>
    </row>
    <row r="156" spans="9:10" hidden="1">
      <c r="I156" s="259">
        <v>42156</v>
      </c>
      <c r="J156" t="s">
        <v>542</v>
      </c>
    </row>
    <row r="157" spans="9:10" hidden="1">
      <c r="I157" s="259">
        <v>42157</v>
      </c>
      <c r="J157" t="s">
        <v>543</v>
      </c>
    </row>
    <row r="158" spans="9:10" hidden="1">
      <c r="I158" s="259">
        <v>42158</v>
      </c>
      <c r="J158" t="s">
        <v>544</v>
      </c>
    </row>
    <row r="159" spans="9:10" hidden="1">
      <c r="I159" s="259">
        <v>42159</v>
      </c>
      <c r="J159" t="s">
        <v>538</v>
      </c>
    </row>
    <row r="160" spans="9:10" hidden="1">
      <c r="I160" s="259">
        <v>42160</v>
      </c>
      <c r="J160" t="s">
        <v>539</v>
      </c>
    </row>
    <row r="161" spans="9:10" hidden="1">
      <c r="I161" s="259">
        <v>42161</v>
      </c>
      <c r="J161" t="s">
        <v>540</v>
      </c>
    </row>
    <row r="162" spans="9:10" hidden="1">
      <c r="I162" s="259">
        <v>42162</v>
      </c>
      <c r="J162" t="s">
        <v>541</v>
      </c>
    </row>
    <row r="163" spans="9:10" hidden="1">
      <c r="I163" s="259">
        <v>42163</v>
      </c>
      <c r="J163" t="s">
        <v>542</v>
      </c>
    </row>
    <row r="164" spans="9:10" hidden="1">
      <c r="I164" s="259">
        <v>42164</v>
      </c>
      <c r="J164" t="s">
        <v>543</v>
      </c>
    </row>
    <row r="165" spans="9:10" hidden="1">
      <c r="I165" s="259">
        <v>42165</v>
      </c>
      <c r="J165" t="s">
        <v>544</v>
      </c>
    </row>
    <row r="166" spans="9:10" hidden="1">
      <c r="I166" s="259">
        <v>42166</v>
      </c>
      <c r="J166" t="s">
        <v>538</v>
      </c>
    </row>
    <row r="167" spans="9:10" hidden="1">
      <c r="I167" s="259">
        <v>42167</v>
      </c>
      <c r="J167" t="s">
        <v>539</v>
      </c>
    </row>
    <row r="168" spans="9:10" hidden="1">
      <c r="I168" s="259">
        <v>42168</v>
      </c>
      <c r="J168" t="s">
        <v>540</v>
      </c>
    </row>
    <row r="169" spans="9:10" hidden="1">
      <c r="I169" s="259">
        <v>42169</v>
      </c>
      <c r="J169" t="s">
        <v>541</v>
      </c>
    </row>
    <row r="170" spans="9:10" hidden="1">
      <c r="I170" s="259">
        <v>42170</v>
      </c>
      <c r="J170" t="s">
        <v>542</v>
      </c>
    </row>
    <row r="171" spans="9:10" hidden="1">
      <c r="I171" s="259">
        <v>42171</v>
      </c>
      <c r="J171" t="s">
        <v>543</v>
      </c>
    </row>
    <row r="172" spans="9:10" hidden="1">
      <c r="I172" s="259">
        <v>42172</v>
      </c>
      <c r="J172" t="s">
        <v>544</v>
      </c>
    </row>
    <row r="173" spans="9:10" hidden="1">
      <c r="I173" s="259">
        <v>42173</v>
      </c>
      <c r="J173" t="s">
        <v>538</v>
      </c>
    </row>
    <row r="174" spans="9:10" hidden="1">
      <c r="I174" s="259">
        <v>42174</v>
      </c>
      <c r="J174" t="s">
        <v>539</v>
      </c>
    </row>
    <row r="175" spans="9:10" hidden="1">
      <c r="I175" s="259">
        <v>42175</v>
      </c>
      <c r="J175" t="s">
        <v>540</v>
      </c>
    </row>
    <row r="176" spans="9:10" hidden="1">
      <c r="I176" s="259">
        <v>42176</v>
      </c>
      <c r="J176" t="s">
        <v>541</v>
      </c>
    </row>
    <row r="177" spans="9:10" hidden="1">
      <c r="I177" s="259">
        <v>42177</v>
      </c>
      <c r="J177" t="s">
        <v>542</v>
      </c>
    </row>
    <row r="178" spans="9:10" hidden="1">
      <c r="I178" s="259">
        <v>42178</v>
      </c>
      <c r="J178" t="s">
        <v>543</v>
      </c>
    </row>
    <row r="179" spans="9:10" hidden="1">
      <c r="I179" s="259">
        <v>42179</v>
      </c>
      <c r="J179" t="s">
        <v>544</v>
      </c>
    </row>
    <row r="180" spans="9:10" hidden="1">
      <c r="I180" s="259">
        <v>42180</v>
      </c>
      <c r="J180" t="s">
        <v>538</v>
      </c>
    </row>
    <row r="181" spans="9:10" hidden="1">
      <c r="I181" s="259">
        <v>42181</v>
      </c>
      <c r="J181" t="s">
        <v>539</v>
      </c>
    </row>
    <row r="182" spans="9:10" hidden="1">
      <c r="I182" s="259">
        <v>42182</v>
      </c>
      <c r="J182" t="s">
        <v>540</v>
      </c>
    </row>
    <row r="183" spans="9:10" hidden="1">
      <c r="I183" s="259">
        <v>42183</v>
      </c>
      <c r="J183" t="s">
        <v>541</v>
      </c>
    </row>
    <row r="184" spans="9:10" hidden="1">
      <c r="I184" s="259">
        <v>42184</v>
      </c>
      <c r="J184" t="s">
        <v>542</v>
      </c>
    </row>
    <row r="185" spans="9:10" hidden="1">
      <c r="I185" s="259">
        <v>42185</v>
      </c>
      <c r="J185" t="s">
        <v>543</v>
      </c>
    </row>
    <row r="186" spans="9:10" hidden="1">
      <c r="I186" s="259">
        <v>42186</v>
      </c>
      <c r="J186" t="s">
        <v>544</v>
      </c>
    </row>
    <row r="187" spans="9:10" hidden="1">
      <c r="I187" s="259">
        <v>42187</v>
      </c>
      <c r="J187" t="s">
        <v>538</v>
      </c>
    </row>
    <row r="188" spans="9:10" hidden="1">
      <c r="I188" s="259">
        <v>42188</v>
      </c>
      <c r="J188" t="s">
        <v>539</v>
      </c>
    </row>
    <row r="189" spans="9:10" hidden="1">
      <c r="I189" s="259">
        <v>42189</v>
      </c>
      <c r="J189" t="s">
        <v>540</v>
      </c>
    </row>
    <row r="190" spans="9:10" hidden="1">
      <c r="I190" s="259">
        <v>42190</v>
      </c>
      <c r="J190" t="s">
        <v>541</v>
      </c>
    </row>
    <row r="191" spans="9:10" hidden="1">
      <c r="I191" s="259">
        <v>42191</v>
      </c>
      <c r="J191" t="s">
        <v>542</v>
      </c>
    </row>
    <row r="192" spans="9:10" hidden="1">
      <c r="I192" s="259">
        <v>42192</v>
      </c>
      <c r="J192" t="s">
        <v>543</v>
      </c>
    </row>
    <row r="193" spans="9:10" hidden="1">
      <c r="I193" s="259">
        <v>42193</v>
      </c>
      <c r="J193" t="s">
        <v>544</v>
      </c>
    </row>
    <row r="194" spans="9:10" hidden="1">
      <c r="I194" s="259">
        <v>42194</v>
      </c>
      <c r="J194" t="s">
        <v>538</v>
      </c>
    </row>
    <row r="195" spans="9:10" hidden="1">
      <c r="I195" s="259">
        <v>42195</v>
      </c>
      <c r="J195" t="s">
        <v>539</v>
      </c>
    </row>
    <row r="196" spans="9:10" hidden="1">
      <c r="I196" s="259">
        <v>42196</v>
      </c>
      <c r="J196" t="s">
        <v>540</v>
      </c>
    </row>
    <row r="197" spans="9:10" hidden="1">
      <c r="I197" s="259">
        <v>42197</v>
      </c>
      <c r="J197" t="s">
        <v>541</v>
      </c>
    </row>
    <row r="198" spans="9:10" hidden="1">
      <c r="I198" s="259">
        <v>42198</v>
      </c>
      <c r="J198" t="s">
        <v>542</v>
      </c>
    </row>
    <row r="199" spans="9:10" hidden="1">
      <c r="I199" s="259">
        <v>42199</v>
      </c>
      <c r="J199" t="s">
        <v>543</v>
      </c>
    </row>
    <row r="200" spans="9:10" hidden="1">
      <c r="I200" s="259">
        <v>42200</v>
      </c>
      <c r="J200" t="s">
        <v>544</v>
      </c>
    </row>
    <row r="201" spans="9:10" hidden="1">
      <c r="I201" s="259">
        <v>42201</v>
      </c>
      <c r="J201" t="s">
        <v>538</v>
      </c>
    </row>
    <row r="202" spans="9:10" hidden="1">
      <c r="I202" s="259">
        <v>42202</v>
      </c>
      <c r="J202" t="s">
        <v>539</v>
      </c>
    </row>
    <row r="203" spans="9:10" hidden="1">
      <c r="I203" s="259">
        <v>42203</v>
      </c>
      <c r="J203" t="s">
        <v>540</v>
      </c>
    </row>
    <row r="204" spans="9:10" hidden="1">
      <c r="I204" s="259">
        <v>42204</v>
      </c>
      <c r="J204" t="s">
        <v>541</v>
      </c>
    </row>
    <row r="205" spans="9:10" hidden="1">
      <c r="I205" s="259">
        <v>42205</v>
      </c>
      <c r="J205" t="s">
        <v>542</v>
      </c>
    </row>
    <row r="206" spans="9:10" hidden="1">
      <c r="I206" s="259">
        <v>42206</v>
      </c>
      <c r="J206" t="s">
        <v>543</v>
      </c>
    </row>
    <row r="207" spans="9:10" hidden="1">
      <c r="I207" s="259">
        <v>42207</v>
      </c>
      <c r="J207" t="s">
        <v>544</v>
      </c>
    </row>
    <row r="208" spans="9:10" hidden="1">
      <c r="I208" s="259">
        <v>42208</v>
      </c>
      <c r="J208" t="s">
        <v>538</v>
      </c>
    </row>
    <row r="209" spans="9:10" hidden="1">
      <c r="I209" s="259">
        <v>42209</v>
      </c>
      <c r="J209" t="s">
        <v>539</v>
      </c>
    </row>
    <row r="210" spans="9:10" hidden="1">
      <c r="I210" s="259">
        <v>42210</v>
      </c>
      <c r="J210" t="s">
        <v>540</v>
      </c>
    </row>
    <row r="211" spans="9:10" hidden="1">
      <c r="I211" s="259">
        <v>42211</v>
      </c>
      <c r="J211" t="s">
        <v>541</v>
      </c>
    </row>
    <row r="212" spans="9:10" hidden="1">
      <c r="I212" s="259">
        <v>42212</v>
      </c>
      <c r="J212" t="s">
        <v>542</v>
      </c>
    </row>
    <row r="213" spans="9:10" hidden="1">
      <c r="I213" s="259">
        <v>42213</v>
      </c>
      <c r="J213" t="s">
        <v>543</v>
      </c>
    </row>
    <row r="214" spans="9:10" hidden="1">
      <c r="I214" s="259">
        <v>42214</v>
      </c>
      <c r="J214" t="s">
        <v>544</v>
      </c>
    </row>
    <row r="215" spans="9:10" hidden="1">
      <c r="I215" s="259">
        <v>42215</v>
      </c>
      <c r="J215" t="s">
        <v>538</v>
      </c>
    </row>
    <row r="216" spans="9:10" hidden="1">
      <c r="I216" s="259">
        <v>42216</v>
      </c>
      <c r="J216" t="s">
        <v>539</v>
      </c>
    </row>
    <row r="217" spans="9:10" hidden="1">
      <c r="I217" s="259">
        <v>42217</v>
      </c>
      <c r="J217" t="s">
        <v>540</v>
      </c>
    </row>
    <row r="218" spans="9:10" hidden="1">
      <c r="I218" s="259">
        <v>42218</v>
      </c>
      <c r="J218" t="s">
        <v>541</v>
      </c>
    </row>
    <row r="219" spans="9:10" hidden="1">
      <c r="I219" s="259">
        <v>42219</v>
      </c>
      <c r="J219" t="s">
        <v>542</v>
      </c>
    </row>
    <row r="220" spans="9:10" hidden="1">
      <c r="I220" s="259">
        <v>42220</v>
      </c>
      <c r="J220" t="s">
        <v>543</v>
      </c>
    </row>
    <row r="221" spans="9:10" hidden="1">
      <c r="I221" s="259">
        <v>42221</v>
      </c>
      <c r="J221" t="s">
        <v>544</v>
      </c>
    </row>
    <row r="222" spans="9:10" hidden="1">
      <c r="I222" s="259">
        <v>42222</v>
      </c>
      <c r="J222" t="s">
        <v>538</v>
      </c>
    </row>
    <row r="223" spans="9:10" hidden="1">
      <c r="I223" s="259">
        <v>42223</v>
      </c>
      <c r="J223" t="s">
        <v>539</v>
      </c>
    </row>
    <row r="224" spans="9:10" hidden="1">
      <c r="I224" s="259">
        <v>42224</v>
      </c>
      <c r="J224" t="s">
        <v>540</v>
      </c>
    </row>
    <row r="225" spans="9:10" hidden="1">
      <c r="I225" s="259">
        <v>42225</v>
      </c>
      <c r="J225" t="s">
        <v>541</v>
      </c>
    </row>
    <row r="226" spans="9:10" hidden="1">
      <c r="I226" s="259">
        <v>42226</v>
      </c>
      <c r="J226" t="s">
        <v>542</v>
      </c>
    </row>
    <row r="227" spans="9:10" hidden="1">
      <c r="I227" s="259">
        <v>42227</v>
      </c>
      <c r="J227" t="s">
        <v>543</v>
      </c>
    </row>
    <row r="228" spans="9:10" hidden="1">
      <c r="I228" s="259">
        <v>42228</v>
      </c>
      <c r="J228" t="s">
        <v>544</v>
      </c>
    </row>
    <row r="229" spans="9:10" hidden="1">
      <c r="I229" s="259">
        <v>42229</v>
      </c>
      <c r="J229" t="s">
        <v>538</v>
      </c>
    </row>
    <row r="230" spans="9:10" hidden="1">
      <c r="I230" s="259">
        <v>42230</v>
      </c>
      <c r="J230" t="s">
        <v>539</v>
      </c>
    </row>
    <row r="231" spans="9:10" hidden="1">
      <c r="I231" s="259">
        <v>42231</v>
      </c>
      <c r="J231" t="s">
        <v>540</v>
      </c>
    </row>
    <row r="232" spans="9:10" hidden="1">
      <c r="I232" s="259">
        <v>42232</v>
      </c>
      <c r="J232" t="s">
        <v>541</v>
      </c>
    </row>
    <row r="233" spans="9:10" hidden="1">
      <c r="I233" s="259">
        <v>42233</v>
      </c>
      <c r="J233" t="s">
        <v>542</v>
      </c>
    </row>
    <row r="234" spans="9:10" hidden="1">
      <c r="I234" s="259">
        <v>42234</v>
      </c>
      <c r="J234" t="s">
        <v>543</v>
      </c>
    </row>
    <row r="235" spans="9:10" hidden="1">
      <c r="I235" s="259">
        <v>42235</v>
      </c>
      <c r="J235" t="s">
        <v>544</v>
      </c>
    </row>
    <row r="236" spans="9:10" hidden="1">
      <c r="I236" s="259">
        <v>42236</v>
      </c>
      <c r="J236" t="s">
        <v>538</v>
      </c>
    </row>
    <row r="237" spans="9:10" hidden="1">
      <c r="I237" s="259">
        <v>42237</v>
      </c>
      <c r="J237" t="s">
        <v>539</v>
      </c>
    </row>
    <row r="238" spans="9:10" hidden="1">
      <c r="I238" s="259">
        <v>42238</v>
      </c>
      <c r="J238" t="s">
        <v>540</v>
      </c>
    </row>
    <row r="239" spans="9:10" hidden="1">
      <c r="I239" s="259">
        <v>42239</v>
      </c>
      <c r="J239" t="s">
        <v>541</v>
      </c>
    </row>
    <row r="240" spans="9:10" hidden="1">
      <c r="I240" s="259">
        <v>42240</v>
      </c>
      <c r="J240" t="s">
        <v>542</v>
      </c>
    </row>
    <row r="241" spans="9:10" hidden="1">
      <c r="I241" s="259">
        <v>42241</v>
      </c>
      <c r="J241" t="s">
        <v>543</v>
      </c>
    </row>
    <row r="242" spans="9:10" hidden="1">
      <c r="I242" s="259">
        <v>42242</v>
      </c>
      <c r="J242" t="s">
        <v>544</v>
      </c>
    </row>
    <row r="243" spans="9:10" hidden="1">
      <c r="I243" s="259">
        <v>42243</v>
      </c>
      <c r="J243" t="s">
        <v>538</v>
      </c>
    </row>
    <row r="244" spans="9:10" hidden="1">
      <c r="I244" s="259">
        <v>42244</v>
      </c>
      <c r="J244" t="s">
        <v>539</v>
      </c>
    </row>
    <row r="245" spans="9:10" hidden="1">
      <c r="I245" s="259">
        <v>42245</v>
      </c>
      <c r="J245" t="s">
        <v>540</v>
      </c>
    </row>
    <row r="246" spans="9:10" hidden="1">
      <c r="I246" s="259">
        <v>42246</v>
      </c>
      <c r="J246" t="s">
        <v>541</v>
      </c>
    </row>
    <row r="247" spans="9:10" hidden="1">
      <c r="I247" s="259">
        <v>42247</v>
      </c>
      <c r="J247" t="s">
        <v>542</v>
      </c>
    </row>
    <row r="248" spans="9:10" hidden="1">
      <c r="I248" s="259">
        <v>42248</v>
      </c>
      <c r="J248" t="s">
        <v>543</v>
      </c>
    </row>
    <row r="249" spans="9:10" hidden="1">
      <c r="I249" s="259">
        <v>42249</v>
      </c>
      <c r="J249" t="s">
        <v>544</v>
      </c>
    </row>
    <row r="250" spans="9:10" hidden="1">
      <c r="I250" s="259">
        <v>42250</v>
      </c>
      <c r="J250" t="s">
        <v>538</v>
      </c>
    </row>
    <row r="251" spans="9:10" hidden="1">
      <c r="I251" s="259">
        <v>42251</v>
      </c>
      <c r="J251" t="s">
        <v>539</v>
      </c>
    </row>
    <row r="252" spans="9:10" hidden="1">
      <c r="I252" s="259">
        <v>42252</v>
      </c>
      <c r="J252" t="s">
        <v>540</v>
      </c>
    </row>
    <row r="253" spans="9:10" hidden="1">
      <c r="I253" s="259">
        <v>42253</v>
      </c>
      <c r="J253" t="s">
        <v>541</v>
      </c>
    </row>
    <row r="254" spans="9:10" hidden="1">
      <c r="I254" s="259">
        <v>42254</v>
      </c>
      <c r="J254" t="s">
        <v>542</v>
      </c>
    </row>
    <row r="255" spans="9:10" hidden="1">
      <c r="I255" s="259">
        <v>42255</v>
      </c>
      <c r="J255" t="s">
        <v>543</v>
      </c>
    </row>
    <row r="256" spans="9:10" hidden="1">
      <c r="I256" s="259">
        <v>42256</v>
      </c>
      <c r="J256" t="s">
        <v>544</v>
      </c>
    </row>
    <row r="257" spans="9:10" hidden="1">
      <c r="I257" s="259">
        <v>42257</v>
      </c>
      <c r="J257" t="s">
        <v>538</v>
      </c>
    </row>
    <row r="258" spans="9:10" hidden="1">
      <c r="I258" s="259">
        <v>42258</v>
      </c>
      <c r="J258" t="s">
        <v>539</v>
      </c>
    </row>
    <row r="259" spans="9:10" hidden="1">
      <c r="I259" s="259">
        <v>42259</v>
      </c>
      <c r="J259" t="s">
        <v>540</v>
      </c>
    </row>
    <row r="260" spans="9:10" hidden="1">
      <c r="I260" s="259">
        <v>42260</v>
      </c>
      <c r="J260" t="s">
        <v>541</v>
      </c>
    </row>
    <row r="261" spans="9:10" hidden="1">
      <c r="I261" s="259">
        <v>42261</v>
      </c>
      <c r="J261" t="s">
        <v>542</v>
      </c>
    </row>
    <row r="262" spans="9:10" hidden="1">
      <c r="I262" s="259">
        <v>42262</v>
      </c>
      <c r="J262" t="s">
        <v>543</v>
      </c>
    </row>
    <row r="263" spans="9:10" hidden="1">
      <c r="I263" s="259">
        <v>42263</v>
      </c>
      <c r="J263" t="s">
        <v>544</v>
      </c>
    </row>
    <row r="264" spans="9:10" hidden="1">
      <c r="I264" s="259">
        <v>42264</v>
      </c>
      <c r="J264" t="s">
        <v>538</v>
      </c>
    </row>
    <row r="265" spans="9:10" hidden="1">
      <c r="I265" s="259">
        <v>42265</v>
      </c>
      <c r="J265" t="s">
        <v>539</v>
      </c>
    </row>
    <row r="266" spans="9:10" hidden="1">
      <c r="I266" s="259">
        <v>42266</v>
      </c>
      <c r="J266" t="s">
        <v>540</v>
      </c>
    </row>
    <row r="267" spans="9:10" hidden="1">
      <c r="I267" s="259">
        <v>42267</v>
      </c>
      <c r="J267" t="s">
        <v>541</v>
      </c>
    </row>
    <row r="268" spans="9:10" hidden="1">
      <c r="I268" s="259">
        <v>42268</v>
      </c>
      <c r="J268" t="s">
        <v>542</v>
      </c>
    </row>
    <row r="269" spans="9:10" hidden="1">
      <c r="I269" s="259">
        <v>42269</v>
      </c>
      <c r="J269" t="s">
        <v>543</v>
      </c>
    </row>
    <row r="270" spans="9:10" hidden="1">
      <c r="I270" s="259">
        <v>42270</v>
      </c>
      <c r="J270" t="s">
        <v>544</v>
      </c>
    </row>
    <row r="271" spans="9:10" hidden="1">
      <c r="I271" s="259">
        <v>42271</v>
      </c>
      <c r="J271" t="s">
        <v>538</v>
      </c>
    </row>
    <row r="272" spans="9:10" hidden="1">
      <c r="I272" s="259">
        <v>42272</v>
      </c>
      <c r="J272" t="s">
        <v>539</v>
      </c>
    </row>
    <row r="273" spans="9:10" hidden="1">
      <c r="I273" s="259">
        <v>42273</v>
      </c>
      <c r="J273" t="s">
        <v>540</v>
      </c>
    </row>
    <row r="274" spans="9:10" hidden="1">
      <c r="I274" s="259">
        <v>42274</v>
      </c>
      <c r="J274" t="s">
        <v>541</v>
      </c>
    </row>
    <row r="275" spans="9:10" hidden="1">
      <c r="I275" s="259">
        <v>42275</v>
      </c>
      <c r="J275" t="s">
        <v>542</v>
      </c>
    </row>
    <row r="276" spans="9:10" hidden="1">
      <c r="I276" s="259">
        <v>42276</v>
      </c>
      <c r="J276" t="s">
        <v>543</v>
      </c>
    </row>
    <row r="277" spans="9:10" hidden="1">
      <c r="I277" s="259">
        <v>42277</v>
      </c>
      <c r="J277" t="s">
        <v>544</v>
      </c>
    </row>
    <row r="278" spans="9:10" hidden="1">
      <c r="I278" s="259">
        <v>42278</v>
      </c>
      <c r="J278" t="s">
        <v>538</v>
      </c>
    </row>
    <row r="279" spans="9:10" hidden="1">
      <c r="I279" s="259">
        <v>42279</v>
      </c>
      <c r="J279" t="s">
        <v>539</v>
      </c>
    </row>
    <row r="280" spans="9:10" hidden="1">
      <c r="I280" s="259">
        <v>42280</v>
      </c>
      <c r="J280" t="s">
        <v>540</v>
      </c>
    </row>
    <row r="281" spans="9:10" hidden="1">
      <c r="I281" s="259">
        <v>42281</v>
      </c>
      <c r="J281" t="s">
        <v>541</v>
      </c>
    </row>
    <row r="282" spans="9:10" hidden="1">
      <c r="I282" s="259">
        <v>42282</v>
      </c>
      <c r="J282" t="s">
        <v>542</v>
      </c>
    </row>
    <row r="283" spans="9:10" hidden="1">
      <c r="I283" s="259">
        <v>42283</v>
      </c>
      <c r="J283" t="s">
        <v>543</v>
      </c>
    </row>
    <row r="284" spans="9:10" hidden="1">
      <c r="I284" s="259">
        <v>42284</v>
      </c>
      <c r="J284" t="s">
        <v>544</v>
      </c>
    </row>
    <row r="285" spans="9:10" hidden="1">
      <c r="I285" s="259">
        <v>42285</v>
      </c>
      <c r="J285" t="s">
        <v>538</v>
      </c>
    </row>
    <row r="286" spans="9:10" hidden="1">
      <c r="I286" s="259">
        <v>42286</v>
      </c>
      <c r="J286" t="s">
        <v>539</v>
      </c>
    </row>
    <row r="287" spans="9:10" hidden="1">
      <c r="I287" s="259">
        <v>42287</v>
      </c>
      <c r="J287" t="s">
        <v>540</v>
      </c>
    </row>
    <row r="288" spans="9:10" hidden="1">
      <c r="I288" s="259">
        <v>42288</v>
      </c>
      <c r="J288" t="s">
        <v>541</v>
      </c>
    </row>
    <row r="289" spans="9:10" hidden="1">
      <c r="I289" s="259">
        <v>42289</v>
      </c>
      <c r="J289" t="s">
        <v>542</v>
      </c>
    </row>
    <row r="290" spans="9:10" hidden="1">
      <c r="I290" s="259">
        <v>42290</v>
      </c>
      <c r="J290" t="s">
        <v>543</v>
      </c>
    </row>
    <row r="291" spans="9:10" hidden="1">
      <c r="I291" s="259">
        <v>42291</v>
      </c>
      <c r="J291" t="s">
        <v>544</v>
      </c>
    </row>
    <row r="292" spans="9:10" hidden="1">
      <c r="I292" s="259">
        <v>42292</v>
      </c>
      <c r="J292" t="s">
        <v>538</v>
      </c>
    </row>
    <row r="293" spans="9:10" hidden="1">
      <c r="I293" s="259">
        <v>42293</v>
      </c>
      <c r="J293" t="s">
        <v>539</v>
      </c>
    </row>
    <row r="294" spans="9:10" hidden="1">
      <c r="I294" s="259">
        <v>42294</v>
      </c>
      <c r="J294" t="s">
        <v>540</v>
      </c>
    </row>
    <row r="295" spans="9:10" hidden="1">
      <c r="I295" s="259">
        <v>42295</v>
      </c>
      <c r="J295" t="s">
        <v>541</v>
      </c>
    </row>
    <row r="296" spans="9:10" hidden="1">
      <c r="I296" s="259">
        <v>42296</v>
      </c>
      <c r="J296" t="s">
        <v>542</v>
      </c>
    </row>
    <row r="297" spans="9:10" hidden="1">
      <c r="I297" s="259">
        <v>42297</v>
      </c>
      <c r="J297" t="s">
        <v>543</v>
      </c>
    </row>
    <row r="298" spans="9:10" hidden="1">
      <c r="I298" s="259">
        <v>42298</v>
      </c>
      <c r="J298" t="s">
        <v>544</v>
      </c>
    </row>
    <row r="299" spans="9:10" hidden="1">
      <c r="I299" s="259">
        <v>42299</v>
      </c>
      <c r="J299" t="s">
        <v>538</v>
      </c>
    </row>
    <row r="300" spans="9:10" hidden="1">
      <c r="I300" s="259">
        <v>42300</v>
      </c>
      <c r="J300" t="s">
        <v>539</v>
      </c>
    </row>
    <row r="301" spans="9:10" hidden="1">
      <c r="I301" s="259">
        <v>42301</v>
      </c>
      <c r="J301" t="s">
        <v>540</v>
      </c>
    </row>
    <row r="302" spans="9:10" hidden="1">
      <c r="I302" s="259">
        <v>42302</v>
      </c>
      <c r="J302" t="s">
        <v>541</v>
      </c>
    </row>
    <row r="303" spans="9:10" hidden="1">
      <c r="I303" s="259">
        <v>42303</v>
      </c>
      <c r="J303" t="s">
        <v>542</v>
      </c>
    </row>
    <row r="304" spans="9:10" hidden="1">
      <c r="I304" s="259">
        <v>42304</v>
      </c>
      <c r="J304" t="s">
        <v>543</v>
      </c>
    </row>
    <row r="305" spans="9:10" hidden="1">
      <c r="I305" s="259">
        <v>42305</v>
      </c>
      <c r="J305" t="s">
        <v>544</v>
      </c>
    </row>
    <row r="306" spans="9:10" hidden="1">
      <c r="I306" s="259">
        <v>42306</v>
      </c>
      <c r="J306" t="s">
        <v>538</v>
      </c>
    </row>
    <row r="307" spans="9:10" hidden="1">
      <c r="I307" s="259">
        <v>42307</v>
      </c>
      <c r="J307" t="s">
        <v>539</v>
      </c>
    </row>
    <row r="308" spans="9:10" hidden="1">
      <c r="I308" s="259">
        <v>42308</v>
      </c>
      <c r="J308" t="s">
        <v>540</v>
      </c>
    </row>
    <row r="309" spans="9:10" hidden="1">
      <c r="I309" s="259">
        <v>42309</v>
      </c>
      <c r="J309" t="s">
        <v>541</v>
      </c>
    </row>
    <row r="310" spans="9:10" hidden="1">
      <c r="I310" s="259">
        <v>42310</v>
      </c>
      <c r="J310" t="s">
        <v>542</v>
      </c>
    </row>
    <row r="311" spans="9:10" hidden="1">
      <c r="I311" s="259">
        <v>42311</v>
      </c>
      <c r="J311" t="s">
        <v>543</v>
      </c>
    </row>
    <row r="312" spans="9:10" hidden="1">
      <c r="I312" s="259">
        <v>42312</v>
      </c>
      <c r="J312" t="s">
        <v>544</v>
      </c>
    </row>
    <row r="313" spans="9:10" hidden="1">
      <c r="I313" s="259">
        <v>42313</v>
      </c>
      <c r="J313" t="s">
        <v>538</v>
      </c>
    </row>
    <row r="314" spans="9:10" hidden="1">
      <c r="I314" s="259">
        <v>42314</v>
      </c>
      <c r="J314" t="s">
        <v>539</v>
      </c>
    </row>
    <row r="315" spans="9:10" hidden="1">
      <c r="I315" s="259">
        <v>42315</v>
      </c>
      <c r="J315" t="s">
        <v>540</v>
      </c>
    </row>
    <row r="316" spans="9:10" hidden="1">
      <c r="I316" s="259">
        <v>42316</v>
      </c>
      <c r="J316" t="s">
        <v>541</v>
      </c>
    </row>
    <row r="317" spans="9:10" hidden="1">
      <c r="I317" s="259">
        <v>42317</v>
      </c>
      <c r="J317" t="s">
        <v>542</v>
      </c>
    </row>
    <row r="318" spans="9:10" hidden="1">
      <c r="I318" s="259">
        <v>42318</v>
      </c>
      <c r="J318" t="s">
        <v>543</v>
      </c>
    </row>
    <row r="319" spans="9:10" hidden="1">
      <c r="I319" s="259">
        <v>42319</v>
      </c>
      <c r="J319" t="s">
        <v>544</v>
      </c>
    </row>
    <row r="320" spans="9:10" hidden="1">
      <c r="I320" s="259">
        <v>42320</v>
      </c>
      <c r="J320" t="s">
        <v>538</v>
      </c>
    </row>
    <row r="321" spans="9:10" hidden="1">
      <c r="I321" s="259">
        <v>42321</v>
      </c>
      <c r="J321" t="s">
        <v>539</v>
      </c>
    </row>
    <row r="322" spans="9:10" hidden="1">
      <c r="I322" s="259">
        <v>42322</v>
      </c>
      <c r="J322" t="s">
        <v>540</v>
      </c>
    </row>
    <row r="323" spans="9:10" hidden="1">
      <c r="I323" s="259">
        <v>42323</v>
      </c>
      <c r="J323" t="s">
        <v>541</v>
      </c>
    </row>
    <row r="324" spans="9:10" hidden="1">
      <c r="I324" s="259">
        <v>42324</v>
      </c>
      <c r="J324" t="s">
        <v>542</v>
      </c>
    </row>
    <row r="325" spans="9:10" hidden="1">
      <c r="I325" s="259">
        <v>42325</v>
      </c>
      <c r="J325" t="s">
        <v>543</v>
      </c>
    </row>
    <row r="326" spans="9:10" hidden="1">
      <c r="I326" s="259">
        <v>42326</v>
      </c>
      <c r="J326" t="s">
        <v>544</v>
      </c>
    </row>
    <row r="327" spans="9:10" hidden="1">
      <c r="I327" s="259">
        <v>42327</v>
      </c>
      <c r="J327" t="s">
        <v>538</v>
      </c>
    </row>
    <row r="328" spans="9:10" hidden="1">
      <c r="I328" s="259">
        <v>42328</v>
      </c>
      <c r="J328" t="s">
        <v>539</v>
      </c>
    </row>
    <row r="329" spans="9:10" hidden="1">
      <c r="I329" s="259">
        <v>42329</v>
      </c>
      <c r="J329" t="s">
        <v>540</v>
      </c>
    </row>
    <row r="330" spans="9:10" hidden="1">
      <c r="I330" s="259">
        <v>42330</v>
      </c>
      <c r="J330" t="s">
        <v>541</v>
      </c>
    </row>
    <row r="331" spans="9:10" hidden="1">
      <c r="I331" s="259">
        <v>42331</v>
      </c>
      <c r="J331" t="s">
        <v>542</v>
      </c>
    </row>
    <row r="332" spans="9:10" hidden="1">
      <c r="I332" s="259">
        <v>42332</v>
      </c>
      <c r="J332" t="s">
        <v>543</v>
      </c>
    </row>
    <row r="333" spans="9:10" hidden="1">
      <c r="I333" s="259">
        <v>42333</v>
      </c>
      <c r="J333" t="s">
        <v>544</v>
      </c>
    </row>
    <row r="334" spans="9:10" hidden="1">
      <c r="I334" s="259">
        <v>42334</v>
      </c>
      <c r="J334" t="s">
        <v>538</v>
      </c>
    </row>
    <row r="335" spans="9:10" hidden="1">
      <c r="I335" s="259">
        <v>42335</v>
      </c>
      <c r="J335" t="s">
        <v>539</v>
      </c>
    </row>
    <row r="336" spans="9:10" hidden="1">
      <c r="I336" s="259">
        <v>42336</v>
      </c>
      <c r="J336" t="s">
        <v>540</v>
      </c>
    </row>
    <row r="337" spans="9:10" hidden="1">
      <c r="I337" s="259">
        <v>42337</v>
      </c>
      <c r="J337" t="s">
        <v>541</v>
      </c>
    </row>
    <row r="338" spans="9:10" hidden="1">
      <c r="I338" s="259">
        <v>42338</v>
      </c>
      <c r="J338" t="s">
        <v>542</v>
      </c>
    </row>
    <row r="339" spans="9:10" hidden="1">
      <c r="I339" s="259">
        <v>42339</v>
      </c>
      <c r="J339" t="s">
        <v>543</v>
      </c>
    </row>
    <row r="340" spans="9:10" hidden="1">
      <c r="I340" s="259">
        <v>42340</v>
      </c>
      <c r="J340" t="s">
        <v>544</v>
      </c>
    </row>
    <row r="341" spans="9:10" hidden="1">
      <c r="I341" s="259">
        <v>42341</v>
      </c>
      <c r="J341" t="s">
        <v>538</v>
      </c>
    </row>
    <row r="342" spans="9:10" hidden="1">
      <c r="I342" s="259">
        <v>42342</v>
      </c>
      <c r="J342" t="s">
        <v>539</v>
      </c>
    </row>
    <row r="343" spans="9:10" hidden="1">
      <c r="I343" s="259">
        <v>42343</v>
      </c>
      <c r="J343" t="s">
        <v>540</v>
      </c>
    </row>
    <row r="344" spans="9:10" hidden="1">
      <c r="I344" s="259">
        <v>42344</v>
      </c>
      <c r="J344" t="s">
        <v>541</v>
      </c>
    </row>
    <row r="345" spans="9:10" hidden="1">
      <c r="I345" s="259">
        <v>42345</v>
      </c>
      <c r="J345" t="s">
        <v>542</v>
      </c>
    </row>
    <row r="346" spans="9:10" hidden="1">
      <c r="I346" s="259">
        <v>42346</v>
      </c>
      <c r="J346" t="s">
        <v>543</v>
      </c>
    </row>
    <row r="347" spans="9:10" hidden="1">
      <c r="I347" s="259">
        <v>42347</v>
      </c>
      <c r="J347" t="s">
        <v>544</v>
      </c>
    </row>
    <row r="348" spans="9:10" hidden="1">
      <c r="I348" s="259">
        <v>42348</v>
      </c>
      <c r="J348" t="s">
        <v>538</v>
      </c>
    </row>
    <row r="349" spans="9:10" hidden="1">
      <c r="I349" s="259">
        <v>42349</v>
      </c>
      <c r="J349" t="s">
        <v>539</v>
      </c>
    </row>
    <row r="350" spans="9:10" hidden="1">
      <c r="I350" s="259">
        <v>42350</v>
      </c>
      <c r="J350" t="s">
        <v>540</v>
      </c>
    </row>
    <row r="351" spans="9:10" hidden="1">
      <c r="I351" s="259">
        <v>42351</v>
      </c>
      <c r="J351" t="s">
        <v>541</v>
      </c>
    </row>
    <row r="352" spans="9:10" hidden="1">
      <c r="I352" s="259">
        <v>42352</v>
      </c>
      <c r="J352" t="s">
        <v>542</v>
      </c>
    </row>
    <row r="353" spans="9:10" hidden="1">
      <c r="I353" s="259">
        <v>42353</v>
      </c>
      <c r="J353" t="s">
        <v>543</v>
      </c>
    </row>
    <row r="354" spans="9:10" hidden="1">
      <c r="I354" s="259">
        <v>42354</v>
      </c>
      <c r="J354" t="s">
        <v>544</v>
      </c>
    </row>
    <row r="355" spans="9:10" hidden="1">
      <c r="I355" s="259">
        <v>42355</v>
      </c>
      <c r="J355" t="s">
        <v>538</v>
      </c>
    </row>
    <row r="356" spans="9:10" hidden="1">
      <c r="I356" s="259">
        <v>42356</v>
      </c>
      <c r="J356" t="s">
        <v>539</v>
      </c>
    </row>
    <row r="357" spans="9:10" hidden="1">
      <c r="I357" s="259">
        <v>42357</v>
      </c>
      <c r="J357" t="s">
        <v>540</v>
      </c>
    </row>
    <row r="358" spans="9:10" hidden="1">
      <c r="I358" s="259">
        <v>42358</v>
      </c>
      <c r="J358" t="s">
        <v>541</v>
      </c>
    </row>
    <row r="359" spans="9:10" hidden="1">
      <c r="I359" s="259">
        <v>42359</v>
      </c>
      <c r="J359" t="s">
        <v>542</v>
      </c>
    </row>
    <row r="360" spans="9:10" hidden="1">
      <c r="I360" s="259">
        <v>42360</v>
      </c>
      <c r="J360" t="s">
        <v>543</v>
      </c>
    </row>
    <row r="361" spans="9:10" hidden="1">
      <c r="I361" s="259">
        <v>42361</v>
      </c>
      <c r="J361" t="s">
        <v>544</v>
      </c>
    </row>
    <row r="362" spans="9:10" hidden="1">
      <c r="I362" s="259">
        <v>42362</v>
      </c>
      <c r="J362" t="s">
        <v>538</v>
      </c>
    </row>
    <row r="363" spans="9:10" hidden="1">
      <c r="I363" s="259">
        <v>42363</v>
      </c>
      <c r="J363" t="s">
        <v>539</v>
      </c>
    </row>
    <row r="364" spans="9:10" hidden="1">
      <c r="I364" s="259">
        <v>42364</v>
      </c>
      <c r="J364" t="s">
        <v>540</v>
      </c>
    </row>
    <row r="365" spans="9:10" hidden="1">
      <c r="I365" s="259">
        <v>42365</v>
      </c>
      <c r="J365" t="s">
        <v>541</v>
      </c>
    </row>
    <row r="366" spans="9:10" hidden="1">
      <c r="I366" s="259">
        <v>42366</v>
      </c>
      <c r="J366" t="s">
        <v>542</v>
      </c>
    </row>
    <row r="367" spans="9:10" hidden="1">
      <c r="I367" s="259">
        <v>42367</v>
      </c>
      <c r="J367" t="s">
        <v>543</v>
      </c>
    </row>
    <row r="368" spans="9:10" hidden="1">
      <c r="I368" s="259">
        <v>42368</v>
      </c>
      <c r="J368" t="s">
        <v>544</v>
      </c>
    </row>
    <row r="369" spans="9:10" hidden="1">
      <c r="I369" s="259">
        <v>42369</v>
      </c>
      <c r="J369" t="s">
        <v>538</v>
      </c>
    </row>
    <row r="370" spans="9:10" hidden="1">
      <c r="I370" s="259">
        <v>42370</v>
      </c>
      <c r="J370" t="s">
        <v>539</v>
      </c>
    </row>
    <row r="371" spans="9:10" hidden="1">
      <c r="I371" s="259">
        <v>42371</v>
      </c>
      <c r="J371" t="s">
        <v>540</v>
      </c>
    </row>
    <row r="372" spans="9:10" hidden="1">
      <c r="I372" s="259">
        <v>42372</v>
      </c>
      <c r="J372" t="s">
        <v>541</v>
      </c>
    </row>
    <row r="373" spans="9:10" hidden="1">
      <c r="I373" s="259">
        <v>42373</v>
      </c>
      <c r="J373" t="s">
        <v>542</v>
      </c>
    </row>
    <row r="374" spans="9:10" hidden="1">
      <c r="I374" s="259">
        <v>42374</v>
      </c>
      <c r="J374" t="s">
        <v>543</v>
      </c>
    </row>
    <row r="375" spans="9:10" hidden="1">
      <c r="I375" s="259">
        <v>42375</v>
      </c>
      <c r="J375" t="s">
        <v>544</v>
      </c>
    </row>
    <row r="376" spans="9:10" hidden="1">
      <c r="I376" s="259">
        <v>42376</v>
      </c>
      <c r="J376" t="s">
        <v>538</v>
      </c>
    </row>
    <row r="377" spans="9:10" hidden="1">
      <c r="I377" s="259">
        <v>42377</v>
      </c>
      <c r="J377" t="s">
        <v>539</v>
      </c>
    </row>
    <row r="378" spans="9:10" hidden="1">
      <c r="I378" s="259">
        <v>42378</v>
      </c>
      <c r="J378" t="s">
        <v>540</v>
      </c>
    </row>
    <row r="379" spans="9:10" hidden="1">
      <c r="I379" s="259">
        <v>42379</v>
      </c>
      <c r="J379" t="s">
        <v>541</v>
      </c>
    </row>
    <row r="380" spans="9:10" hidden="1">
      <c r="I380" s="259">
        <v>42380</v>
      </c>
      <c r="J380" t="s">
        <v>542</v>
      </c>
    </row>
    <row r="381" spans="9:10" hidden="1">
      <c r="I381" s="259">
        <v>42381</v>
      </c>
      <c r="J381" t="s">
        <v>543</v>
      </c>
    </row>
    <row r="382" spans="9:10" hidden="1">
      <c r="I382" s="259">
        <v>42382</v>
      </c>
      <c r="J382" t="s">
        <v>544</v>
      </c>
    </row>
    <row r="383" spans="9:10" hidden="1">
      <c r="I383" s="259">
        <v>42383</v>
      </c>
      <c r="J383" t="s">
        <v>538</v>
      </c>
    </row>
    <row r="384" spans="9:10" hidden="1">
      <c r="I384" s="259">
        <v>42384</v>
      </c>
      <c r="J384" t="s">
        <v>539</v>
      </c>
    </row>
    <row r="385" spans="9:10" hidden="1">
      <c r="I385" s="259">
        <v>42385</v>
      </c>
      <c r="J385" t="s">
        <v>540</v>
      </c>
    </row>
    <row r="386" spans="9:10" hidden="1">
      <c r="I386" s="259">
        <v>42386</v>
      </c>
      <c r="J386" t="s">
        <v>541</v>
      </c>
    </row>
    <row r="387" spans="9:10" hidden="1">
      <c r="I387" s="259">
        <v>42387</v>
      </c>
      <c r="J387" t="s">
        <v>542</v>
      </c>
    </row>
    <row r="388" spans="9:10" hidden="1">
      <c r="I388" s="259">
        <v>42388</v>
      </c>
      <c r="J388" t="s">
        <v>543</v>
      </c>
    </row>
    <row r="389" spans="9:10" hidden="1">
      <c r="I389" s="259">
        <v>42389</v>
      </c>
      <c r="J389" t="s">
        <v>544</v>
      </c>
    </row>
    <row r="390" spans="9:10" hidden="1">
      <c r="I390" s="259">
        <v>42390</v>
      </c>
      <c r="J390" t="s">
        <v>538</v>
      </c>
    </row>
    <row r="391" spans="9:10" hidden="1">
      <c r="I391" s="259">
        <v>42391</v>
      </c>
      <c r="J391" t="s">
        <v>539</v>
      </c>
    </row>
    <row r="392" spans="9:10" hidden="1">
      <c r="I392" s="259">
        <v>42392</v>
      </c>
      <c r="J392" t="s">
        <v>540</v>
      </c>
    </row>
    <row r="393" spans="9:10" hidden="1">
      <c r="I393" s="259">
        <v>42393</v>
      </c>
      <c r="J393" t="s">
        <v>541</v>
      </c>
    </row>
    <row r="394" spans="9:10" hidden="1">
      <c r="I394" s="259">
        <v>42394</v>
      </c>
      <c r="J394" t="s">
        <v>542</v>
      </c>
    </row>
    <row r="395" spans="9:10" hidden="1">
      <c r="I395" s="259">
        <v>42395</v>
      </c>
      <c r="J395" t="s">
        <v>543</v>
      </c>
    </row>
    <row r="396" spans="9:10" hidden="1">
      <c r="I396" s="259">
        <v>42396</v>
      </c>
      <c r="J396" t="s">
        <v>544</v>
      </c>
    </row>
    <row r="397" spans="9:10" hidden="1">
      <c r="I397" s="259">
        <v>42397</v>
      </c>
      <c r="J397" t="s">
        <v>538</v>
      </c>
    </row>
    <row r="398" spans="9:10" hidden="1">
      <c r="I398" s="259">
        <v>42398</v>
      </c>
      <c r="J398" t="s">
        <v>539</v>
      </c>
    </row>
    <row r="399" spans="9:10" hidden="1">
      <c r="I399" s="259">
        <v>42399</v>
      </c>
      <c r="J399" t="s">
        <v>540</v>
      </c>
    </row>
    <row r="400" spans="9:10" hidden="1">
      <c r="I400" s="259">
        <v>42400</v>
      </c>
      <c r="J400" t="s">
        <v>541</v>
      </c>
    </row>
    <row r="401" spans="9:10" hidden="1">
      <c r="I401" s="259">
        <v>42401</v>
      </c>
      <c r="J401" t="s">
        <v>542</v>
      </c>
    </row>
    <row r="402" spans="9:10" hidden="1">
      <c r="I402" s="259">
        <v>42402</v>
      </c>
      <c r="J402" t="s">
        <v>543</v>
      </c>
    </row>
    <row r="403" spans="9:10" hidden="1">
      <c r="I403" s="259">
        <v>42403</v>
      </c>
      <c r="J403" t="s">
        <v>544</v>
      </c>
    </row>
    <row r="404" spans="9:10" hidden="1">
      <c r="I404" s="259">
        <v>42404</v>
      </c>
      <c r="J404" t="s">
        <v>538</v>
      </c>
    </row>
    <row r="405" spans="9:10" hidden="1">
      <c r="I405" s="259">
        <v>42405</v>
      </c>
      <c r="J405" t="s">
        <v>539</v>
      </c>
    </row>
    <row r="406" spans="9:10" hidden="1">
      <c r="I406" s="259">
        <v>42406</v>
      </c>
      <c r="J406" t="s">
        <v>540</v>
      </c>
    </row>
    <row r="407" spans="9:10" hidden="1">
      <c r="I407" s="259">
        <v>42407</v>
      </c>
      <c r="J407" t="s">
        <v>541</v>
      </c>
    </row>
    <row r="408" spans="9:10" hidden="1">
      <c r="I408" s="259">
        <v>42408</v>
      </c>
      <c r="J408" t="s">
        <v>542</v>
      </c>
    </row>
    <row r="409" spans="9:10" hidden="1">
      <c r="I409" s="259">
        <v>42409</v>
      </c>
      <c r="J409" t="s">
        <v>543</v>
      </c>
    </row>
    <row r="410" spans="9:10" hidden="1">
      <c r="I410" s="259">
        <v>42410</v>
      </c>
      <c r="J410" t="s">
        <v>544</v>
      </c>
    </row>
    <row r="411" spans="9:10" hidden="1">
      <c r="I411" s="259">
        <v>42411</v>
      </c>
      <c r="J411" t="s">
        <v>538</v>
      </c>
    </row>
    <row r="412" spans="9:10" hidden="1">
      <c r="I412" s="259">
        <v>42412</v>
      </c>
      <c r="J412" t="s">
        <v>539</v>
      </c>
    </row>
    <row r="413" spans="9:10" hidden="1">
      <c r="I413" s="259">
        <v>42413</v>
      </c>
      <c r="J413" t="s">
        <v>540</v>
      </c>
    </row>
    <row r="414" spans="9:10" hidden="1">
      <c r="I414" s="259">
        <v>42414</v>
      </c>
      <c r="J414" t="s">
        <v>541</v>
      </c>
    </row>
    <row r="415" spans="9:10" hidden="1">
      <c r="I415" s="259">
        <v>42415</v>
      </c>
      <c r="J415" t="s">
        <v>542</v>
      </c>
    </row>
    <row r="416" spans="9:10" hidden="1">
      <c r="I416" s="259">
        <v>42416</v>
      </c>
      <c r="J416" t="s">
        <v>543</v>
      </c>
    </row>
    <row r="417" spans="9:10" hidden="1">
      <c r="I417" s="259">
        <v>42417</v>
      </c>
      <c r="J417" t="s">
        <v>544</v>
      </c>
    </row>
    <row r="418" spans="9:10" hidden="1">
      <c r="I418" s="259">
        <v>42418</v>
      </c>
      <c r="J418" t="s">
        <v>538</v>
      </c>
    </row>
    <row r="419" spans="9:10" hidden="1">
      <c r="I419" s="259">
        <v>42419</v>
      </c>
      <c r="J419" t="s">
        <v>539</v>
      </c>
    </row>
    <row r="420" spans="9:10" hidden="1">
      <c r="I420" s="259">
        <v>42420</v>
      </c>
      <c r="J420" t="s">
        <v>540</v>
      </c>
    </row>
    <row r="421" spans="9:10" hidden="1">
      <c r="I421" s="259">
        <v>42421</v>
      </c>
      <c r="J421" t="s">
        <v>541</v>
      </c>
    </row>
    <row r="422" spans="9:10" hidden="1">
      <c r="I422" s="259">
        <v>42422</v>
      </c>
      <c r="J422" t="s">
        <v>542</v>
      </c>
    </row>
    <row r="423" spans="9:10" hidden="1">
      <c r="I423" s="259">
        <v>42423</v>
      </c>
      <c r="J423" t="s">
        <v>543</v>
      </c>
    </row>
    <row r="424" spans="9:10" hidden="1">
      <c r="I424" s="259">
        <v>42424</v>
      </c>
      <c r="J424" t="s">
        <v>544</v>
      </c>
    </row>
    <row r="425" spans="9:10" hidden="1">
      <c r="I425" s="259">
        <v>42425</v>
      </c>
      <c r="J425" t="s">
        <v>538</v>
      </c>
    </row>
    <row r="426" spans="9:10" hidden="1">
      <c r="I426" s="259">
        <v>42426</v>
      </c>
      <c r="J426" t="s">
        <v>539</v>
      </c>
    </row>
    <row r="427" spans="9:10" hidden="1">
      <c r="I427" s="259">
        <v>42427</v>
      </c>
      <c r="J427" t="s">
        <v>540</v>
      </c>
    </row>
    <row r="428" spans="9:10" hidden="1">
      <c r="I428" s="259">
        <v>42428</v>
      </c>
      <c r="J428" t="s">
        <v>541</v>
      </c>
    </row>
    <row r="429" spans="9:10" hidden="1">
      <c r="I429" s="259">
        <v>42429</v>
      </c>
      <c r="J429" t="s">
        <v>542</v>
      </c>
    </row>
    <row r="430" spans="9:10" hidden="1">
      <c r="I430" s="259">
        <v>42430</v>
      </c>
      <c r="J430" t="s">
        <v>543</v>
      </c>
    </row>
    <row r="431" spans="9:10" hidden="1">
      <c r="I431" s="259">
        <v>42431</v>
      </c>
      <c r="J431" t="s">
        <v>544</v>
      </c>
    </row>
    <row r="432" spans="9:10" hidden="1">
      <c r="I432" s="259">
        <v>42432</v>
      </c>
      <c r="J432" t="s">
        <v>538</v>
      </c>
    </row>
    <row r="433" spans="9:10" hidden="1">
      <c r="I433" s="259">
        <v>42433</v>
      </c>
      <c r="J433" t="s">
        <v>539</v>
      </c>
    </row>
    <row r="434" spans="9:10" hidden="1">
      <c r="I434" s="259">
        <v>42434</v>
      </c>
      <c r="J434" t="s">
        <v>540</v>
      </c>
    </row>
    <row r="435" spans="9:10" hidden="1">
      <c r="I435" s="259">
        <v>42435</v>
      </c>
      <c r="J435" t="s">
        <v>541</v>
      </c>
    </row>
    <row r="436" spans="9:10" hidden="1">
      <c r="I436" s="259">
        <v>42436</v>
      </c>
      <c r="J436" t="s">
        <v>542</v>
      </c>
    </row>
    <row r="437" spans="9:10" hidden="1">
      <c r="I437" s="259">
        <v>42437</v>
      </c>
      <c r="J437" t="s">
        <v>543</v>
      </c>
    </row>
    <row r="438" spans="9:10" hidden="1">
      <c r="I438" s="259">
        <v>42438</v>
      </c>
      <c r="J438" t="s">
        <v>544</v>
      </c>
    </row>
    <row r="439" spans="9:10" hidden="1">
      <c r="I439" s="259">
        <v>42439</v>
      </c>
      <c r="J439" t="s">
        <v>538</v>
      </c>
    </row>
    <row r="440" spans="9:10" hidden="1">
      <c r="I440" s="259">
        <v>42440</v>
      </c>
      <c r="J440" t="s">
        <v>539</v>
      </c>
    </row>
    <row r="441" spans="9:10" hidden="1">
      <c r="I441" s="259">
        <v>42441</v>
      </c>
      <c r="J441" t="s">
        <v>540</v>
      </c>
    </row>
    <row r="442" spans="9:10" hidden="1">
      <c r="I442" s="259">
        <v>42442</v>
      </c>
      <c r="J442" t="s">
        <v>541</v>
      </c>
    </row>
    <row r="443" spans="9:10" hidden="1">
      <c r="I443" s="259">
        <v>42443</v>
      </c>
      <c r="J443" t="s">
        <v>542</v>
      </c>
    </row>
    <row r="444" spans="9:10" hidden="1">
      <c r="I444" s="259">
        <v>42444</v>
      </c>
      <c r="J444" t="s">
        <v>543</v>
      </c>
    </row>
    <row r="445" spans="9:10" hidden="1">
      <c r="I445" s="259">
        <v>42445</v>
      </c>
      <c r="J445" t="s">
        <v>544</v>
      </c>
    </row>
    <row r="446" spans="9:10" hidden="1">
      <c r="I446" s="259">
        <v>42446</v>
      </c>
      <c r="J446" t="s">
        <v>538</v>
      </c>
    </row>
    <row r="447" spans="9:10" hidden="1">
      <c r="I447" s="259">
        <v>42447</v>
      </c>
      <c r="J447" t="s">
        <v>539</v>
      </c>
    </row>
    <row r="448" spans="9:10" hidden="1">
      <c r="I448" s="259">
        <v>42448</v>
      </c>
      <c r="J448" t="s">
        <v>540</v>
      </c>
    </row>
    <row r="449" spans="9:10" hidden="1">
      <c r="I449" s="259">
        <v>42449</v>
      </c>
      <c r="J449" t="s">
        <v>541</v>
      </c>
    </row>
    <row r="450" spans="9:10" hidden="1">
      <c r="I450" s="259">
        <v>42450</v>
      </c>
      <c r="J450" t="s">
        <v>542</v>
      </c>
    </row>
    <row r="451" spans="9:10" hidden="1">
      <c r="I451" s="259">
        <v>42451</v>
      </c>
      <c r="J451" t="s">
        <v>543</v>
      </c>
    </row>
    <row r="452" spans="9:10" hidden="1">
      <c r="I452" s="259">
        <v>42452</v>
      </c>
      <c r="J452" t="s">
        <v>544</v>
      </c>
    </row>
    <row r="453" spans="9:10" hidden="1">
      <c r="I453" s="259">
        <v>42453</v>
      </c>
      <c r="J453" t="s">
        <v>538</v>
      </c>
    </row>
    <row r="454" spans="9:10" hidden="1">
      <c r="I454" s="259">
        <v>42454</v>
      </c>
      <c r="J454" t="s">
        <v>539</v>
      </c>
    </row>
    <row r="455" spans="9:10" hidden="1">
      <c r="I455" s="259">
        <v>42455</v>
      </c>
      <c r="J455" t="s">
        <v>540</v>
      </c>
    </row>
    <row r="456" spans="9:10" hidden="1">
      <c r="I456" s="259">
        <v>42456</v>
      </c>
      <c r="J456" t="s">
        <v>541</v>
      </c>
    </row>
    <row r="457" spans="9:10" hidden="1">
      <c r="I457" s="259">
        <v>42457</v>
      </c>
      <c r="J457" t="s">
        <v>542</v>
      </c>
    </row>
    <row r="458" spans="9:10" hidden="1">
      <c r="I458" s="259">
        <v>42458</v>
      </c>
      <c r="J458" t="s">
        <v>543</v>
      </c>
    </row>
    <row r="459" spans="9:10" hidden="1">
      <c r="I459" s="259">
        <v>42459</v>
      </c>
      <c r="J459" t="s">
        <v>544</v>
      </c>
    </row>
    <row r="460" spans="9:10" hidden="1">
      <c r="I460" s="259">
        <v>42460</v>
      </c>
      <c r="J460" t="s">
        <v>538</v>
      </c>
    </row>
    <row r="461" spans="9:10" hidden="1">
      <c r="I461" s="259">
        <v>42461</v>
      </c>
      <c r="J461" t="s">
        <v>539</v>
      </c>
    </row>
    <row r="462" spans="9:10" hidden="1">
      <c r="I462" s="259">
        <v>42462</v>
      </c>
      <c r="J462" t="s">
        <v>540</v>
      </c>
    </row>
    <row r="463" spans="9:10" hidden="1">
      <c r="I463" s="259">
        <v>42463</v>
      </c>
      <c r="J463" t="s">
        <v>541</v>
      </c>
    </row>
    <row r="464" spans="9:10" hidden="1">
      <c r="I464" s="259">
        <v>42464</v>
      </c>
      <c r="J464" t="s">
        <v>542</v>
      </c>
    </row>
    <row r="465" spans="9:10" hidden="1">
      <c r="I465" s="259">
        <v>42465</v>
      </c>
      <c r="J465" t="s">
        <v>543</v>
      </c>
    </row>
    <row r="466" spans="9:10" hidden="1">
      <c r="I466" s="259">
        <v>42466</v>
      </c>
      <c r="J466" t="s">
        <v>544</v>
      </c>
    </row>
    <row r="467" spans="9:10" hidden="1">
      <c r="I467" s="259">
        <v>42467</v>
      </c>
      <c r="J467" t="s">
        <v>538</v>
      </c>
    </row>
    <row r="468" spans="9:10" hidden="1">
      <c r="I468" s="259">
        <v>42468</v>
      </c>
      <c r="J468" t="s">
        <v>539</v>
      </c>
    </row>
    <row r="469" spans="9:10" hidden="1">
      <c r="I469" s="259">
        <v>42469</v>
      </c>
      <c r="J469" t="s">
        <v>540</v>
      </c>
    </row>
    <row r="470" spans="9:10" hidden="1">
      <c r="I470" s="259">
        <v>42470</v>
      </c>
      <c r="J470" t="s">
        <v>541</v>
      </c>
    </row>
    <row r="471" spans="9:10" hidden="1">
      <c r="I471" s="259">
        <v>42471</v>
      </c>
      <c r="J471" t="s">
        <v>542</v>
      </c>
    </row>
    <row r="472" spans="9:10" hidden="1">
      <c r="I472" s="259">
        <v>42472</v>
      </c>
      <c r="J472" t="s">
        <v>543</v>
      </c>
    </row>
    <row r="473" spans="9:10" hidden="1">
      <c r="I473" s="259">
        <v>42473</v>
      </c>
      <c r="J473" t="s">
        <v>544</v>
      </c>
    </row>
    <row r="474" spans="9:10" hidden="1">
      <c r="I474" s="259">
        <v>42474</v>
      </c>
      <c r="J474" t="s">
        <v>538</v>
      </c>
    </row>
    <row r="475" spans="9:10" hidden="1">
      <c r="I475" s="259">
        <v>42475</v>
      </c>
      <c r="J475" t="s">
        <v>539</v>
      </c>
    </row>
    <row r="476" spans="9:10" hidden="1">
      <c r="I476" s="259">
        <v>42476</v>
      </c>
      <c r="J476" t="s">
        <v>540</v>
      </c>
    </row>
    <row r="477" spans="9:10" hidden="1">
      <c r="I477" s="259">
        <v>42477</v>
      </c>
      <c r="J477" t="s">
        <v>541</v>
      </c>
    </row>
    <row r="478" spans="9:10" hidden="1">
      <c r="I478" s="259">
        <v>42478</v>
      </c>
      <c r="J478" t="s">
        <v>542</v>
      </c>
    </row>
    <row r="479" spans="9:10" hidden="1">
      <c r="I479" s="259">
        <v>42479</v>
      </c>
      <c r="J479" t="s">
        <v>543</v>
      </c>
    </row>
    <row r="480" spans="9:10" hidden="1">
      <c r="I480" s="259">
        <v>42480</v>
      </c>
      <c r="J480" t="s">
        <v>544</v>
      </c>
    </row>
    <row r="481" spans="9:10" hidden="1">
      <c r="I481" s="259">
        <v>42481</v>
      </c>
      <c r="J481" t="s">
        <v>538</v>
      </c>
    </row>
    <row r="482" spans="9:10" hidden="1">
      <c r="I482" s="259">
        <v>42482</v>
      </c>
      <c r="J482" t="s">
        <v>539</v>
      </c>
    </row>
    <row r="483" spans="9:10" hidden="1">
      <c r="I483" s="259">
        <v>42483</v>
      </c>
      <c r="J483" t="s">
        <v>540</v>
      </c>
    </row>
    <row r="484" spans="9:10" hidden="1">
      <c r="I484" s="259">
        <v>42484</v>
      </c>
      <c r="J484" t="s">
        <v>541</v>
      </c>
    </row>
    <row r="485" spans="9:10" hidden="1">
      <c r="I485" s="259">
        <v>42485</v>
      </c>
      <c r="J485" t="s">
        <v>542</v>
      </c>
    </row>
    <row r="486" spans="9:10" hidden="1">
      <c r="I486" s="259">
        <v>42486</v>
      </c>
      <c r="J486" t="s">
        <v>543</v>
      </c>
    </row>
    <row r="487" spans="9:10" hidden="1">
      <c r="I487" s="259">
        <v>42487</v>
      </c>
      <c r="J487" t="s">
        <v>544</v>
      </c>
    </row>
    <row r="488" spans="9:10" hidden="1">
      <c r="I488" s="259">
        <v>42488</v>
      </c>
      <c r="J488" t="s">
        <v>538</v>
      </c>
    </row>
    <row r="489" spans="9:10" hidden="1">
      <c r="I489" s="259">
        <v>42489</v>
      </c>
      <c r="J489" t="s">
        <v>539</v>
      </c>
    </row>
    <row r="490" spans="9:10" hidden="1">
      <c r="I490" s="259">
        <v>42490</v>
      </c>
      <c r="J490" t="s">
        <v>540</v>
      </c>
    </row>
    <row r="491" spans="9:10" hidden="1">
      <c r="I491" s="259">
        <v>42491</v>
      </c>
      <c r="J491" t="s">
        <v>541</v>
      </c>
    </row>
    <row r="492" spans="9:10" hidden="1">
      <c r="I492" s="259">
        <v>42492</v>
      </c>
      <c r="J492" t="s">
        <v>542</v>
      </c>
    </row>
    <row r="493" spans="9:10" hidden="1">
      <c r="I493" s="259">
        <v>42493</v>
      </c>
      <c r="J493" t="s">
        <v>543</v>
      </c>
    </row>
    <row r="494" spans="9:10" hidden="1">
      <c r="I494" s="259">
        <v>42494</v>
      </c>
      <c r="J494" t="s">
        <v>544</v>
      </c>
    </row>
    <row r="495" spans="9:10" hidden="1">
      <c r="I495" s="259">
        <v>42495</v>
      </c>
      <c r="J495" t="s">
        <v>538</v>
      </c>
    </row>
    <row r="496" spans="9:10" hidden="1">
      <c r="I496" s="259">
        <v>42496</v>
      </c>
      <c r="J496" t="s">
        <v>539</v>
      </c>
    </row>
    <row r="497" spans="9:10" hidden="1">
      <c r="I497" s="259">
        <v>42497</v>
      </c>
      <c r="J497" t="s">
        <v>540</v>
      </c>
    </row>
    <row r="498" spans="9:10" hidden="1">
      <c r="I498" s="259">
        <v>42498</v>
      </c>
      <c r="J498" t="s">
        <v>541</v>
      </c>
    </row>
    <row r="499" spans="9:10" hidden="1">
      <c r="I499" s="259">
        <v>42499</v>
      </c>
      <c r="J499" t="s">
        <v>542</v>
      </c>
    </row>
    <row r="500" spans="9:10" hidden="1">
      <c r="I500" s="259">
        <v>42500</v>
      </c>
      <c r="J500" t="s">
        <v>543</v>
      </c>
    </row>
    <row r="501" spans="9:10" hidden="1">
      <c r="I501" s="259">
        <v>42501</v>
      </c>
      <c r="J501" t="s">
        <v>544</v>
      </c>
    </row>
    <row r="502" spans="9:10" hidden="1">
      <c r="I502" s="259">
        <v>42502</v>
      </c>
      <c r="J502" t="s">
        <v>538</v>
      </c>
    </row>
    <row r="503" spans="9:10" hidden="1">
      <c r="I503" s="259">
        <v>42503</v>
      </c>
      <c r="J503" t="s">
        <v>539</v>
      </c>
    </row>
    <row r="504" spans="9:10" hidden="1">
      <c r="I504" s="259">
        <v>42504</v>
      </c>
      <c r="J504" t="s">
        <v>540</v>
      </c>
    </row>
    <row r="505" spans="9:10" hidden="1">
      <c r="I505" s="259">
        <v>42505</v>
      </c>
      <c r="J505" t="s">
        <v>541</v>
      </c>
    </row>
    <row r="506" spans="9:10" hidden="1">
      <c r="I506" s="259">
        <v>42506</v>
      </c>
      <c r="J506" t="s">
        <v>542</v>
      </c>
    </row>
    <row r="507" spans="9:10" hidden="1">
      <c r="I507" s="259">
        <v>42507</v>
      </c>
      <c r="J507" t="s">
        <v>543</v>
      </c>
    </row>
    <row r="508" spans="9:10" hidden="1">
      <c r="I508" s="259">
        <v>42508</v>
      </c>
      <c r="J508" t="s">
        <v>544</v>
      </c>
    </row>
    <row r="509" spans="9:10" hidden="1">
      <c r="I509" s="259">
        <v>42509</v>
      </c>
      <c r="J509" t="s">
        <v>538</v>
      </c>
    </row>
    <row r="510" spans="9:10" hidden="1">
      <c r="I510" s="259">
        <v>42510</v>
      </c>
      <c r="J510" t="s">
        <v>539</v>
      </c>
    </row>
    <row r="511" spans="9:10" hidden="1">
      <c r="I511" s="259">
        <v>42511</v>
      </c>
      <c r="J511" t="s">
        <v>540</v>
      </c>
    </row>
    <row r="512" spans="9:10" hidden="1">
      <c r="I512" s="259">
        <v>42512</v>
      </c>
      <c r="J512" t="s">
        <v>541</v>
      </c>
    </row>
    <row r="513" spans="9:10" hidden="1">
      <c r="I513" s="259">
        <v>42513</v>
      </c>
      <c r="J513" t="s">
        <v>542</v>
      </c>
    </row>
    <row r="514" spans="9:10" hidden="1">
      <c r="I514" s="259">
        <v>42514</v>
      </c>
      <c r="J514" t="s">
        <v>543</v>
      </c>
    </row>
    <row r="515" spans="9:10" hidden="1">
      <c r="I515" s="259">
        <v>42515</v>
      </c>
      <c r="J515" t="s">
        <v>544</v>
      </c>
    </row>
    <row r="516" spans="9:10" hidden="1">
      <c r="I516" s="259">
        <v>42516</v>
      </c>
      <c r="J516" t="s">
        <v>538</v>
      </c>
    </row>
    <row r="517" spans="9:10" hidden="1">
      <c r="I517" s="259">
        <v>42517</v>
      </c>
      <c r="J517" t="s">
        <v>539</v>
      </c>
    </row>
    <row r="518" spans="9:10" hidden="1">
      <c r="I518" s="259">
        <v>42518</v>
      </c>
      <c r="J518" t="s">
        <v>540</v>
      </c>
    </row>
    <row r="519" spans="9:10" hidden="1">
      <c r="I519" s="259">
        <v>42519</v>
      </c>
      <c r="J519" t="s">
        <v>541</v>
      </c>
    </row>
    <row r="520" spans="9:10" hidden="1">
      <c r="I520" s="259">
        <v>42520</v>
      </c>
      <c r="J520" t="s">
        <v>542</v>
      </c>
    </row>
    <row r="521" spans="9:10" hidden="1">
      <c r="I521" s="259">
        <v>42521</v>
      </c>
      <c r="J521" t="s">
        <v>543</v>
      </c>
    </row>
    <row r="522" spans="9:10" hidden="1">
      <c r="I522" s="259">
        <v>42522</v>
      </c>
      <c r="J522" t="s">
        <v>544</v>
      </c>
    </row>
    <row r="523" spans="9:10" hidden="1">
      <c r="I523" s="259">
        <v>42523</v>
      </c>
      <c r="J523" t="s">
        <v>538</v>
      </c>
    </row>
    <row r="524" spans="9:10" hidden="1">
      <c r="I524" s="259">
        <v>42524</v>
      </c>
      <c r="J524" t="s">
        <v>539</v>
      </c>
    </row>
    <row r="525" spans="9:10" hidden="1">
      <c r="I525" s="259">
        <v>42525</v>
      </c>
      <c r="J525" t="s">
        <v>540</v>
      </c>
    </row>
    <row r="526" spans="9:10" hidden="1">
      <c r="I526" s="259">
        <v>42526</v>
      </c>
      <c r="J526" t="s">
        <v>541</v>
      </c>
    </row>
    <row r="527" spans="9:10" hidden="1">
      <c r="I527" s="259">
        <v>42527</v>
      </c>
      <c r="J527" t="s">
        <v>542</v>
      </c>
    </row>
    <row r="528" spans="9:10" hidden="1">
      <c r="I528" s="259">
        <v>42528</v>
      </c>
      <c r="J528" t="s">
        <v>543</v>
      </c>
    </row>
    <row r="529" spans="9:10" hidden="1">
      <c r="I529" s="259">
        <v>42529</v>
      </c>
      <c r="J529" t="s">
        <v>544</v>
      </c>
    </row>
    <row r="530" spans="9:10" hidden="1">
      <c r="I530" s="259">
        <v>42530</v>
      </c>
      <c r="J530" t="s">
        <v>538</v>
      </c>
    </row>
    <row r="531" spans="9:10" hidden="1">
      <c r="I531" s="259">
        <v>42531</v>
      </c>
      <c r="J531" t="s">
        <v>539</v>
      </c>
    </row>
    <row r="532" spans="9:10" hidden="1">
      <c r="I532" s="259">
        <v>42532</v>
      </c>
      <c r="J532" t="s">
        <v>540</v>
      </c>
    </row>
    <row r="533" spans="9:10" hidden="1">
      <c r="I533" s="259">
        <v>42533</v>
      </c>
      <c r="J533" t="s">
        <v>541</v>
      </c>
    </row>
    <row r="534" spans="9:10" hidden="1">
      <c r="I534" s="259">
        <v>42534</v>
      </c>
      <c r="J534" t="s">
        <v>542</v>
      </c>
    </row>
    <row r="535" spans="9:10" hidden="1">
      <c r="I535" s="259">
        <v>42535</v>
      </c>
      <c r="J535" t="s">
        <v>543</v>
      </c>
    </row>
    <row r="536" spans="9:10" hidden="1">
      <c r="I536" s="259">
        <v>42536</v>
      </c>
      <c r="J536" t="s">
        <v>544</v>
      </c>
    </row>
    <row r="537" spans="9:10" hidden="1">
      <c r="I537" s="259">
        <v>42537</v>
      </c>
      <c r="J537" t="s">
        <v>538</v>
      </c>
    </row>
    <row r="538" spans="9:10" hidden="1">
      <c r="I538" s="259">
        <v>42538</v>
      </c>
      <c r="J538" t="s">
        <v>539</v>
      </c>
    </row>
    <row r="539" spans="9:10" hidden="1">
      <c r="I539" s="259">
        <v>42539</v>
      </c>
      <c r="J539" t="s">
        <v>540</v>
      </c>
    </row>
    <row r="540" spans="9:10" hidden="1">
      <c r="I540" s="259">
        <v>42540</v>
      </c>
      <c r="J540" t="s">
        <v>541</v>
      </c>
    </row>
    <row r="541" spans="9:10" hidden="1">
      <c r="I541" s="259">
        <v>42541</v>
      </c>
      <c r="J541" t="s">
        <v>542</v>
      </c>
    </row>
    <row r="542" spans="9:10" hidden="1">
      <c r="I542" s="259">
        <v>42542</v>
      </c>
      <c r="J542" t="s">
        <v>543</v>
      </c>
    </row>
    <row r="543" spans="9:10" hidden="1">
      <c r="I543" s="259">
        <v>42543</v>
      </c>
      <c r="J543" t="s">
        <v>544</v>
      </c>
    </row>
    <row r="544" spans="9:10" hidden="1">
      <c r="I544" s="259">
        <v>42544</v>
      </c>
      <c r="J544" t="s">
        <v>538</v>
      </c>
    </row>
    <row r="545" spans="9:10" hidden="1">
      <c r="I545" s="259">
        <v>42545</v>
      </c>
      <c r="J545" t="s">
        <v>539</v>
      </c>
    </row>
    <row r="546" spans="9:10" hidden="1">
      <c r="I546" s="259">
        <v>42546</v>
      </c>
      <c r="J546" t="s">
        <v>540</v>
      </c>
    </row>
    <row r="547" spans="9:10" hidden="1">
      <c r="I547" s="259">
        <v>42547</v>
      </c>
      <c r="J547" t="s">
        <v>541</v>
      </c>
    </row>
    <row r="548" spans="9:10" hidden="1">
      <c r="I548" s="259">
        <v>42548</v>
      </c>
      <c r="J548" t="s">
        <v>542</v>
      </c>
    </row>
    <row r="549" spans="9:10" hidden="1">
      <c r="I549" s="259">
        <v>42549</v>
      </c>
      <c r="J549" t="s">
        <v>543</v>
      </c>
    </row>
    <row r="550" spans="9:10" hidden="1">
      <c r="I550" s="259">
        <v>42550</v>
      </c>
      <c r="J550" t="s">
        <v>544</v>
      </c>
    </row>
    <row r="551" spans="9:10" hidden="1">
      <c r="I551" s="259">
        <v>42551</v>
      </c>
      <c r="J551" t="s">
        <v>538</v>
      </c>
    </row>
    <row r="552" spans="9:10" hidden="1">
      <c r="I552" s="259">
        <v>42552</v>
      </c>
      <c r="J552" t="s">
        <v>539</v>
      </c>
    </row>
    <row r="553" spans="9:10" hidden="1">
      <c r="I553" s="259">
        <v>42553</v>
      </c>
      <c r="J553" t="s">
        <v>540</v>
      </c>
    </row>
    <row r="554" spans="9:10" hidden="1">
      <c r="I554" s="259">
        <v>42554</v>
      </c>
      <c r="J554" t="s">
        <v>541</v>
      </c>
    </row>
    <row r="555" spans="9:10" hidden="1">
      <c r="I555" s="259">
        <v>42555</v>
      </c>
      <c r="J555" t="s">
        <v>542</v>
      </c>
    </row>
    <row r="556" spans="9:10" hidden="1">
      <c r="I556" s="259">
        <v>42556</v>
      </c>
      <c r="J556" t="s">
        <v>543</v>
      </c>
    </row>
    <row r="557" spans="9:10" hidden="1">
      <c r="I557" s="259">
        <v>42557</v>
      </c>
      <c r="J557" t="s">
        <v>544</v>
      </c>
    </row>
    <row r="558" spans="9:10" hidden="1">
      <c r="I558" s="259">
        <v>42558</v>
      </c>
      <c r="J558" t="s">
        <v>538</v>
      </c>
    </row>
    <row r="559" spans="9:10" hidden="1">
      <c r="I559" s="259">
        <v>42559</v>
      </c>
      <c r="J559" t="s">
        <v>539</v>
      </c>
    </row>
    <row r="560" spans="9:10" hidden="1">
      <c r="I560" s="259">
        <v>42560</v>
      </c>
      <c r="J560" t="s">
        <v>540</v>
      </c>
    </row>
    <row r="561" spans="9:10" hidden="1">
      <c r="I561" s="259">
        <v>42561</v>
      </c>
      <c r="J561" t="s">
        <v>541</v>
      </c>
    </row>
    <row r="562" spans="9:10" hidden="1">
      <c r="I562" s="259">
        <v>42562</v>
      </c>
      <c r="J562" t="s">
        <v>542</v>
      </c>
    </row>
    <row r="563" spans="9:10" hidden="1">
      <c r="I563" s="259">
        <v>42563</v>
      </c>
      <c r="J563" t="s">
        <v>543</v>
      </c>
    </row>
    <row r="564" spans="9:10" hidden="1">
      <c r="I564" s="259">
        <v>42564</v>
      </c>
      <c r="J564" t="s">
        <v>544</v>
      </c>
    </row>
    <row r="565" spans="9:10" hidden="1">
      <c r="I565" s="259">
        <v>42565</v>
      </c>
      <c r="J565" t="s">
        <v>538</v>
      </c>
    </row>
    <row r="566" spans="9:10" hidden="1">
      <c r="I566" s="259">
        <v>42566</v>
      </c>
      <c r="J566" t="s">
        <v>539</v>
      </c>
    </row>
    <row r="567" spans="9:10" hidden="1">
      <c r="I567" s="259">
        <v>42567</v>
      </c>
      <c r="J567" t="s">
        <v>540</v>
      </c>
    </row>
    <row r="568" spans="9:10" hidden="1">
      <c r="I568" s="259">
        <v>42568</v>
      </c>
      <c r="J568" t="s">
        <v>541</v>
      </c>
    </row>
    <row r="569" spans="9:10" hidden="1">
      <c r="I569" s="259">
        <v>42569</v>
      </c>
      <c r="J569" t="s">
        <v>542</v>
      </c>
    </row>
    <row r="570" spans="9:10" hidden="1">
      <c r="I570" s="259">
        <v>42570</v>
      </c>
      <c r="J570" t="s">
        <v>543</v>
      </c>
    </row>
    <row r="571" spans="9:10" hidden="1">
      <c r="I571" s="259">
        <v>42571</v>
      </c>
      <c r="J571" t="s">
        <v>544</v>
      </c>
    </row>
    <row r="572" spans="9:10" hidden="1">
      <c r="I572" s="259">
        <v>42572</v>
      </c>
      <c r="J572" t="s">
        <v>538</v>
      </c>
    </row>
    <row r="573" spans="9:10" hidden="1">
      <c r="I573" s="259">
        <v>42573</v>
      </c>
      <c r="J573" t="s">
        <v>539</v>
      </c>
    </row>
    <row r="574" spans="9:10" hidden="1">
      <c r="I574" s="259">
        <v>42574</v>
      </c>
      <c r="J574" t="s">
        <v>540</v>
      </c>
    </row>
    <row r="575" spans="9:10" hidden="1">
      <c r="I575" s="259">
        <v>42575</v>
      </c>
      <c r="J575" t="s">
        <v>541</v>
      </c>
    </row>
    <row r="576" spans="9:10" hidden="1">
      <c r="I576" s="259">
        <v>42576</v>
      </c>
      <c r="J576" t="s">
        <v>542</v>
      </c>
    </row>
    <row r="577" spans="9:10" hidden="1">
      <c r="I577" s="259">
        <v>42577</v>
      </c>
      <c r="J577" t="s">
        <v>543</v>
      </c>
    </row>
    <row r="578" spans="9:10" hidden="1">
      <c r="I578" s="259">
        <v>42578</v>
      </c>
      <c r="J578" t="s">
        <v>544</v>
      </c>
    </row>
    <row r="579" spans="9:10" hidden="1">
      <c r="I579" s="259">
        <v>42579</v>
      </c>
      <c r="J579" t="s">
        <v>538</v>
      </c>
    </row>
    <row r="580" spans="9:10" hidden="1">
      <c r="I580" s="259">
        <v>42580</v>
      </c>
      <c r="J580" t="s">
        <v>539</v>
      </c>
    </row>
    <row r="581" spans="9:10" hidden="1">
      <c r="I581" s="259">
        <v>42581</v>
      </c>
      <c r="J581" t="s">
        <v>540</v>
      </c>
    </row>
    <row r="582" spans="9:10" hidden="1">
      <c r="I582" s="259">
        <v>42582</v>
      </c>
      <c r="J582" t="s">
        <v>541</v>
      </c>
    </row>
    <row r="583" spans="9:10" hidden="1">
      <c r="I583" s="259">
        <v>42583</v>
      </c>
      <c r="J583" t="s">
        <v>542</v>
      </c>
    </row>
    <row r="584" spans="9:10" hidden="1">
      <c r="I584" s="259">
        <v>42584</v>
      </c>
      <c r="J584" t="s">
        <v>543</v>
      </c>
    </row>
    <row r="585" spans="9:10" hidden="1">
      <c r="I585" s="259">
        <v>42585</v>
      </c>
      <c r="J585" t="s">
        <v>544</v>
      </c>
    </row>
    <row r="586" spans="9:10" hidden="1">
      <c r="I586" s="259">
        <v>42586</v>
      </c>
      <c r="J586" t="s">
        <v>538</v>
      </c>
    </row>
    <row r="587" spans="9:10" hidden="1">
      <c r="I587" s="259">
        <v>42587</v>
      </c>
      <c r="J587" t="s">
        <v>539</v>
      </c>
    </row>
    <row r="588" spans="9:10" hidden="1">
      <c r="I588" s="259">
        <v>42588</v>
      </c>
      <c r="J588" t="s">
        <v>540</v>
      </c>
    </row>
    <row r="589" spans="9:10" hidden="1">
      <c r="I589" s="259">
        <v>42589</v>
      </c>
      <c r="J589" t="s">
        <v>541</v>
      </c>
    </row>
    <row r="590" spans="9:10" hidden="1">
      <c r="I590" s="259">
        <v>42590</v>
      </c>
      <c r="J590" t="s">
        <v>542</v>
      </c>
    </row>
    <row r="591" spans="9:10" hidden="1">
      <c r="I591" s="259">
        <v>42591</v>
      </c>
      <c r="J591" t="s">
        <v>543</v>
      </c>
    </row>
    <row r="592" spans="9:10" hidden="1">
      <c r="I592" s="259">
        <v>42592</v>
      </c>
      <c r="J592" t="s">
        <v>544</v>
      </c>
    </row>
    <row r="593" spans="9:10" hidden="1">
      <c r="I593" s="259">
        <v>42593</v>
      </c>
      <c r="J593" t="s">
        <v>538</v>
      </c>
    </row>
    <row r="594" spans="9:10" hidden="1">
      <c r="I594" s="259">
        <v>42594</v>
      </c>
      <c r="J594" t="s">
        <v>539</v>
      </c>
    </row>
    <row r="595" spans="9:10" hidden="1">
      <c r="I595" s="259">
        <v>42595</v>
      </c>
      <c r="J595" t="s">
        <v>540</v>
      </c>
    </row>
    <row r="596" spans="9:10" hidden="1">
      <c r="I596" s="259">
        <v>42596</v>
      </c>
      <c r="J596" t="s">
        <v>541</v>
      </c>
    </row>
    <row r="597" spans="9:10" hidden="1">
      <c r="I597" s="259">
        <v>42597</v>
      </c>
      <c r="J597" t="s">
        <v>542</v>
      </c>
    </row>
    <row r="598" spans="9:10" hidden="1">
      <c r="I598" s="259">
        <v>42598</v>
      </c>
      <c r="J598" t="s">
        <v>543</v>
      </c>
    </row>
    <row r="599" spans="9:10" hidden="1">
      <c r="I599" s="259">
        <v>42599</v>
      </c>
      <c r="J599" t="s">
        <v>544</v>
      </c>
    </row>
    <row r="600" spans="9:10" hidden="1">
      <c r="I600" s="259">
        <v>42600</v>
      </c>
      <c r="J600" t="s">
        <v>538</v>
      </c>
    </row>
    <row r="601" spans="9:10" hidden="1">
      <c r="I601" s="259">
        <v>42601</v>
      </c>
      <c r="J601" t="s">
        <v>539</v>
      </c>
    </row>
    <row r="602" spans="9:10" hidden="1">
      <c r="I602" s="259">
        <v>42602</v>
      </c>
      <c r="J602" t="s">
        <v>540</v>
      </c>
    </row>
    <row r="603" spans="9:10" hidden="1">
      <c r="I603" s="259">
        <v>42603</v>
      </c>
      <c r="J603" t="s">
        <v>541</v>
      </c>
    </row>
    <row r="604" spans="9:10" hidden="1">
      <c r="I604" s="259">
        <v>42604</v>
      </c>
      <c r="J604" t="s">
        <v>542</v>
      </c>
    </row>
    <row r="605" spans="9:10" hidden="1">
      <c r="I605" s="259">
        <v>42605</v>
      </c>
      <c r="J605" t="s">
        <v>543</v>
      </c>
    </row>
    <row r="606" spans="9:10" hidden="1">
      <c r="I606" s="259">
        <v>42606</v>
      </c>
      <c r="J606" t="s">
        <v>544</v>
      </c>
    </row>
    <row r="607" spans="9:10" hidden="1">
      <c r="I607" s="259">
        <v>42607</v>
      </c>
      <c r="J607" t="s">
        <v>538</v>
      </c>
    </row>
    <row r="608" spans="9:10" hidden="1">
      <c r="I608" s="259">
        <v>42608</v>
      </c>
      <c r="J608" t="s">
        <v>539</v>
      </c>
    </row>
    <row r="609" spans="9:10" hidden="1">
      <c r="I609" s="259">
        <v>42609</v>
      </c>
      <c r="J609" t="s">
        <v>540</v>
      </c>
    </row>
    <row r="610" spans="9:10" hidden="1">
      <c r="I610" s="259">
        <v>42610</v>
      </c>
      <c r="J610" t="s">
        <v>541</v>
      </c>
    </row>
    <row r="611" spans="9:10" hidden="1">
      <c r="I611" s="259">
        <v>42611</v>
      </c>
      <c r="J611" t="s">
        <v>542</v>
      </c>
    </row>
    <row r="612" spans="9:10" hidden="1">
      <c r="I612" s="259">
        <v>42612</v>
      </c>
      <c r="J612" t="s">
        <v>543</v>
      </c>
    </row>
    <row r="613" spans="9:10" hidden="1">
      <c r="I613" s="259">
        <v>42613</v>
      </c>
      <c r="J613" t="s">
        <v>544</v>
      </c>
    </row>
    <row r="614" spans="9:10" hidden="1">
      <c r="I614" s="259">
        <v>42614</v>
      </c>
      <c r="J614" t="s">
        <v>538</v>
      </c>
    </row>
    <row r="615" spans="9:10" hidden="1">
      <c r="I615" s="259">
        <v>42615</v>
      </c>
      <c r="J615" t="s">
        <v>539</v>
      </c>
    </row>
    <row r="616" spans="9:10" hidden="1">
      <c r="I616" s="259">
        <v>42616</v>
      </c>
      <c r="J616" t="s">
        <v>540</v>
      </c>
    </row>
    <row r="617" spans="9:10" hidden="1">
      <c r="I617" s="259">
        <v>42617</v>
      </c>
      <c r="J617" t="s">
        <v>541</v>
      </c>
    </row>
    <row r="618" spans="9:10" hidden="1">
      <c r="I618" s="259">
        <v>42618</v>
      </c>
      <c r="J618" t="s">
        <v>542</v>
      </c>
    </row>
    <row r="619" spans="9:10" hidden="1">
      <c r="I619" s="259">
        <v>42619</v>
      </c>
      <c r="J619" t="s">
        <v>543</v>
      </c>
    </row>
    <row r="620" spans="9:10" hidden="1">
      <c r="I620" s="259">
        <v>42620</v>
      </c>
      <c r="J620" t="s">
        <v>544</v>
      </c>
    </row>
    <row r="621" spans="9:10" hidden="1">
      <c r="I621" s="259">
        <v>42621</v>
      </c>
      <c r="J621" t="s">
        <v>538</v>
      </c>
    </row>
    <row r="622" spans="9:10" hidden="1">
      <c r="I622" s="259">
        <v>42622</v>
      </c>
      <c r="J622" t="s">
        <v>539</v>
      </c>
    </row>
    <row r="623" spans="9:10" hidden="1">
      <c r="I623" s="259">
        <v>42623</v>
      </c>
      <c r="J623" t="s">
        <v>540</v>
      </c>
    </row>
    <row r="624" spans="9:10" hidden="1">
      <c r="I624" s="259">
        <v>42624</v>
      </c>
      <c r="J624" t="s">
        <v>541</v>
      </c>
    </row>
    <row r="625" spans="9:10" hidden="1">
      <c r="I625" s="259">
        <v>42625</v>
      </c>
      <c r="J625" t="s">
        <v>542</v>
      </c>
    </row>
    <row r="626" spans="9:10" hidden="1">
      <c r="I626" s="259">
        <v>42626</v>
      </c>
      <c r="J626" t="s">
        <v>543</v>
      </c>
    </row>
    <row r="627" spans="9:10" hidden="1">
      <c r="I627" s="259">
        <v>42627</v>
      </c>
      <c r="J627" t="s">
        <v>544</v>
      </c>
    </row>
    <row r="628" spans="9:10" hidden="1">
      <c r="I628" s="259">
        <v>42628</v>
      </c>
      <c r="J628" t="s">
        <v>538</v>
      </c>
    </row>
    <row r="629" spans="9:10" hidden="1">
      <c r="I629" s="259">
        <v>42629</v>
      </c>
      <c r="J629" t="s">
        <v>539</v>
      </c>
    </row>
    <row r="630" spans="9:10" hidden="1">
      <c r="I630" s="259">
        <v>42630</v>
      </c>
      <c r="J630" t="s">
        <v>540</v>
      </c>
    </row>
    <row r="631" spans="9:10" hidden="1">
      <c r="I631" s="259">
        <v>42631</v>
      </c>
      <c r="J631" t="s">
        <v>541</v>
      </c>
    </row>
    <row r="632" spans="9:10" hidden="1">
      <c r="I632" s="259">
        <v>42632</v>
      </c>
      <c r="J632" t="s">
        <v>542</v>
      </c>
    </row>
    <row r="633" spans="9:10" hidden="1">
      <c r="I633" s="259">
        <v>42633</v>
      </c>
      <c r="J633" t="s">
        <v>543</v>
      </c>
    </row>
    <row r="634" spans="9:10" hidden="1">
      <c r="I634" s="259">
        <v>42634</v>
      </c>
      <c r="J634" t="s">
        <v>544</v>
      </c>
    </row>
    <row r="635" spans="9:10" hidden="1">
      <c r="I635" s="259">
        <v>42635</v>
      </c>
      <c r="J635" t="s">
        <v>538</v>
      </c>
    </row>
    <row r="636" spans="9:10" hidden="1">
      <c r="I636" s="259">
        <v>42636</v>
      </c>
      <c r="J636" t="s">
        <v>539</v>
      </c>
    </row>
    <row r="637" spans="9:10" hidden="1">
      <c r="I637" s="259">
        <v>42637</v>
      </c>
      <c r="J637" t="s">
        <v>540</v>
      </c>
    </row>
    <row r="638" spans="9:10" hidden="1">
      <c r="I638" s="259">
        <v>42638</v>
      </c>
      <c r="J638" t="s">
        <v>541</v>
      </c>
    </row>
    <row r="639" spans="9:10" hidden="1">
      <c r="I639" s="259">
        <v>42639</v>
      </c>
      <c r="J639" t="s">
        <v>542</v>
      </c>
    </row>
    <row r="640" spans="9:10" hidden="1">
      <c r="I640" s="259">
        <v>42640</v>
      </c>
      <c r="J640" t="s">
        <v>543</v>
      </c>
    </row>
    <row r="641" spans="9:10" hidden="1">
      <c r="I641" s="259">
        <v>42641</v>
      </c>
      <c r="J641" t="s">
        <v>544</v>
      </c>
    </row>
    <row r="642" spans="9:10" hidden="1">
      <c r="I642" s="259">
        <v>42642</v>
      </c>
      <c r="J642" t="s">
        <v>538</v>
      </c>
    </row>
    <row r="643" spans="9:10" hidden="1">
      <c r="I643" s="259">
        <v>42643</v>
      </c>
      <c r="J643" t="s">
        <v>539</v>
      </c>
    </row>
    <row r="644" spans="9:10" hidden="1">
      <c r="I644" s="259">
        <v>42644</v>
      </c>
      <c r="J644" t="s">
        <v>540</v>
      </c>
    </row>
    <row r="645" spans="9:10" hidden="1">
      <c r="I645" s="259">
        <v>42645</v>
      </c>
      <c r="J645" t="s">
        <v>541</v>
      </c>
    </row>
    <row r="646" spans="9:10" hidden="1">
      <c r="I646" s="259">
        <v>42646</v>
      </c>
      <c r="J646" t="s">
        <v>542</v>
      </c>
    </row>
    <row r="647" spans="9:10" hidden="1">
      <c r="I647" s="259">
        <v>42647</v>
      </c>
      <c r="J647" t="s">
        <v>543</v>
      </c>
    </row>
    <row r="648" spans="9:10" hidden="1">
      <c r="I648" s="259">
        <v>42648</v>
      </c>
      <c r="J648" t="s">
        <v>544</v>
      </c>
    </row>
    <row r="649" spans="9:10" hidden="1">
      <c r="I649" s="259">
        <v>42649</v>
      </c>
      <c r="J649" t="s">
        <v>538</v>
      </c>
    </row>
    <row r="650" spans="9:10" hidden="1">
      <c r="I650" s="259">
        <v>42650</v>
      </c>
      <c r="J650" t="s">
        <v>539</v>
      </c>
    </row>
    <row r="651" spans="9:10" hidden="1">
      <c r="I651" s="259">
        <v>42651</v>
      </c>
      <c r="J651" t="s">
        <v>540</v>
      </c>
    </row>
    <row r="652" spans="9:10" hidden="1">
      <c r="I652" s="259">
        <v>42652</v>
      </c>
      <c r="J652" t="s">
        <v>541</v>
      </c>
    </row>
    <row r="653" spans="9:10" hidden="1">
      <c r="I653" s="259">
        <v>42653</v>
      </c>
      <c r="J653" t="s">
        <v>542</v>
      </c>
    </row>
    <row r="654" spans="9:10" hidden="1">
      <c r="I654" s="259">
        <v>42654</v>
      </c>
      <c r="J654" t="s">
        <v>543</v>
      </c>
    </row>
    <row r="655" spans="9:10" hidden="1">
      <c r="I655" s="259">
        <v>42655</v>
      </c>
      <c r="J655" t="s">
        <v>544</v>
      </c>
    </row>
    <row r="656" spans="9:10" hidden="1">
      <c r="I656" s="259">
        <v>42656</v>
      </c>
      <c r="J656" t="s">
        <v>538</v>
      </c>
    </row>
    <row r="657" spans="9:10" hidden="1">
      <c r="I657" s="259">
        <v>42657</v>
      </c>
      <c r="J657" t="s">
        <v>539</v>
      </c>
    </row>
    <row r="658" spans="9:10" hidden="1">
      <c r="I658" s="259">
        <v>42658</v>
      </c>
      <c r="J658" t="s">
        <v>540</v>
      </c>
    </row>
    <row r="659" spans="9:10" hidden="1">
      <c r="I659" s="259">
        <v>42659</v>
      </c>
      <c r="J659" t="s">
        <v>541</v>
      </c>
    </row>
    <row r="660" spans="9:10" hidden="1">
      <c r="I660" s="259">
        <v>42660</v>
      </c>
      <c r="J660" t="s">
        <v>542</v>
      </c>
    </row>
    <row r="661" spans="9:10" hidden="1">
      <c r="I661" s="259">
        <v>42661</v>
      </c>
      <c r="J661" t="s">
        <v>543</v>
      </c>
    </row>
    <row r="662" spans="9:10" hidden="1">
      <c r="I662" s="259">
        <v>42662</v>
      </c>
      <c r="J662" t="s">
        <v>544</v>
      </c>
    </row>
    <row r="663" spans="9:10" hidden="1">
      <c r="I663" s="259">
        <v>42663</v>
      </c>
      <c r="J663" t="s">
        <v>538</v>
      </c>
    </row>
    <row r="664" spans="9:10" hidden="1">
      <c r="I664" s="259">
        <v>42664</v>
      </c>
      <c r="J664" t="s">
        <v>539</v>
      </c>
    </row>
    <row r="665" spans="9:10" hidden="1">
      <c r="I665" s="259">
        <v>42665</v>
      </c>
      <c r="J665" t="s">
        <v>540</v>
      </c>
    </row>
    <row r="666" spans="9:10" hidden="1">
      <c r="I666" s="259">
        <v>42666</v>
      </c>
      <c r="J666" t="s">
        <v>541</v>
      </c>
    </row>
    <row r="667" spans="9:10" hidden="1">
      <c r="I667" s="259">
        <v>42667</v>
      </c>
      <c r="J667" t="s">
        <v>542</v>
      </c>
    </row>
    <row r="668" spans="9:10" hidden="1">
      <c r="I668" s="259">
        <v>42668</v>
      </c>
      <c r="J668" t="s">
        <v>543</v>
      </c>
    </row>
    <row r="669" spans="9:10" hidden="1">
      <c r="I669" s="259">
        <v>42669</v>
      </c>
      <c r="J669" t="s">
        <v>544</v>
      </c>
    </row>
    <row r="670" spans="9:10" hidden="1">
      <c r="I670" s="259">
        <v>42670</v>
      </c>
      <c r="J670" t="s">
        <v>538</v>
      </c>
    </row>
    <row r="671" spans="9:10" hidden="1">
      <c r="I671" s="259">
        <v>42671</v>
      </c>
      <c r="J671" t="s">
        <v>539</v>
      </c>
    </row>
    <row r="672" spans="9:10" hidden="1">
      <c r="I672" s="259">
        <v>42672</v>
      </c>
      <c r="J672" t="s">
        <v>540</v>
      </c>
    </row>
    <row r="673" spans="9:10" hidden="1">
      <c r="I673" s="259">
        <v>42673</v>
      </c>
      <c r="J673" t="s">
        <v>541</v>
      </c>
    </row>
    <row r="674" spans="9:10" hidden="1">
      <c r="I674" s="259">
        <v>42674</v>
      </c>
      <c r="J674" t="s">
        <v>542</v>
      </c>
    </row>
    <row r="675" spans="9:10" hidden="1">
      <c r="I675" s="259">
        <v>42675</v>
      </c>
      <c r="J675" t="s">
        <v>543</v>
      </c>
    </row>
    <row r="676" spans="9:10" hidden="1">
      <c r="I676" s="259">
        <v>42676</v>
      </c>
      <c r="J676" t="s">
        <v>544</v>
      </c>
    </row>
    <row r="677" spans="9:10" hidden="1">
      <c r="I677" s="259">
        <v>42677</v>
      </c>
      <c r="J677" t="s">
        <v>538</v>
      </c>
    </row>
    <row r="678" spans="9:10" hidden="1">
      <c r="I678" s="259">
        <v>42678</v>
      </c>
      <c r="J678" t="s">
        <v>539</v>
      </c>
    </row>
    <row r="679" spans="9:10" hidden="1">
      <c r="I679" s="259">
        <v>42679</v>
      </c>
      <c r="J679" t="s">
        <v>540</v>
      </c>
    </row>
    <row r="680" spans="9:10" hidden="1">
      <c r="I680" s="259">
        <v>42680</v>
      </c>
      <c r="J680" t="s">
        <v>541</v>
      </c>
    </row>
    <row r="681" spans="9:10" hidden="1">
      <c r="I681" s="259">
        <v>42681</v>
      </c>
      <c r="J681" t="s">
        <v>542</v>
      </c>
    </row>
    <row r="682" spans="9:10" hidden="1">
      <c r="I682" s="259">
        <v>42682</v>
      </c>
      <c r="J682" t="s">
        <v>543</v>
      </c>
    </row>
    <row r="683" spans="9:10" hidden="1">
      <c r="I683" s="259">
        <v>42683</v>
      </c>
      <c r="J683" t="s">
        <v>544</v>
      </c>
    </row>
    <row r="684" spans="9:10" hidden="1">
      <c r="I684" s="259">
        <v>42684</v>
      </c>
      <c r="J684" t="s">
        <v>538</v>
      </c>
    </row>
    <row r="685" spans="9:10" hidden="1">
      <c r="I685" s="259">
        <v>42685</v>
      </c>
      <c r="J685" t="s">
        <v>539</v>
      </c>
    </row>
    <row r="686" spans="9:10" hidden="1">
      <c r="I686" s="259">
        <v>42686</v>
      </c>
      <c r="J686" t="s">
        <v>540</v>
      </c>
    </row>
    <row r="687" spans="9:10" hidden="1">
      <c r="I687" s="259">
        <v>42687</v>
      </c>
      <c r="J687" t="s">
        <v>541</v>
      </c>
    </row>
    <row r="688" spans="9:10" hidden="1">
      <c r="I688" s="259">
        <v>42688</v>
      </c>
      <c r="J688" t="s">
        <v>542</v>
      </c>
    </row>
    <row r="689" spans="9:10" hidden="1">
      <c r="I689" s="259">
        <v>42689</v>
      </c>
      <c r="J689" t="s">
        <v>543</v>
      </c>
    </row>
    <row r="690" spans="9:10" hidden="1">
      <c r="I690" s="259">
        <v>42690</v>
      </c>
      <c r="J690" t="s">
        <v>544</v>
      </c>
    </row>
    <row r="691" spans="9:10" hidden="1">
      <c r="I691" s="259">
        <v>42691</v>
      </c>
      <c r="J691" t="s">
        <v>538</v>
      </c>
    </row>
    <row r="692" spans="9:10" hidden="1">
      <c r="I692" s="259">
        <v>42692</v>
      </c>
      <c r="J692" t="s">
        <v>539</v>
      </c>
    </row>
    <row r="693" spans="9:10" hidden="1">
      <c r="I693" s="259">
        <v>42693</v>
      </c>
      <c r="J693" t="s">
        <v>540</v>
      </c>
    </row>
    <row r="694" spans="9:10" hidden="1">
      <c r="I694" s="259">
        <v>42694</v>
      </c>
      <c r="J694" t="s">
        <v>541</v>
      </c>
    </row>
    <row r="695" spans="9:10" hidden="1">
      <c r="I695" s="259">
        <v>42695</v>
      </c>
      <c r="J695" t="s">
        <v>542</v>
      </c>
    </row>
    <row r="696" spans="9:10" hidden="1">
      <c r="I696" s="259">
        <v>42696</v>
      </c>
      <c r="J696" t="s">
        <v>543</v>
      </c>
    </row>
    <row r="697" spans="9:10" hidden="1">
      <c r="I697" s="259">
        <v>42697</v>
      </c>
      <c r="J697" t="s">
        <v>544</v>
      </c>
    </row>
    <row r="698" spans="9:10" hidden="1">
      <c r="I698" s="259">
        <v>42698</v>
      </c>
      <c r="J698" t="s">
        <v>538</v>
      </c>
    </row>
    <row r="699" spans="9:10" hidden="1">
      <c r="I699" s="259">
        <v>42699</v>
      </c>
      <c r="J699" t="s">
        <v>539</v>
      </c>
    </row>
    <row r="700" spans="9:10" hidden="1">
      <c r="I700" s="259">
        <v>42700</v>
      </c>
      <c r="J700" t="s">
        <v>540</v>
      </c>
    </row>
    <row r="701" spans="9:10" hidden="1">
      <c r="I701" s="259">
        <v>42701</v>
      </c>
      <c r="J701" t="s">
        <v>541</v>
      </c>
    </row>
    <row r="702" spans="9:10" hidden="1">
      <c r="I702" s="259">
        <v>42702</v>
      </c>
      <c r="J702" t="s">
        <v>542</v>
      </c>
    </row>
    <row r="703" spans="9:10" hidden="1">
      <c r="I703" s="259">
        <v>42703</v>
      </c>
      <c r="J703" t="s">
        <v>543</v>
      </c>
    </row>
    <row r="704" spans="9:10" hidden="1">
      <c r="I704" s="259">
        <v>42704</v>
      </c>
      <c r="J704" t="s">
        <v>544</v>
      </c>
    </row>
    <row r="705" spans="9:10" hidden="1">
      <c r="I705" s="259">
        <v>42705</v>
      </c>
      <c r="J705" t="s">
        <v>538</v>
      </c>
    </row>
    <row r="706" spans="9:10" hidden="1">
      <c r="I706" s="259">
        <v>42706</v>
      </c>
      <c r="J706" t="s">
        <v>539</v>
      </c>
    </row>
    <row r="707" spans="9:10" hidden="1">
      <c r="I707" s="259">
        <v>42707</v>
      </c>
      <c r="J707" t="s">
        <v>540</v>
      </c>
    </row>
    <row r="708" spans="9:10" hidden="1">
      <c r="I708" s="259">
        <v>42708</v>
      </c>
      <c r="J708" t="s">
        <v>541</v>
      </c>
    </row>
    <row r="709" spans="9:10" hidden="1">
      <c r="I709" s="259">
        <v>42709</v>
      </c>
      <c r="J709" t="s">
        <v>542</v>
      </c>
    </row>
    <row r="710" spans="9:10" hidden="1">
      <c r="I710" s="259">
        <v>42710</v>
      </c>
      <c r="J710" t="s">
        <v>543</v>
      </c>
    </row>
    <row r="711" spans="9:10" hidden="1">
      <c r="I711" s="259">
        <v>42711</v>
      </c>
      <c r="J711" t="s">
        <v>544</v>
      </c>
    </row>
    <row r="712" spans="9:10" hidden="1">
      <c r="I712" s="259">
        <v>42712</v>
      </c>
      <c r="J712" t="s">
        <v>538</v>
      </c>
    </row>
    <row r="713" spans="9:10" hidden="1">
      <c r="I713" s="259">
        <v>42713</v>
      </c>
      <c r="J713" t="s">
        <v>539</v>
      </c>
    </row>
    <row r="714" spans="9:10" hidden="1">
      <c r="I714" s="259">
        <v>42714</v>
      </c>
      <c r="J714" t="s">
        <v>540</v>
      </c>
    </row>
    <row r="715" spans="9:10" hidden="1">
      <c r="I715" s="259">
        <v>42715</v>
      </c>
      <c r="J715" t="s">
        <v>541</v>
      </c>
    </row>
    <row r="716" spans="9:10" hidden="1">
      <c r="I716" s="259">
        <v>42716</v>
      </c>
      <c r="J716" t="s">
        <v>542</v>
      </c>
    </row>
    <row r="717" spans="9:10" hidden="1">
      <c r="I717" s="259">
        <v>42717</v>
      </c>
      <c r="J717" t="s">
        <v>543</v>
      </c>
    </row>
    <row r="718" spans="9:10" hidden="1">
      <c r="I718" s="259">
        <v>42718</v>
      </c>
      <c r="J718" t="s">
        <v>544</v>
      </c>
    </row>
    <row r="719" spans="9:10" hidden="1">
      <c r="I719" s="259">
        <v>42719</v>
      </c>
      <c r="J719" t="s">
        <v>538</v>
      </c>
    </row>
    <row r="720" spans="9:10" hidden="1">
      <c r="I720" s="259">
        <v>42720</v>
      </c>
      <c r="J720" t="s">
        <v>539</v>
      </c>
    </row>
    <row r="721" spans="9:10" hidden="1">
      <c r="I721" s="259">
        <v>42721</v>
      </c>
      <c r="J721" t="s">
        <v>540</v>
      </c>
    </row>
    <row r="722" spans="9:10" hidden="1">
      <c r="I722" s="259">
        <v>42722</v>
      </c>
      <c r="J722" t="s">
        <v>541</v>
      </c>
    </row>
    <row r="723" spans="9:10" hidden="1">
      <c r="I723" s="259">
        <v>42723</v>
      </c>
      <c r="J723" t="s">
        <v>542</v>
      </c>
    </row>
    <row r="724" spans="9:10" hidden="1">
      <c r="I724" s="259">
        <v>42724</v>
      </c>
      <c r="J724" t="s">
        <v>543</v>
      </c>
    </row>
    <row r="725" spans="9:10" hidden="1">
      <c r="I725" s="259">
        <v>42725</v>
      </c>
      <c r="J725" t="s">
        <v>544</v>
      </c>
    </row>
    <row r="726" spans="9:10" hidden="1">
      <c r="I726" s="259">
        <v>42726</v>
      </c>
      <c r="J726" t="s">
        <v>538</v>
      </c>
    </row>
    <row r="727" spans="9:10" hidden="1">
      <c r="I727" s="259">
        <v>42727</v>
      </c>
      <c r="J727" t="s">
        <v>539</v>
      </c>
    </row>
    <row r="728" spans="9:10" hidden="1">
      <c r="I728" s="259">
        <v>42728</v>
      </c>
      <c r="J728" t="s">
        <v>540</v>
      </c>
    </row>
    <row r="729" spans="9:10" hidden="1">
      <c r="I729" s="259">
        <v>42729</v>
      </c>
      <c r="J729" t="s">
        <v>541</v>
      </c>
    </row>
    <row r="730" spans="9:10" hidden="1">
      <c r="I730" s="259">
        <v>42730</v>
      </c>
      <c r="J730" t="s">
        <v>542</v>
      </c>
    </row>
    <row r="731" spans="9:10" hidden="1">
      <c r="I731" s="259">
        <v>42731</v>
      </c>
      <c r="J731" t="s">
        <v>543</v>
      </c>
    </row>
    <row r="732" spans="9:10" hidden="1">
      <c r="I732" s="259">
        <v>42732</v>
      </c>
      <c r="J732" t="s">
        <v>544</v>
      </c>
    </row>
    <row r="733" spans="9:10" hidden="1">
      <c r="I733" s="259">
        <v>42733</v>
      </c>
      <c r="J733" t="s">
        <v>538</v>
      </c>
    </row>
    <row r="734" spans="9:10" hidden="1">
      <c r="I734" s="259">
        <v>42734</v>
      </c>
      <c r="J734" t="s">
        <v>539</v>
      </c>
    </row>
    <row r="735" spans="9:10" hidden="1">
      <c r="I735" s="259">
        <v>42735</v>
      </c>
      <c r="J735" t="s">
        <v>540</v>
      </c>
    </row>
    <row r="736" spans="9:10" hidden="1">
      <c r="I736" s="259">
        <v>42736</v>
      </c>
      <c r="J736" t="s">
        <v>541</v>
      </c>
    </row>
    <row r="737" spans="9:10" hidden="1">
      <c r="I737" s="259">
        <v>42737</v>
      </c>
      <c r="J737" t="s">
        <v>542</v>
      </c>
    </row>
    <row r="738" spans="9:10" hidden="1">
      <c r="I738" s="259">
        <v>42738</v>
      </c>
      <c r="J738" t="s">
        <v>543</v>
      </c>
    </row>
    <row r="739" spans="9:10" hidden="1">
      <c r="I739" s="259">
        <v>42739</v>
      </c>
      <c r="J739" t="s">
        <v>544</v>
      </c>
    </row>
    <row r="740" spans="9:10" hidden="1">
      <c r="I740" s="259">
        <v>42740</v>
      </c>
      <c r="J740" t="s">
        <v>538</v>
      </c>
    </row>
    <row r="741" spans="9:10" hidden="1">
      <c r="I741" s="259">
        <v>42741</v>
      </c>
      <c r="J741" t="s">
        <v>539</v>
      </c>
    </row>
    <row r="742" spans="9:10" hidden="1">
      <c r="I742" s="259">
        <v>42742</v>
      </c>
      <c r="J742" t="s">
        <v>540</v>
      </c>
    </row>
    <row r="743" spans="9:10" hidden="1">
      <c r="I743" s="259">
        <v>42743</v>
      </c>
      <c r="J743" t="s">
        <v>541</v>
      </c>
    </row>
    <row r="744" spans="9:10" hidden="1">
      <c r="I744" s="259">
        <v>42744</v>
      </c>
      <c r="J744" t="s">
        <v>542</v>
      </c>
    </row>
    <row r="745" spans="9:10" hidden="1">
      <c r="I745" s="259">
        <v>42745</v>
      </c>
      <c r="J745" t="s">
        <v>543</v>
      </c>
    </row>
    <row r="746" spans="9:10" hidden="1">
      <c r="I746" s="259">
        <v>42746</v>
      </c>
      <c r="J746" t="s">
        <v>544</v>
      </c>
    </row>
    <row r="747" spans="9:10" hidden="1">
      <c r="I747" s="259">
        <v>42747</v>
      </c>
      <c r="J747" t="s">
        <v>538</v>
      </c>
    </row>
    <row r="748" spans="9:10" hidden="1">
      <c r="I748" s="259">
        <v>42748</v>
      </c>
      <c r="J748" t="s">
        <v>539</v>
      </c>
    </row>
    <row r="749" spans="9:10" hidden="1">
      <c r="I749" s="259">
        <v>42749</v>
      </c>
      <c r="J749" t="s">
        <v>540</v>
      </c>
    </row>
    <row r="750" spans="9:10" hidden="1">
      <c r="I750" s="259">
        <v>42750</v>
      </c>
      <c r="J750" t="s">
        <v>541</v>
      </c>
    </row>
    <row r="751" spans="9:10" hidden="1">
      <c r="I751" s="259">
        <v>42751</v>
      </c>
      <c r="J751" t="s">
        <v>542</v>
      </c>
    </row>
    <row r="752" spans="9:10" hidden="1">
      <c r="I752" s="259">
        <v>42752</v>
      </c>
      <c r="J752" t="s">
        <v>543</v>
      </c>
    </row>
    <row r="753" spans="9:10" hidden="1">
      <c r="I753" s="259">
        <v>42753</v>
      </c>
      <c r="J753" t="s">
        <v>544</v>
      </c>
    </row>
    <row r="754" spans="9:10" hidden="1">
      <c r="I754" s="259">
        <v>42754</v>
      </c>
      <c r="J754" t="s">
        <v>538</v>
      </c>
    </row>
    <row r="755" spans="9:10" hidden="1">
      <c r="I755" s="259">
        <v>42755</v>
      </c>
      <c r="J755" t="s">
        <v>539</v>
      </c>
    </row>
    <row r="756" spans="9:10" hidden="1">
      <c r="I756" s="259">
        <v>42756</v>
      </c>
      <c r="J756" t="s">
        <v>540</v>
      </c>
    </row>
    <row r="757" spans="9:10" hidden="1">
      <c r="I757" s="259">
        <v>42757</v>
      </c>
      <c r="J757" t="s">
        <v>541</v>
      </c>
    </row>
    <row r="758" spans="9:10" hidden="1">
      <c r="I758" s="259">
        <v>42758</v>
      </c>
      <c r="J758" t="s">
        <v>542</v>
      </c>
    </row>
    <row r="759" spans="9:10" hidden="1">
      <c r="I759" s="259">
        <v>42759</v>
      </c>
      <c r="J759" t="s">
        <v>543</v>
      </c>
    </row>
    <row r="760" spans="9:10" hidden="1">
      <c r="I760" s="259">
        <v>42760</v>
      </c>
      <c r="J760" t="s">
        <v>544</v>
      </c>
    </row>
    <row r="761" spans="9:10" hidden="1">
      <c r="I761" s="259">
        <v>42761</v>
      </c>
      <c r="J761" t="s">
        <v>538</v>
      </c>
    </row>
    <row r="762" spans="9:10" hidden="1">
      <c r="I762" s="259">
        <v>42762</v>
      </c>
      <c r="J762" t="s">
        <v>539</v>
      </c>
    </row>
    <row r="763" spans="9:10" hidden="1">
      <c r="I763" s="259">
        <v>42763</v>
      </c>
      <c r="J763" t="s">
        <v>540</v>
      </c>
    </row>
    <row r="764" spans="9:10" hidden="1">
      <c r="I764" s="259">
        <v>42764</v>
      </c>
      <c r="J764" t="s">
        <v>541</v>
      </c>
    </row>
    <row r="765" spans="9:10" hidden="1">
      <c r="I765" s="259">
        <v>42765</v>
      </c>
      <c r="J765" t="s">
        <v>542</v>
      </c>
    </row>
    <row r="766" spans="9:10" hidden="1">
      <c r="I766" s="259">
        <v>42766</v>
      </c>
      <c r="J766" t="s">
        <v>543</v>
      </c>
    </row>
    <row r="767" spans="9:10" hidden="1">
      <c r="I767" s="259">
        <v>42767</v>
      </c>
      <c r="J767" t="s">
        <v>544</v>
      </c>
    </row>
    <row r="768" spans="9:10" hidden="1">
      <c r="I768" s="259">
        <v>42768</v>
      </c>
      <c r="J768" t="s">
        <v>538</v>
      </c>
    </row>
    <row r="769" spans="9:10" hidden="1">
      <c r="I769" s="259">
        <v>42769</v>
      </c>
      <c r="J769" t="s">
        <v>539</v>
      </c>
    </row>
    <row r="770" spans="9:10" hidden="1">
      <c r="I770" s="259">
        <v>42770</v>
      </c>
      <c r="J770" t="s">
        <v>540</v>
      </c>
    </row>
    <row r="771" spans="9:10" hidden="1">
      <c r="I771" s="259">
        <v>42771</v>
      </c>
      <c r="J771" t="s">
        <v>541</v>
      </c>
    </row>
    <row r="772" spans="9:10" hidden="1">
      <c r="I772" s="259">
        <v>42772</v>
      </c>
      <c r="J772" t="s">
        <v>542</v>
      </c>
    </row>
    <row r="773" spans="9:10" hidden="1">
      <c r="I773" s="259">
        <v>42773</v>
      </c>
      <c r="J773" t="s">
        <v>543</v>
      </c>
    </row>
    <row r="774" spans="9:10" hidden="1">
      <c r="I774" s="259">
        <v>42774</v>
      </c>
      <c r="J774" t="s">
        <v>544</v>
      </c>
    </row>
    <row r="775" spans="9:10" hidden="1">
      <c r="I775" s="259">
        <v>42775</v>
      </c>
      <c r="J775" t="s">
        <v>538</v>
      </c>
    </row>
    <row r="776" spans="9:10" hidden="1">
      <c r="I776" s="259">
        <v>42776</v>
      </c>
      <c r="J776" t="s">
        <v>539</v>
      </c>
    </row>
    <row r="777" spans="9:10" hidden="1">
      <c r="I777" s="259">
        <v>42777</v>
      </c>
      <c r="J777" t="s">
        <v>540</v>
      </c>
    </row>
    <row r="778" spans="9:10" hidden="1">
      <c r="I778" s="259">
        <v>42778</v>
      </c>
      <c r="J778" t="s">
        <v>541</v>
      </c>
    </row>
    <row r="779" spans="9:10" hidden="1">
      <c r="I779" s="259">
        <v>42779</v>
      </c>
      <c r="J779" t="s">
        <v>542</v>
      </c>
    </row>
    <row r="780" spans="9:10" hidden="1">
      <c r="I780" s="259">
        <v>42780</v>
      </c>
      <c r="J780" t="s">
        <v>543</v>
      </c>
    </row>
    <row r="781" spans="9:10" hidden="1">
      <c r="I781" s="259">
        <v>42781</v>
      </c>
      <c r="J781" t="s">
        <v>544</v>
      </c>
    </row>
    <row r="782" spans="9:10" hidden="1">
      <c r="I782" s="259">
        <v>42782</v>
      </c>
      <c r="J782" t="s">
        <v>538</v>
      </c>
    </row>
    <row r="783" spans="9:10" hidden="1">
      <c r="I783" s="259">
        <v>42783</v>
      </c>
      <c r="J783" t="s">
        <v>539</v>
      </c>
    </row>
    <row r="784" spans="9:10" hidden="1">
      <c r="I784" s="259">
        <v>42784</v>
      </c>
      <c r="J784" t="s">
        <v>540</v>
      </c>
    </row>
    <row r="785" spans="9:10" hidden="1">
      <c r="I785" s="259">
        <v>42785</v>
      </c>
      <c r="J785" t="s">
        <v>541</v>
      </c>
    </row>
    <row r="786" spans="9:10" hidden="1">
      <c r="I786" s="259">
        <v>42786</v>
      </c>
      <c r="J786" t="s">
        <v>542</v>
      </c>
    </row>
    <row r="787" spans="9:10" hidden="1">
      <c r="I787" s="259">
        <v>42787</v>
      </c>
      <c r="J787" t="s">
        <v>543</v>
      </c>
    </row>
    <row r="788" spans="9:10" hidden="1">
      <c r="I788" s="259">
        <v>42788</v>
      </c>
      <c r="J788" t="s">
        <v>544</v>
      </c>
    </row>
    <row r="789" spans="9:10" hidden="1">
      <c r="I789" s="259">
        <v>42789</v>
      </c>
      <c r="J789" t="s">
        <v>538</v>
      </c>
    </row>
    <row r="790" spans="9:10" hidden="1">
      <c r="I790" s="259">
        <v>42790</v>
      </c>
      <c r="J790" t="s">
        <v>539</v>
      </c>
    </row>
    <row r="791" spans="9:10" hidden="1">
      <c r="I791" s="259">
        <v>42791</v>
      </c>
      <c r="J791" t="s">
        <v>540</v>
      </c>
    </row>
    <row r="792" spans="9:10" hidden="1">
      <c r="I792" s="259">
        <v>42792</v>
      </c>
      <c r="J792" t="s">
        <v>541</v>
      </c>
    </row>
    <row r="793" spans="9:10" hidden="1">
      <c r="I793" s="259">
        <v>42793</v>
      </c>
      <c r="J793" t="s">
        <v>542</v>
      </c>
    </row>
    <row r="794" spans="9:10" hidden="1">
      <c r="I794" s="259">
        <v>42794</v>
      </c>
      <c r="J794" t="s">
        <v>543</v>
      </c>
    </row>
    <row r="795" spans="9:10" hidden="1">
      <c r="I795" s="259">
        <v>42795</v>
      </c>
      <c r="J795" t="s">
        <v>544</v>
      </c>
    </row>
    <row r="796" spans="9:10" hidden="1">
      <c r="I796" s="259">
        <v>42796</v>
      </c>
      <c r="J796" t="s">
        <v>538</v>
      </c>
    </row>
    <row r="797" spans="9:10" hidden="1">
      <c r="I797" s="259">
        <v>42797</v>
      </c>
      <c r="J797" t="s">
        <v>539</v>
      </c>
    </row>
    <row r="798" spans="9:10" hidden="1">
      <c r="I798" s="259">
        <v>42798</v>
      </c>
      <c r="J798" t="s">
        <v>540</v>
      </c>
    </row>
    <row r="799" spans="9:10" hidden="1">
      <c r="I799" s="259">
        <v>42799</v>
      </c>
      <c r="J799" t="s">
        <v>541</v>
      </c>
    </row>
    <row r="800" spans="9:10" hidden="1">
      <c r="I800" s="259">
        <v>42800</v>
      </c>
      <c r="J800" t="s">
        <v>542</v>
      </c>
    </row>
    <row r="801" spans="9:10" hidden="1">
      <c r="I801" s="259">
        <v>42801</v>
      </c>
      <c r="J801" t="s">
        <v>543</v>
      </c>
    </row>
    <row r="802" spans="9:10" hidden="1">
      <c r="I802" s="259">
        <v>42802</v>
      </c>
      <c r="J802" t="s">
        <v>544</v>
      </c>
    </row>
    <row r="803" spans="9:10" hidden="1">
      <c r="I803" s="259">
        <v>42803</v>
      </c>
      <c r="J803" t="s">
        <v>538</v>
      </c>
    </row>
    <row r="804" spans="9:10" hidden="1">
      <c r="I804" s="259">
        <v>42804</v>
      </c>
      <c r="J804" t="s">
        <v>539</v>
      </c>
    </row>
    <row r="805" spans="9:10" hidden="1">
      <c r="I805" s="259">
        <v>42805</v>
      </c>
      <c r="J805" t="s">
        <v>540</v>
      </c>
    </row>
    <row r="806" spans="9:10" hidden="1">
      <c r="I806" s="259">
        <v>42806</v>
      </c>
      <c r="J806" t="s">
        <v>541</v>
      </c>
    </row>
    <row r="807" spans="9:10" hidden="1">
      <c r="I807" s="259">
        <v>42807</v>
      </c>
      <c r="J807" t="s">
        <v>542</v>
      </c>
    </row>
    <row r="808" spans="9:10" hidden="1">
      <c r="I808" s="259">
        <v>42808</v>
      </c>
      <c r="J808" t="s">
        <v>543</v>
      </c>
    </row>
    <row r="809" spans="9:10" hidden="1">
      <c r="I809" s="259">
        <v>42809</v>
      </c>
      <c r="J809" t="s">
        <v>544</v>
      </c>
    </row>
    <row r="810" spans="9:10" hidden="1">
      <c r="I810" s="259">
        <v>42810</v>
      </c>
      <c r="J810" t="s">
        <v>538</v>
      </c>
    </row>
    <row r="811" spans="9:10" hidden="1">
      <c r="I811" s="259">
        <v>42811</v>
      </c>
      <c r="J811" t="s">
        <v>539</v>
      </c>
    </row>
    <row r="812" spans="9:10" hidden="1">
      <c r="I812" s="259">
        <v>42812</v>
      </c>
      <c r="J812" t="s">
        <v>540</v>
      </c>
    </row>
    <row r="813" spans="9:10" hidden="1">
      <c r="I813" s="259">
        <v>42813</v>
      </c>
      <c r="J813" t="s">
        <v>541</v>
      </c>
    </row>
    <row r="814" spans="9:10" hidden="1">
      <c r="I814" s="259">
        <v>42814</v>
      </c>
      <c r="J814" t="s">
        <v>542</v>
      </c>
    </row>
    <row r="815" spans="9:10" hidden="1">
      <c r="I815" s="259">
        <v>42815</v>
      </c>
      <c r="J815" t="s">
        <v>543</v>
      </c>
    </row>
    <row r="816" spans="9:10" hidden="1">
      <c r="I816" s="259">
        <v>42816</v>
      </c>
      <c r="J816" t="s">
        <v>544</v>
      </c>
    </row>
    <row r="817" spans="9:10" hidden="1">
      <c r="I817" s="259">
        <v>42817</v>
      </c>
      <c r="J817" t="s">
        <v>538</v>
      </c>
    </row>
    <row r="818" spans="9:10" hidden="1">
      <c r="I818" s="259">
        <v>42818</v>
      </c>
      <c r="J818" t="s">
        <v>539</v>
      </c>
    </row>
    <row r="819" spans="9:10" hidden="1">
      <c r="I819" s="259">
        <v>42819</v>
      </c>
      <c r="J819" t="s">
        <v>540</v>
      </c>
    </row>
    <row r="820" spans="9:10" hidden="1">
      <c r="I820" s="259">
        <v>42820</v>
      </c>
      <c r="J820" t="s">
        <v>541</v>
      </c>
    </row>
    <row r="821" spans="9:10" hidden="1">
      <c r="I821" s="259">
        <v>42821</v>
      </c>
      <c r="J821" t="s">
        <v>542</v>
      </c>
    </row>
    <row r="822" spans="9:10" hidden="1">
      <c r="I822" s="259">
        <v>42822</v>
      </c>
      <c r="J822" t="s">
        <v>543</v>
      </c>
    </row>
    <row r="823" spans="9:10" hidden="1">
      <c r="I823" s="259">
        <v>42823</v>
      </c>
      <c r="J823" t="s">
        <v>544</v>
      </c>
    </row>
    <row r="824" spans="9:10" hidden="1">
      <c r="I824" s="259">
        <v>42824</v>
      </c>
      <c r="J824" t="s">
        <v>538</v>
      </c>
    </row>
    <row r="825" spans="9:10" hidden="1">
      <c r="I825" s="259">
        <v>42825</v>
      </c>
      <c r="J825" t="s">
        <v>539</v>
      </c>
    </row>
    <row r="826" spans="9:10" hidden="1">
      <c r="I826" s="259">
        <v>42826</v>
      </c>
      <c r="J826" t="s">
        <v>540</v>
      </c>
    </row>
    <row r="827" spans="9:10" hidden="1">
      <c r="I827" s="259">
        <v>42827</v>
      </c>
      <c r="J827" t="s">
        <v>541</v>
      </c>
    </row>
    <row r="828" spans="9:10" hidden="1">
      <c r="I828" s="259">
        <v>42828</v>
      </c>
      <c r="J828" t="s">
        <v>542</v>
      </c>
    </row>
    <row r="829" spans="9:10" hidden="1">
      <c r="I829" s="259">
        <v>42829</v>
      </c>
      <c r="J829" t="s">
        <v>543</v>
      </c>
    </row>
    <row r="830" spans="9:10" hidden="1">
      <c r="I830" s="259">
        <v>42830</v>
      </c>
      <c r="J830" t="s">
        <v>544</v>
      </c>
    </row>
    <row r="831" spans="9:10" hidden="1">
      <c r="I831" s="259">
        <v>42831</v>
      </c>
      <c r="J831" t="s">
        <v>538</v>
      </c>
    </row>
    <row r="832" spans="9:10" hidden="1">
      <c r="I832" s="259">
        <v>42832</v>
      </c>
      <c r="J832" t="s">
        <v>539</v>
      </c>
    </row>
    <row r="833" spans="9:10" hidden="1">
      <c r="I833" s="259">
        <v>42833</v>
      </c>
      <c r="J833" t="s">
        <v>540</v>
      </c>
    </row>
    <row r="834" spans="9:10" hidden="1">
      <c r="I834" s="259">
        <v>42834</v>
      </c>
      <c r="J834" t="s">
        <v>541</v>
      </c>
    </row>
    <row r="835" spans="9:10" hidden="1">
      <c r="I835" s="259">
        <v>42835</v>
      </c>
      <c r="J835" t="s">
        <v>542</v>
      </c>
    </row>
    <row r="836" spans="9:10" hidden="1">
      <c r="I836" s="259">
        <v>42836</v>
      </c>
      <c r="J836" t="s">
        <v>543</v>
      </c>
    </row>
    <row r="837" spans="9:10" hidden="1">
      <c r="I837" s="259">
        <v>42837</v>
      </c>
      <c r="J837" t="s">
        <v>544</v>
      </c>
    </row>
    <row r="838" spans="9:10" hidden="1">
      <c r="I838" s="259">
        <v>42838</v>
      </c>
      <c r="J838" t="s">
        <v>538</v>
      </c>
    </row>
    <row r="839" spans="9:10" hidden="1">
      <c r="I839" s="259">
        <v>42839</v>
      </c>
      <c r="J839" t="s">
        <v>539</v>
      </c>
    </row>
    <row r="840" spans="9:10" hidden="1">
      <c r="I840" s="259">
        <v>42840</v>
      </c>
      <c r="J840" t="s">
        <v>540</v>
      </c>
    </row>
    <row r="841" spans="9:10" hidden="1">
      <c r="I841" s="259">
        <v>42841</v>
      </c>
      <c r="J841" t="s">
        <v>541</v>
      </c>
    </row>
    <row r="842" spans="9:10" hidden="1">
      <c r="I842" s="259">
        <v>42842</v>
      </c>
      <c r="J842" t="s">
        <v>542</v>
      </c>
    </row>
    <row r="843" spans="9:10" hidden="1">
      <c r="I843" s="259">
        <v>42843</v>
      </c>
      <c r="J843" t="s">
        <v>543</v>
      </c>
    </row>
    <row r="844" spans="9:10" hidden="1">
      <c r="I844" s="259">
        <v>42844</v>
      </c>
      <c r="J844" t="s">
        <v>544</v>
      </c>
    </row>
    <row r="845" spans="9:10" hidden="1">
      <c r="I845" s="259">
        <v>42845</v>
      </c>
      <c r="J845" t="s">
        <v>538</v>
      </c>
    </row>
    <row r="846" spans="9:10" hidden="1">
      <c r="I846" s="259">
        <v>42846</v>
      </c>
      <c r="J846" t="s">
        <v>539</v>
      </c>
    </row>
    <row r="847" spans="9:10" hidden="1">
      <c r="I847" s="259">
        <v>42847</v>
      </c>
      <c r="J847" t="s">
        <v>540</v>
      </c>
    </row>
    <row r="848" spans="9:10" hidden="1">
      <c r="I848" s="259">
        <v>42848</v>
      </c>
      <c r="J848" t="s">
        <v>541</v>
      </c>
    </row>
    <row r="849" spans="9:10" hidden="1">
      <c r="I849" s="259">
        <v>42849</v>
      </c>
      <c r="J849" t="s">
        <v>542</v>
      </c>
    </row>
    <row r="850" spans="9:10" hidden="1">
      <c r="I850" s="259">
        <v>42850</v>
      </c>
      <c r="J850" t="s">
        <v>543</v>
      </c>
    </row>
    <row r="851" spans="9:10" hidden="1">
      <c r="I851" s="259">
        <v>42851</v>
      </c>
      <c r="J851" t="s">
        <v>544</v>
      </c>
    </row>
    <row r="852" spans="9:10" hidden="1">
      <c r="I852" s="259">
        <v>42852</v>
      </c>
      <c r="J852" t="s">
        <v>538</v>
      </c>
    </row>
    <row r="853" spans="9:10" hidden="1">
      <c r="I853" s="259">
        <v>42853</v>
      </c>
      <c r="J853" t="s">
        <v>539</v>
      </c>
    </row>
    <row r="854" spans="9:10" hidden="1">
      <c r="I854" s="259">
        <v>42854</v>
      </c>
      <c r="J854" t="s">
        <v>540</v>
      </c>
    </row>
    <row r="855" spans="9:10" hidden="1">
      <c r="I855" s="259">
        <v>42855</v>
      </c>
      <c r="J855" t="s">
        <v>541</v>
      </c>
    </row>
    <row r="856" spans="9:10" hidden="1">
      <c r="I856" s="259">
        <v>42856</v>
      </c>
      <c r="J856" t="s">
        <v>542</v>
      </c>
    </row>
    <row r="857" spans="9:10" hidden="1">
      <c r="I857" s="259">
        <v>42857</v>
      </c>
      <c r="J857" t="s">
        <v>543</v>
      </c>
    </row>
    <row r="858" spans="9:10" hidden="1">
      <c r="I858" s="259">
        <v>42858</v>
      </c>
      <c r="J858" t="s">
        <v>544</v>
      </c>
    </row>
    <row r="859" spans="9:10" hidden="1">
      <c r="I859" s="259">
        <v>42859</v>
      </c>
      <c r="J859" t="s">
        <v>538</v>
      </c>
    </row>
    <row r="860" spans="9:10" hidden="1">
      <c r="I860" s="259">
        <v>42860</v>
      </c>
      <c r="J860" t="s">
        <v>539</v>
      </c>
    </row>
    <row r="861" spans="9:10" hidden="1">
      <c r="I861" s="259">
        <v>42861</v>
      </c>
      <c r="J861" t="s">
        <v>540</v>
      </c>
    </row>
    <row r="862" spans="9:10" hidden="1">
      <c r="I862" s="259">
        <v>42862</v>
      </c>
      <c r="J862" t="s">
        <v>541</v>
      </c>
    </row>
    <row r="863" spans="9:10" hidden="1">
      <c r="I863" s="259">
        <v>42863</v>
      </c>
      <c r="J863" t="s">
        <v>542</v>
      </c>
    </row>
    <row r="864" spans="9:10" hidden="1">
      <c r="I864" s="259">
        <v>42864</v>
      </c>
      <c r="J864" t="s">
        <v>543</v>
      </c>
    </row>
    <row r="865" spans="9:10" hidden="1">
      <c r="I865" s="259">
        <v>42865</v>
      </c>
      <c r="J865" t="s">
        <v>544</v>
      </c>
    </row>
    <row r="866" spans="9:10" hidden="1">
      <c r="I866" s="259">
        <v>42866</v>
      </c>
      <c r="J866" t="s">
        <v>538</v>
      </c>
    </row>
    <row r="867" spans="9:10" hidden="1">
      <c r="I867" s="259">
        <v>42867</v>
      </c>
      <c r="J867" t="s">
        <v>539</v>
      </c>
    </row>
    <row r="868" spans="9:10" hidden="1">
      <c r="I868" s="259">
        <v>42868</v>
      </c>
      <c r="J868" t="s">
        <v>540</v>
      </c>
    </row>
    <row r="869" spans="9:10" hidden="1">
      <c r="I869" s="259">
        <v>42869</v>
      </c>
      <c r="J869" t="s">
        <v>541</v>
      </c>
    </row>
    <row r="870" spans="9:10" hidden="1">
      <c r="I870" s="259">
        <v>42870</v>
      </c>
      <c r="J870" t="s">
        <v>542</v>
      </c>
    </row>
    <row r="871" spans="9:10" hidden="1">
      <c r="I871" s="259">
        <v>42871</v>
      </c>
      <c r="J871" t="s">
        <v>543</v>
      </c>
    </row>
    <row r="872" spans="9:10" hidden="1">
      <c r="I872" s="259">
        <v>42872</v>
      </c>
      <c r="J872" t="s">
        <v>544</v>
      </c>
    </row>
    <row r="873" spans="9:10" hidden="1">
      <c r="I873" s="259">
        <v>42873</v>
      </c>
      <c r="J873" t="s">
        <v>538</v>
      </c>
    </row>
    <row r="874" spans="9:10" hidden="1">
      <c r="I874" s="259">
        <v>42874</v>
      </c>
      <c r="J874" t="s">
        <v>539</v>
      </c>
    </row>
    <row r="875" spans="9:10" hidden="1">
      <c r="I875" s="259">
        <v>42875</v>
      </c>
      <c r="J875" t="s">
        <v>540</v>
      </c>
    </row>
    <row r="876" spans="9:10" hidden="1">
      <c r="I876" s="259">
        <v>42876</v>
      </c>
      <c r="J876" t="s">
        <v>541</v>
      </c>
    </row>
    <row r="877" spans="9:10" hidden="1">
      <c r="I877" s="259">
        <v>42877</v>
      </c>
      <c r="J877" t="s">
        <v>542</v>
      </c>
    </row>
    <row r="878" spans="9:10" hidden="1">
      <c r="I878" s="259">
        <v>42878</v>
      </c>
      <c r="J878" t="s">
        <v>543</v>
      </c>
    </row>
    <row r="879" spans="9:10" hidden="1">
      <c r="I879" s="259">
        <v>42879</v>
      </c>
      <c r="J879" t="s">
        <v>544</v>
      </c>
    </row>
    <row r="880" spans="9:10" hidden="1">
      <c r="I880" s="259">
        <v>42880</v>
      </c>
      <c r="J880" t="s">
        <v>538</v>
      </c>
    </row>
    <row r="881" spans="9:10" hidden="1">
      <c r="I881" s="259">
        <v>42881</v>
      </c>
      <c r="J881" t="s">
        <v>539</v>
      </c>
    </row>
    <row r="882" spans="9:10" hidden="1">
      <c r="I882" s="259">
        <v>42882</v>
      </c>
      <c r="J882" t="s">
        <v>540</v>
      </c>
    </row>
    <row r="883" spans="9:10" hidden="1">
      <c r="I883" s="259">
        <v>42883</v>
      </c>
      <c r="J883" t="s">
        <v>541</v>
      </c>
    </row>
    <row r="884" spans="9:10" hidden="1">
      <c r="I884" s="259">
        <v>42884</v>
      </c>
      <c r="J884" t="s">
        <v>542</v>
      </c>
    </row>
    <row r="885" spans="9:10" hidden="1">
      <c r="I885" s="259">
        <v>42885</v>
      </c>
      <c r="J885" t="s">
        <v>543</v>
      </c>
    </row>
    <row r="886" spans="9:10" hidden="1">
      <c r="I886" s="259">
        <v>42886</v>
      </c>
      <c r="J886" t="s">
        <v>544</v>
      </c>
    </row>
    <row r="887" spans="9:10" hidden="1">
      <c r="I887" s="259">
        <v>42887</v>
      </c>
      <c r="J887" t="s">
        <v>538</v>
      </c>
    </row>
    <row r="888" spans="9:10" hidden="1">
      <c r="I888" s="259">
        <v>42888</v>
      </c>
      <c r="J888" t="s">
        <v>539</v>
      </c>
    </row>
    <row r="889" spans="9:10" hidden="1">
      <c r="I889" s="259">
        <v>42889</v>
      </c>
      <c r="J889" t="s">
        <v>540</v>
      </c>
    </row>
    <row r="890" spans="9:10" hidden="1">
      <c r="I890" s="259">
        <v>42890</v>
      </c>
      <c r="J890" t="s">
        <v>541</v>
      </c>
    </row>
    <row r="891" spans="9:10" hidden="1">
      <c r="I891" s="259">
        <v>42891</v>
      </c>
      <c r="J891" t="s">
        <v>542</v>
      </c>
    </row>
    <row r="892" spans="9:10" hidden="1">
      <c r="I892" s="259">
        <v>42892</v>
      </c>
      <c r="J892" t="s">
        <v>543</v>
      </c>
    </row>
    <row r="893" spans="9:10" hidden="1">
      <c r="I893" s="259">
        <v>42893</v>
      </c>
      <c r="J893" t="s">
        <v>544</v>
      </c>
    </row>
    <row r="894" spans="9:10" hidden="1">
      <c r="I894" s="259">
        <v>42894</v>
      </c>
      <c r="J894" t="s">
        <v>538</v>
      </c>
    </row>
    <row r="895" spans="9:10" hidden="1">
      <c r="I895" s="259">
        <v>42895</v>
      </c>
      <c r="J895" t="s">
        <v>539</v>
      </c>
    </row>
    <row r="896" spans="9:10" hidden="1">
      <c r="I896" s="259">
        <v>42896</v>
      </c>
      <c r="J896" t="s">
        <v>540</v>
      </c>
    </row>
    <row r="897" spans="9:10" hidden="1">
      <c r="I897" s="259">
        <v>42897</v>
      </c>
      <c r="J897" t="s">
        <v>541</v>
      </c>
    </row>
    <row r="898" spans="9:10" hidden="1">
      <c r="I898" s="259">
        <v>42898</v>
      </c>
      <c r="J898" t="s">
        <v>542</v>
      </c>
    </row>
    <row r="899" spans="9:10" hidden="1">
      <c r="I899" s="259">
        <v>42899</v>
      </c>
      <c r="J899" t="s">
        <v>543</v>
      </c>
    </row>
    <row r="900" spans="9:10" hidden="1">
      <c r="I900" s="259">
        <v>42900</v>
      </c>
      <c r="J900" t="s">
        <v>544</v>
      </c>
    </row>
    <row r="901" spans="9:10" hidden="1">
      <c r="I901" s="259">
        <v>42901</v>
      </c>
      <c r="J901" t="s">
        <v>538</v>
      </c>
    </row>
    <row r="902" spans="9:10" hidden="1">
      <c r="I902" s="259">
        <v>42902</v>
      </c>
      <c r="J902" t="s">
        <v>539</v>
      </c>
    </row>
    <row r="903" spans="9:10" hidden="1">
      <c r="I903" s="259">
        <v>42903</v>
      </c>
      <c r="J903" t="s">
        <v>540</v>
      </c>
    </row>
    <row r="904" spans="9:10" hidden="1">
      <c r="I904" s="259">
        <v>42904</v>
      </c>
      <c r="J904" t="s">
        <v>541</v>
      </c>
    </row>
    <row r="905" spans="9:10" hidden="1">
      <c r="I905" s="259">
        <v>42905</v>
      </c>
      <c r="J905" t="s">
        <v>542</v>
      </c>
    </row>
    <row r="906" spans="9:10" hidden="1">
      <c r="I906" s="259">
        <v>42906</v>
      </c>
      <c r="J906" t="s">
        <v>543</v>
      </c>
    </row>
    <row r="907" spans="9:10" hidden="1">
      <c r="I907" s="259">
        <v>42907</v>
      </c>
      <c r="J907" t="s">
        <v>544</v>
      </c>
    </row>
    <row r="908" spans="9:10" hidden="1">
      <c r="I908" s="259">
        <v>42908</v>
      </c>
      <c r="J908" t="s">
        <v>538</v>
      </c>
    </row>
    <row r="909" spans="9:10" hidden="1">
      <c r="I909" s="259">
        <v>42909</v>
      </c>
      <c r="J909" t="s">
        <v>539</v>
      </c>
    </row>
    <row r="910" spans="9:10" hidden="1">
      <c r="I910" s="259">
        <v>42910</v>
      </c>
      <c r="J910" t="s">
        <v>540</v>
      </c>
    </row>
    <row r="911" spans="9:10" hidden="1">
      <c r="I911" s="259">
        <v>42911</v>
      </c>
      <c r="J911" t="s">
        <v>541</v>
      </c>
    </row>
    <row r="912" spans="9:10" hidden="1">
      <c r="I912" s="259">
        <v>42912</v>
      </c>
      <c r="J912" t="s">
        <v>542</v>
      </c>
    </row>
    <row r="913" spans="9:10" hidden="1">
      <c r="I913" s="259">
        <v>42913</v>
      </c>
      <c r="J913" t="s">
        <v>543</v>
      </c>
    </row>
    <row r="914" spans="9:10" hidden="1">
      <c r="I914" s="259">
        <v>42914</v>
      </c>
      <c r="J914" t="s">
        <v>544</v>
      </c>
    </row>
    <row r="915" spans="9:10" hidden="1">
      <c r="I915" s="259">
        <v>42915</v>
      </c>
      <c r="J915" t="s">
        <v>538</v>
      </c>
    </row>
    <row r="916" spans="9:10" hidden="1">
      <c r="I916" s="259">
        <v>42916</v>
      </c>
      <c r="J916" t="s">
        <v>539</v>
      </c>
    </row>
    <row r="917" spans="9:10" hidden="1">
      <c r="I917" s="259">
        <v>42917</v>
      </c>
      <c r="J917" t="s">
        <v>540</v>
      </c>
    </row>
    <row r="918" spans="9:10" hidden="1">
      <c r="I918" s="259">
        <v>42918</v>
      </c>
      <c r="J918" t="s">
        <v>541</v>
      </c>
    </row>
    <row r="919" spans="9:10" hidden="1">
      <c r="I919" s="259">
        <v>42919</v>
      </c>
      <c r="J919" t="s">
        <v>542</v>
      </c>
    </row>
    <row r="920" spans="9:10" hidden="1">
      <c r="I920" s="259">
        <v>42920</v>
      </c>
      <c r="J920" t="s">
        <v>543</v>
      </c>
    </row>
    <row r="921" spans="9:10" hidden="1">
      <c r="I921" s="259">
        <v>42921</v>
      </c>
      <c r="J921" t="s">
        <v>544</v>
      </c>
    </row>
    <row r="922" spans="9:10" hidden="1">
      <c r="I922" s="259">
        <v>42922</v>
      </c>
      <c r="J922" t="s">
        <v>538</v>
      </c>
    </row>
    <row r="923" spans="9:10" hidden="1">
      <c r="I923" s="259">
        <v>42923</v>
      </c>
      <c r="J923" t="s">
        <v>539</v>
      </c>
    </row>
    <row r="924" spans="9:10" hidden="1">
      <c r="I924" s="259">
        <v>42924</v>
      </c>
      <c r="J924" t="s">
        <v>540</v>
      </c>
    </row>
    <row r="925" spans="9:10" hidden="1">
      <c r="I925" s="259">
        <v>42925</v>
      </c>
      <c r="J925" t="s">
        <v>541</v>
      </c>
    </row>
    <row r="926" spans="9:10" hidden="1">
      <c r="I926" s="259">
        <v>42926</v>
      </c>
      <c r="J926" t="s">
        <v>542</v>
      </c>
    </row>
    <row r="927" spans="9:10" hidden="1">
      <c r="I927" s="259">
        <v>42927</v>
      </c>
      <c r="J927" t="s">
        <v>543</v>
      </c>
    </row>
    <row r="928" spans="9:10" hidden="1">
      <c r="I928" s="259">
        <v>42928</v>
      </c>
      <c r="J928" t="s">
        <v>544</v>
      </c>
    </row>
    <row r="929" spans="9:10" hidden="1">
      <c r="I929" s="259">
        <v>42929</v>
      </c>
      <c r="J929" t="s">
        <v>538</v>
      </c>
    </row>
    <row r="930" spans="9:10" hidden="1">
      <c r="I930" s="259">
        <v>42930</v>
      </c>
      <c r="J930" t="s">
        <v>539</v>
      </c>
    </row>
    <row r="931" spans="9:10" hidden="1">
      <c r="I931" s="259">
        <v>42931</v>
      </c>
      <c r="J931" t="s">
        <v>540</v>
      </c>
    </row>
    <row r="932" spans="9:10" hidden="1">
      <c r="I932" s="259">
        <v>42932</v>
      </c>
      <c r="J932" t="s">
        <v>541</v>
      </c>
    </row>
    <row r="933" spans="9:10" hidden="1">
      <c r="I933" s="259">
        <v>42933</v>
      </c>
      <c r="J933" t="s">
        <v>542</v>
      </c>
    </row>
    <row r="934" spans="9:10" hidden="1">
      <c r="I934" s="259">
        <v>42934</v>
      </c>
      <c r="J934" t="s">
        <v>543</v>
      </c>
    </row>
    <row r="935" spans="9:10" hidden="1">
      <c r="I935" s="259">
        <v>42935</v>
      </c>
      <c r="J935" t="s">
        <v>544</v>
      </c>
    </row>
    <row r="936" spans="9:10" hidden="1">
      <c r="I936" s="259">
        <v>42936</v>
      </c>
      <c r="J936" t="s">
        <v>538</v>
      </c>
    </row>
    <row r="937" spans="9:10" hidden="1">
      <c r="I937" s="259">
        <v>42937</v>
      </c>
      <c r="J937" t="s">
        <v>539</v>
      </c>
    </row>
    <row r="938" spans="9:10" hidden="1">
      <c r="I938" s="259">
        <v>42938</v>
      </c>
      <c r="J938" t="s">
        <v>540</v>
      </c>
    </row>
    <row r="939" spans="9:10" hidden="1">
      <c r="I939" s="259">
        <v>42939</v>
      </c>
      <c r="J939" t="s">
        <v>541</v>
      </c>
    </row>
    <row r="940" spans="9:10" hidden="1">
      <c r="I940" s="259">
        <v>42940</v>
      </c>
      <c r="J940" t="s">
        <v>542</v>
      </c>
    </row>
    <row r="941" spans="9:10" hidden="1">
      <c r="I941" s="259">
        <v>42941</v>
      </c>
      <c r="J941" t="s">
        <v>543</v>
      </c>
    </row>
    <row r="942" spans="9:10" hidden="1">
      <c r="I942" s="259">
        <v>42942</v>
      </c>
      <c r="J942" t="s">
        <v>544</v>
      </c>
    </row>
    <row r="943" spans="9:10" hidden="1">
      <c r="I943" s="259">
        <v>42943</v>
      </c>
      <c r="J943" t="s">
        <v>538</v>
      </c>
    </row>
    <row r="944" spans="9:10" hidden="1">
      <c r="I944" s="259">
        <v>42944</v>
      </c>
      <c r="J944" t="s">
        <v>539</v>
      </c>
    </row>
    <row r="945" spans="9:10" hidden="1">
      <c r="I945" s="259">
        <v>42945</v>
      </c>
      <c r="J945" t="s">
        <v>540</v>
      </c>
    </row>
    <row r="946" spans="9:10" hidden="1">
      <c r="I946" s="259">
        <v>42946</v>
      </c>
      <c r="J946" t="s">
        <v>541</v>
      </c>
    </row>
    <row r="947" spans="9:10" hidden="1">
      <c r="I947" s="259">
        <v>42947</v>
      </c>
      <c r="J947" t="s">
        <v>542</v>
      </c>
    </row>
    <row r="948" spans="9:10" hidden="1">
      <c r="I948" s="259">
        <v>42948</v>
      </c>
      <c r="J948" t="s">
        <v>543</v>
      </c>
    </row>
    <row r="949" spans="9:10" hidden="1">
      <c r="I949" s="259">
        <v>42949</v>
      </c>
      <c r="J949" t="s">
        <v>544</v>
      </c>
    </row>
    <row r="950" spans="9:10" hidden="1">
      <c r="I950" s="259">
        <v>42950</v>
      </c>
      <c r="J950" t="s">
        <v>538</v>
      </c>
    </row>
    <row r="951" spans="9:10" hidden="1">
      <c r="I951" s="259">
        <v>42951</v>
      </c>
      <c r="J951" t="s">
        <v>539</v>
      </c>
    </row>
    <row r="952" spans="9:10" hidden="1">
      <c r="I952" s="259">
        <v>42952</v>
      </c>
      <c r="J952" t="s">
        <v>540</v>
      </c>
    </row>
    <row r="953" spans="9:10" hidden="1">
      <c r="I953" s="259">
        <v>42953</v>
      </c>
      <c r="J953" t="s">
        <v>541</v>
      </c>
    </row>
    <row r="954" spans="9:10" hidden="1">
      <c r="I954" s="259">
        <v>42954</v>
      </c>
      <c r="J954" t="s">
        <v>542</v>
      </c>
    </row>
    <row r="955" spans="9:10" hidden="1">
      <c r="I955" s="259">
        <v>42955</v>
      </c>
      <c r="J955" t="s">
        <v>543</v>
      </c>
    </row>
    <row r="956" spans="9:10" hidden="1">
      <c r="I956" s="259">
        <v>42956</v>
      </c>
      <c r="J956" t="s">
        <v>544</v>
      </c>
    </row>
    <row r="957" spans="9:10" hidden="1">
      <c r="I957" s="259">
        <v>42957</v>
      </c>
      <c r="J957" t="s">
        <v>538</v>
      </c>
    </row>
    <row r="958" spans="9:10" hidden="1">
      <c r="I958" s="259">
        <v>42958</v>
      </c>
      <c r="J958" t="s">
        <v>539</v>
      </c>
    </row>
    <row r="959" spans="9:10" hidden="1">
      <c r="I959" s="259">
        <v>42959</v>
      </c>
      <c r="J959" t="s">
        <v>540</v>
      </c>
    </row>
    <row r="960" spans="9:10" hidden="1">
      <c r="I960" s="259">
        <v>42960</v>
      </c>
      <c r="J960" t="s">
        <v>541</v>
      </c>
    </row>
    <row r="961" spans="9:10" hidden="1">
      <c r="I961" s="259">
        <v>42961</v>
      </c>
      <c r="J961" t="s">
        <v>542</v>
      </c>
    </row>
    <row r="962" spans="9:10" hidden="1">
      <c r="I962" s="259">
        <v>42962</v>
      </c>
      <c r="J962" t="s">
        <v>543</v>
      </c>
    </row>
    <row r="963" spans="9:10" hidden="1">
      <c r="I963" s="259">
        <v>42963</v>
      </c>
      <c r="J963" t="s">
        <v>544</v>
      </c>
    </row>
    <row r="964" spans="9:10" hidden="1">
      <c r="I964" s="259">
        <v>42964</v>
      </c>
      <c r="J964" t="s">
        <v>538</v>
      </c>
    </row>
    <row r="965" spans="9:10" hidden="1">
      <c r="I965" s="259">
        <v>42965</v>
      </c>
      <c r="J965" t="s">
        <v>539</v>
      </c>
    </row>
    <row r="966" spans="9:10" hidden="1">
      <c r="I966" s="259">
        <v>42966</v>
      </c>
      <c r="J966" t="s">
        <v>540</v>
      </c>
    </row>
    <row r="967" spans="9:10" hidden="1">
      <c r="I967" s="259">
        <v>42967</v>
      </c>
      <c r="J967" t="s">
        <v>541</v>
      </c>
    </row>
    <row r="968" spans="9:10" hidden="1">
      <c r="I968" s="259">
        <v>42968</v>
      </c>
      <c r="J968" t="s">
        <v>542</v>
      </c>
    </row>
    <row r="969" spans="9:10" hidden="1">
      <c r="I969" s="259">
        <v>42969</v>
      </c>
      <c r="J969" t="s">
        <v>543</v>
      </c>
    </row>
    <row r="970" spans="9:10" hidden="1">
      <c r="I970" s="259">
        <v>42970</v>
      </c>
      <c r="J970" t="s">
        <v>544</v>
      </c>
    </row>
    <row r="971" spans="9:10" hidden="1">
      <c r="I971" s="259">
        <v>42971</v>
      </c>
      <c r="J971" t="s">
        <v>538</v>
      </c>
    </row>
    <row r="972" spans="9:10" hidden="1">
      <c r="I972" s="259">
        <v>42972</v>
      </c>
      <c r="J972" t="s">
        <v>539</v>
      </c>
    </row>
    <row r="973" spans="9:10" hidden="1">
      <c r="I973" s="259">
        <v>42973</v>
      </c>
      <c r="J973" t="s">
        <v>540</v>
      </c>
    </row>
    <row r="974" spans="9:10" hidden="1">
      <c r="I974" s="259">
        <v>42974</v>
      </c>
      <c r="J974" t="s">
        <v>541</v>
      </c>
    </row>
    <row r="975" spans="9:10" hidden="1">
      <c r="I975" s="259">
        <v>42975</v>
      </c>
      <c r="J975" t="s">
        <v>542</v>
      </c>
    </row>
    <row r="976" spans="9:10" hidden="1">
      <c r="I976" s="259">
        <v>42976</v>
      </c>
      <c r="J976" t="s">
        <v>543</v>
      </c>
    </row>
    <row r="977" spans="9:10" hidden="1">
      <c r="I977" s="259">
        <v>42977</v>
      </c>
      <c r="J977" t="s">
        <v>544</v>
      </c>
    </row>
    <row r="978" spans="9:10" hidden="1">
      <c r="I978" s="259">
        <v>42978</v>
      </c>
      <c r="J978" t="s">
        <v>538</v>
      </c>
    </row>
    <row r="979" spans="9:10" hidden="1">
      <c r="I979" s="259">
        <v>42979</v>
      </c>
      <c r="J979" t="s">
        <v>539</v>
      </c>
    </row>
    <row r="980" spans="9:10" hidden="1">
      <c r="I980" s="259">
        <v>42980</v>
      </c>
      <c r="J980" t="s">
        <v>540</v>
      </c>
    </row>
    <row r="981" spans="9:10" hidden="1">
      <c r="I981" s="259">
        <v>42981</v>
      </c>
      <c r="J981" t="s">
        <v>541</v>
      </c>
    </row>
    <row r="982" spans="9:10" hidden="1">
      <c r="I982" s="259">
        <v>42982</v>
      </c>
      <c r="J982" t="s">
        <v>542</v>
      </c>
    </row>
    <row r="983" spans="9:10" hidden="1">
      <c r="I983" s="259">
        <v>42983</v>
      </c>
      <c r="J983" t="s">
        <v>543</v>
      </c>
    </row>
    <row r="984" spans="9:10" hidden="1">
      <c r="I984" s="259">
        <v>42984</v>
      </c>
      <c r="J984" t="s">
        <v>544</v>
      </c>
    </row>
    <row r="985" spans="9:10" hidden="1">
      <c r="I985" s="259">
        <v>42985</v>
      </c>
      <c r="J985" t="s">
        <v>538</v>
      </c>
    </row>
    <row r="986" spans="9:10" hidden="1">
      <c r="I986" s="259">
        <v>42986</v>
      </c>
      <c r="J986" t="s">
        <v>539</v>
      </c>
    </row>
    <row r="987" spans="9:10" hidden="1">
      <c r="I987" s="259">
        <v>42987</v>
      </c>
      <c r="J987" t="s">
        <v>540</v>
      </c>
    </row>
    <row r="988" spans="9:10" hidden="1">
      <c r="I988" s="259">
        <v>42988</v>
      </c>
      <c r="J988" t="s">
        <v>541</v>
      </c>
    </row>
    <row r="989" spans="9:10" hidden="1">
      <c r="I989" s="259">
        <v>42989</v>
      </c>
      <c r="J989" t="s">
        <v>542</v>
      </c>
    </row>
    <row r="990" spans="9:10" hidden="1">
      <c r="I990" s="259">
        <v>42990</v>
      </c>
      <c r="J990" t="s">
        <v>543</v>
      </c>
    </row>
    <row r="991" spans="9:10" hidden="1">
      <c r="I991" s="259">
        <v>42991</v>
      </c>
      <c r="J991" t="s">
        <v>544</v>
      </c>
    </row>
    <row r="992" spans="9:10" hidden="1">
      <c r="I992" s="259">
        <v>42992</v>
      </c>
      <c r="J992" t="s">
        <v>538</v>
      </c>
    </row>
    <row r="993" spans="9:10" hidden="1">
      <c r="I993" s="259">
        <v>42993</v>
      </c>
      <c r="J993" t="s">
        <v>539</v>
      </c>
    </row>
    <row r="994" spans="9:10" hidden="1">
      <c r="I994" s="259">
        <v>42994</v>
      </c>
      <c r="J994" t="s">
        <v>540</v>
      </c>
    </row>
    <row r="995" spans="9:10" hidden="1">
      <c r="I995" s="259">
        <v>42995</v>
      </c>
      <c r="J995" t="s">
        <v>541</v>
      </c>
    </row>
    <row r="996" spans="9:10" hidden="1">
      <c r="I996" s="259">
        <v>42996</v>
      </c>
      <c r="J996" t="s">
        <v>542</v>
      </c>
    </row>
    <row r="997" spans="9:10" hidden="1">
      <c r="I997" s="259">
        <v>42997</v>
      </c>
      <c r="J997" t="s">
        <v>543</v>
      </c>
    </row>
    <row r="998" spans="9:10" hidden="1">
      <c r="I998" s="259">
        <v>42998</v>
      </c>
      <c r="J998" t="s">
        <v>544</v>
      </c>
    </row>
    <row r="999" spans="9:10" hidden="1">
      <c r="I999" s="259">
        <v>42999</v>
      </c>
      <c r="J999" t="s">
        <v>538</v>
      </c>
    </row>
    <row r="1000" spans="9:10" hidden="1">
      <c r="I1000" s="259">
        <v>43000</v>
      </c>
      <c r="J1000" t="s">
        <v>539</v>
      </c>
    </row>
    <row r="1001" spans="9:10" hidden="1">
      <c r="I1001" s="259">
        <v>43001</v>
      </c>
      <c r="J1001" t="s">
        <v>540</v>
      </c>
    </row>
    <row r="1002" spans="9:10" hidden="1">
      <c r="I1002" s="259">
        <v>43002</v>
      </c>
      <c r="J1002" t="s">
        <v>541</v>
      </c>
    </row>
    <row r="1003" spans="9:10" hidden="1">
      <c r="I1003" s="259">
        <v>43003</v>
      </c>
      <c r="J1003" t="s">
        <v>542</v>
      </c>
    </row>
    <row r="1004" spans="9:10" hidden="1">
      <c r="I1004" s="259">
        <v>43004</v>
      </c>
      <c r="J1004" t="s">
        <v>543</v>
      </c>
    </row>
    <row r="1005" spans="9:10" hidden="1">
      <c r="I1005" s="259">
        <v>43005</v>
      </c>
      <c r="J1005" t="s">
        <v>544</v>
      </c>
    </row>
    <row r="1006" spans="9:10" hidden="1">
      <c r="I1006" s="259">
        <v>43006</v>
      </c>
      <c r="J1006" t="s">
        <v>538</v>
      </c>
    </row>
    <row r="1007" spans="9:10" hidden="1">
      <c r="I1007" s="259">
        <v>43007</v>
      </c>
      <c r="J1007" t="s">
        <v>539</v>
      </c>
    </row>
    <row r="1008" spans="9:10" hidden="1">
      <c r="I1008" s="259">
        <v>43008</v>
      </c>
      <c r="J1008" t="s">
        <v>540</v>
      </c>
    </row>
    <row r="1009" spans="9:10" hidden="1">
      <c r="I1009" s="259">
        <v>43009</v>
      </c>
      <c r="J1009" t="s">
        <v>541</v>
      </c>
    </row>
    <row r="1010" spans="9:10" hidden="1">
      <c r="I1010" s="259">
        <v>43010</v>
      </c>
      <c r="J1010" t="s">
        <v>542</v>
      </c>
    </row>
    <row r="1011" spans="9:10" hidden="1">
      <c r="I1011" s="259">
        <v>43011</v>
      </c>
      <c r="J1011" t="s">
        <v>543</v>
      </c>
    </row>
    <row r="1012" spans="9:10" hidden="1">
      <c r="I1012" s="259">
        <v>43012</v>
      </c>
      <c r="J1012" t="s">
        <v>544</v>
      </c>
    </row>
    <row r="1013" spans="9:10" hidden="1">
      <c r="I1013" s="259">
        <v>43013</v>
      </c>
      <c r="J1013" t="s">
        <v>538</v>
      </c>
    </row>
    <row r="1014" spans="9:10" hidden="1">
      <c r="I1014" s="259">
        <v>43014</v>
      </c>
      <c r="J1014" t="s">
        <v>539</v>
      </c>
    </row>
    <row r="1015" spans="9:10" hidden="1">
      <c r="I1015" s="259">
        <v>43015</v>
      </c>
      <c r="J1015" t="s">
        <v>540</v>
      </c>
    </row>
    <row r="1016" spans="9:10" hidden="1">
      <c r="I1016" s="259">
        <v>43016</v>
      </c>
      <c r="J1016" t="s">
        <v>541</v>
      </c>
    </row>
    <row r="1017" spans="9:10" hidden="1">
      <c r="I1017" s="259">
        <v>43017</v>
      </c>
      <c r="J1017" t="s">
        <v>542</v>
      </c>
    </row>
    <row r="1018" spans="9:10" hidden="1">
      <c r="I1018" s="259">
        <v>43018</v>
      </c>
      <c r="J1018" t="s">
        <v>543</v>
      </c>
    </row>
    <row r="1019" spans="9:10" hidden="1">
      <c r="I1019" s="259">
        <v>43019</v>
      </c>
      <c r="J1019" t="s">
        <v>544</v>
      </c>
    </row>
    <row r="1020" spans="9:10" hidden="1">
      <c r="I1020" s="259">
        <v>43020</v>
      </c>
      <c r="J1020" t="s">
        <v>538</v>
      </c>
    </row>
    <row r="1021" spans="9:10" hidden="1">
      <c r="I1021" s="259">
        <v>43021</v>
      </c>
      <c r="J1021" t="s">
        <v>539</v>
      </c>
    </row>
    <row r="1022" spans="9:10" hidden="1">
      <c r="I1022" s="259">
        <v>43022</v>
      </c>
      <c r="J1022" t="s">
        <v>540</v>
      </c>
    </row>
    <row r="1023" spans="9:10" hidden="1">
      <c r="I1023" s="259">
        <v>43023</v>
      </c>
      <c r="J1023" t="s">
        <v>541</v>
      </c>
    </row>
    <row r="1024" spans="9:10" hidden="1">
      <c r="I1024" s="259">
        <v>43024</v>
      </c>
      <c r="J1024" t="s">
        <v>542</v>
      </c>
    </row>
    <row r="1025" spans="9:10" hidden="1">
      <c r="I1025" s="259">
        <v>43025</v>
      </c>
      <c r="J1025" t="s">
        <v>543</v>
      </c>
    </row>
    <row r="1026" spans="9:10" hidden="1">
      <c r="I1026" s="259">
        <v>43026</v>
      </c>
      <c r="J1026" t="s">
        <v>544</v>
      </c>
    </row>
    <row r="1027" spans="9:10" hidden="1">
      <c r="I1027" s="259">
        <v>43027</v>
      </c>
      <c r="J1027" t="s">
        <v>538</v>
      </c>
    </row>
    <row r="1028" spans="9:10" hidden="1">
      <c r="I1028" s="259">
        <v>43028</v>
      </c>
      <c r="J1028" t="s">
        <v>539</v>
      </c>
    </row>
    <row r="1029" spans="9:10" hidden="1">
      <c r="I1029" s="259">
        <v>43029</v>
      </c>
      <c r="J1029" t="s">
        <v>540</v>
      </c>
    </row>
    <row r="1030" spans="9:10" hidden="1">
      <c r="I1030" s="259">
        <v>43030</v>
      </c>
      <c r="J1030" t="s">
        <v>541</v>
      </c>
    </row>
    <row r="1031" spans="9:10" hidden="1">
      <c r="I1031" s="259">
        <v>43031</v>
      </c>
      <c r="J1031" t="s">
        <v>542</v>
      </c>
    </row>
    <row r="1032" spans="9:10" hidden="1">
      <c r="I1032" s="259">
        <v>43032</v>
      </c>
      <c r="J1032" t="s">
        <v>543</v>
      </c>
    </row>
    <row r="1033" spans="9:10" hidden="1">
      <c r="I1033" s="259">
        <v>43033</v>
      </c>
      <c r="J1033" t="s">
        <v>544</v>
      </c>
    </row>
    <row r="1034" spans="9:10" hidden="1">
      <c r="I1034" s="259">
        <v>43034</v>
      </c>
      <c r="J1034" t="s">
        <v>538</v>
      </c>
    </row>
    <row r="1035" spans="9:10" hidden="1">
      <c r="I1035" s="259">
        <v>43035</v>
      </c>
      <c r="J1035" t="s">
        <v>539</v>
      </c>
    </row>
    <row r="1036" spans="9:10" hidden="1">
      <c r="I1036" s="259">
        <v>43036</v>
      </c>
      <c r="J1036" t="s">
        <v>540</v>
      </c>
    </row>
    <row r="1037" spans="9:10" hidden="1">
      <c r="I1037" s="259">
        <v>43037</v>
      </c>
      <c r="J1037" t="s">
        <v>541</v>
      </c>
    </row>
    <row r="1038" spans="9:10" hidden="1">
      <c r="I1038" s="259">
        <v>43038</v>
      </c>
      <c r="J1038" t="s">
        <v>542</v>
      </c>
    </row>
    <row r="1039" spans="9:10" hidden="1">
      <c r="I1039" s="259">
        <v>43039</v>
      </c>
      <c r="J1039" t="s">
        <v>543</v>
      </c>
    </row>
    <row r="1040" spans="9:10" hidden="1">
      <c r="I1040" s="259">
        <v>43040</v>
      </c>
      <c r="J1040" t="s">
        <v>544</v>
      </c>
    </row>
    <row r="1041" spans="9:10" hidden="1">
      <c r="I1041" s="259">
        <v>43041</v>
      </c>
      <c r="J1041" t="s">
        <v>538</v>
      </c>
    </row>
    <row r="1042" spans="9:10" hidden="1">
      <c r="I1042" s="259">
        <v>43042</v>
      </c>
      <c r="J1042" t="s">
        <v>539</v>
      </c>
    </row>
    <row r="1043" spans="9:10" hidden="1">
      <c r="I1043" s="259">
        <v>43043</v>
      </c>
      <c r="J1043" t="s">
        <v>540</v>
      </c>
    </row>
    <row r="1044" spans="9:10" hidden="1">
      <c r="I1044" s="259">
        <v>43044</v>
      </c>
      <c r="J1044" t="s">
        <v>541</v>
      </c>
    </row>
    <row r="1045" spans="9:10" hidden="1">
      <c r="I1045" s="259">
        <v>43045</v>
      </c>
      <c r="J1045" t="s">
        <v>542</v>
      </c>
    </row>
    <row r="1046" spans="9:10" hidden="1">
      <c r="I1046" s="259">
        <v>43046</v>
      </c>
      <c r="J1046" t="s">
        <v>543</v>
      </c>
    </row>
    <row r="1047" spans="9:10" hidden="1">
      <c r="I1047" s="259">
        <v>43047</v>
      </c>
      <c r="J1047" t="s">
        <v>544</v>
      </c>
    </row>
    <row r="1048" spans="9:10" hidden="1">
      <c r="I1048" s="259">
        <v>43048</v>
      </c>
      <c r="J1048" t="s">
        <v>538</v>
      </c>
    </row>
    <row r="1049" spans="9:10" hidden="1">
      <c r="I1049" s="259">
        <v>43049</v>
      </c>
      <c r="J1049" t="s">
        <v>539</v>
      </c>
    </row>
    <row r="1050" spans="9:10" hidden="1">
      <c r="I1050" s="259">
        <v>43050</v>
      </c>
      <c r="J1050" t="s">
        <v>540</v>
      </c>
    </row>
    <row r="1051" spans="9:10" hidden="1">
      <c r="I1051" s="259">
        <v>43051</v>
      </c>
      <c r="J1051" t="s">
        <v>541</v>
      </c>
    </row>
    <row r="1052" spans="9:10" hidden="1">
      <c r="I1052" s="259">
        <v>43052</v>
      </c>
      <c r="J1052" t="s">
        <v>542</v>
      </c>
    </row>
    <row r="1053" spans="9:10" hidden="1">
      <c r="I1053" s="259">
        <v>43053</v>
      </c>
      <c r="J1053" t="s">
        <v>543</v>
      </c>
    </row>
    <row r="1054" spans="9:10" hidden="1">
      <c r="I1054" s="259">
        <v>43054</v>
      </c>
      <c r="J1054" t="s">
        <v>544</v>
      </c>
    </row>
    <row r="1055" spans="9:10" hidden="1">
      <c r="I1055" s="259">
        <v>43055</v>
      </c>
      <c r="J1055" t="s">
        <v>538</v>
      </c>
    </row>
    <row r="1056" spans="9:10" hidden="1">
      <c r="I1056" s="259">
        <v>43056</v>
      </c>
      <c r="J1056" t="s">
        <v>539</v>
      </c>
    </row>
    <row r="1057" spans="9:10" hidden="1">
      <c r="I1057" s="259">
        <v>43057</v>
      </c>
      <c r="J1057" t="s">
        <v>540</v>
      </c>
    </row>
    <row r="1058" spans="9:10" hidden="1">
      <c r="I1058" s="259">
        <v>43058</v>
      </c>
      <c r="J1058" t="s">
        <v>541</v>
      </c>
    </row>
    <row r="1059" spans="9:10" hidden="1">
      <c r="I1059" s="259">
        <v>43059</v>
      </c>
      <c r="J1059" t="s">
        <v>542</v>
      </c>
    </row>
    <row r="1060" spans="9:10" hidden="1">
      <c r="I1060" s="259">
        <v>43060</v>
      </c>
      <c r="J1060" t="s">
        <v>543</v>
      </c>
    </row>
    <row r="1061" spans="9:10" hidden="1">
      <c r="I1061" s="259">
        <v>43061</v>
      </c>
      <c r="J1061" t="s">
        <v>544</v>
      </c>
    </row>
    <row r="1062" spans="9:10" hidden="1">
      <c r="I1062" s="259">
        <v>43062</v>
      </c>
      <c r="J1062" t="s">
        <v>538</v>
      </c>
    </row>
    <row r="1063" spans="9:10" hidden="1">
      <c r="I1063" s="259">
        <v>43063</v>
      </c>
      <c r="J1063" t="s">
        <v>539</v>
      </c>
    </row>
    <row r="1064" spans="9:10" hidden="1">
      <c r="I1064" s="259">
        <v>43064</v>
      </c>
      <c r="J1064" t="s">
        <v>540</v>
      </c>
    </row>
    <row r="1065" spans="9:10" hidden="1">
      <c r="I1065" s="259">
        <v>43065</v>
      </c>
      <c r="J1065" t="s">
        <v>541</v>
      </c>
    </row>
    <row r="1066" spans="9:10" hidden="1">
      <c r="I1066" s="259">
        <v>43066</v>
      </c>
      <c r="J1066" t="s">
        <v>542</v>
      </c>
    </row>
    <row r="1067" spans="9:10" hidden="1">
      <c r="I1067" s="259">
        <v>43067</v>
      </c>
      <c r="J1067" t="s">
        <v>543</v>
      </c>
    </row>
    <row r="1068" spans="9:10" hidden="1">
      <c r="I1068" s="259">
        <v>43068</v>
      </c>
      <c r="J1068" t="s">
        <v>544</v>
      </c>
    </row>
    <row r="1069" spans="9:10" hidden="1">
      <c r="I1069" s="259">
        <v>43069</v>
      </c>
      <c r="J1069" t="s">
        <v>538</v>
      </c>
    </row>
    <row r="1070" spans="9:10" hidden="1">
      <c r="I1070" s="259">
        <v>43070</v>
      </c>
      <c r="J1070" t="s">
        <v>539</v>
      </c>
    </row>
    <row r="1071" spans="9:10" hidden="1">
      <c r="I1071" s="259">
        <v>43071</v>
      </c>
      <c r="J1071" t="s">
        <v>540</v>
      </c>
    </row>
    <row r="1072" spans="9:10" hidden="1">
      <c r="I1072" s="259">
        <v>43072</v>
      </c>
      <c r="J1072" t="s">
        <v>541</v>
      </c>
    </row>
    <row r="1073" spans="9:10" hidden="1">
      <c r="I1073" s="259">
        <v>43073</v>
      </c>
      <c r="J1073" t="s">
        <v>542</v>
      </c>
    </row>
    <row r="1074" spans="9:10" hidden="1">
      <c r="I1074" s="259">
        <v>43074</v>
      </c>
      <c r="J1074" t="s">
        <v>543</v>
      </c>
    </row>
    <row r="1075" spans="9:10" hidden="1">
      <c r="I1075" s="259">
        <v>43075</v>
      </c>
      <c r="J1075" t="s">
        <v>544</v>
      </c>
    </row>
    <row r="1076" spans="9:10" hidden="1">
      <c r="I1076" s="259">
        <v>43076</v>
      </c>
      <c r="J1076" t="s">
        <v>538</v>
      </c>
    </row>
    <row r="1077" spans="9:10" hidden="1">
      <c r="I1077" s="259">
        <v>43077</v>
      </c>
      <c r="J1077" t="s">
        <v>539</v>
      </c>
    </row>
    <row r="1078" spans="9:10" hidden="1">
      <c r="I1078" s="259">
        <v>43078</v>
      </c>
      <c r="J1078" t="s">
        <v>540</v>
      </c>
    </row>
    <row r="1079" spans="9:10" hidden="1">
      <c r="I1079" s="259">
        <v>43079</v>
      </c>
      <c r="J1079" t="s">
        <v>541</v>
      </c>
    </row>
    <row r="1080" spans="9:10" hidden="1">
      <c r="I1080" s="259">
        <v>43080</v>
      </c>
      <c r="J1080" t="s">
        <v>542</v>
      </c>
    </row>
    <row r="1081" spans="9:10" hidden="1">
      <c r="I1081" s="259">
        <v>43081</v>
      </c>
      <c r="J1081" t="s">
        <v>543</v>
      </c>
    </row>
    <row r="1082" spans="9:10" hidden="1">
      <c r="I1082" s="259">
        <v>43082</v>
      </c>
      <c r="J1082" t="s">
        <v>544</v>
      </c>
    </row>
    <row r="1083" spans="9:10" hidden="1">
      <c r="I1083" s="259">
        <v>43083</v>
      </c>
      <c r="J1083" t="s">
        <v>538</v>
      </c>
    </row>
    <row r="1084" spans="9:10" hidden="1">
      <c r="I1084" s="259">
        <v>43084</v>
      </c>
      <c r="J1084" t="s">
        <v>539</v>
      </c>
    </row>
    <row r="1085" spans="9:10" hidden="1">
      <c r="I1085" s="259">
        <v>43085</v>
      </c>
      <c r="J1085" t="s">
        <v>540</v>
      </c>
    </row>
    <row r="1086" spans="9:10" hidden="1">
      <c r="I1086" s="259">
        <v>43086</v>
      </c>
      <c r="J1086" t="s">
        <v>541</v>
      </c>
    </row>
    <row r="1087" spans="9:10" hidden="1">
      <c r="I1087" s="259">
        <v>43087</v>
      </c>
      <c r="J1087" t="s">
        <v>542</v>
      </c>
    </row>
    <row r="1088" spans="9:10" hidden="1">
      <c r="I1088" s="259">
        <v>43088</v>
      </c>
      <c r="J1088" t="s">
        <v>543</v>
      </c>
    </row>
    <row r="1089" spans="9:10" hidden="1">
      <c r="I1089" s="259">
        <v>43089</v>
      </c>
      <c r="J1089" t="s">
        <v>544</v>
      </c>
    </row>
    <row r="1090" spans="9:10" hidden="1">
      <c r="I1090" s="259">
        <v>43090</v>
      </c>
      <c r="J1090" t="s">
        <v>538</v>
      </c>
    </row>
    <row r="1091" spans="9:10" hidden="1">
      <c r="I1091" s="259">
        <v>43091</v>
      </c>
      <c r="J1091" t="s">
        <v>539</v>
      </c>
    </row>
    <row r="1092" spans="9:10" hidden="1">
      <c r="I1092" s="259">
        <v>43092</v>
      </c>
      <c r="J1092" t="s">
        <v>540</v>
      </c>
    </row>
    <row r="1093" spans="9:10" hidden="1">
      <c r="I1093" s="259">
        <v>43093</v>
      </c>
      <c r="J1093" t="s">
        <v>541</v>
      </c>
    </row>
    <row r="1094" spans="9:10" hidden="1">
      <c r="I1094" s="259">
        <v>43094</v>
      </c>
      <c r="J1094" t="s">
        <v>542</v>
      </c>
    </row>
    <row r="1095" spans="9:10" hidden="1">
      <c r="I1095" s="259">
        <v>43095</v>
      </c>
      <c r="J1095" t="s">
        <v>543</v>
      </c>
    </row>
    <row r="1096" spans="9:10" hidden="1">
      <c r="I1096" s="259">
        <v>43096</v>
      </c>
      <c r="J1096" t="s">
        <v>544</v>
      </c>
    </row>
    <row r="1097" spans="9:10" hidden="1">
      <c r="I1097" s="259">
        <v>43097</v>
      </c>
      <c r="J1097" t="s">
        <v>538</v>
      </c>
    </row>
    <row r="1098" spans="9:10" hidden="1">
      <c r="I1098" s="259">
        <v>43098</v>
      </c>
      <c r="J1098" t="s">
        <v>539</v>
      </c>
    </row>
    <row r="1099" spans="9:10" hidden="1">
      <c r="I1099" s="259">
        <v>43099</v>
      </c>
      <c r="J1099" t="s">
        <v>540</v>
      </c>
    </row>
    <row r="1100" spans="9:10" hidden="1">
      <c r="I1100" s="259">
        <v>43100</v>
      </c>
      <c r="J1100" t="s">
        <v>541</v>
      </c>
    </row>
    <row r="1101" spans="9:10" hidden="1">
      <c r="I1101" s="259">
        <v>43101</v>
      </c>
      <c r="J1101" t="s">
        <v>542</v>
      </c>
    </row>
    <row r="1102" spans="9:10" hidden="1">
      <c r="I1102" s="259">
        <v>43102</v>
      </c>
      <c r="J1102" t="s">
        <v>543</v>
      </c>
    </row>
    <row r="1103" spans="9:10" hidden="1">
      <c r="I1103" s="259">
        <v>43103</v>
      </c>
      <c r="J1103" t="s">
        <v>544</v>
      </c>
    </row>
    <row r="1104" spans="9:10" hidden="1">
      <c r="I1104" s="259">
        <v>43104</v>
      </c>
      <c r="J1104" t="s">
        <v>538</v>
      </c>
    </row>
    <row r="1105" spans="9:10" hidden="1">
      <c r="I1105" s="259">
        <v>43105</v>
      </c>
      <c r="J1105" t="s">
        <v>539</v>
      </c>
    </row>
    <row r="1106" spans="9:10" hidden="1">
      <c r="I1106" s="259">
        <v>43106</v>
      </c>
      <c r="J1106" t="s">
        <v>540</v>
      </c>
    </row>
    <row r="1107" spans="9:10" hidden="1">
      <c r="I1107" s="259">
        <v>43107</v>
      </c>
      <c r="J1107" t="s">
        <v>541</v>
      </c>
    </row>
    <row r="1108" spans="9:10" hidden="1">
      <c r="I1108" s="259">
        <v>43108</v>
      </c>
      <c r="J1108" t="s">
        <v>542</v>
      </c>
    </row>
    <row r="1109" spans="9:10" hidden="1">
      <c r="I1109" s="259">
        <v>43109</v>
      </c>
      <c r="J1109" t="s">
        <v>543</v>
      </c>
    </row>
    <row r="1110" spans="9:10" hidden="1">
      <c r="I1110" s="259">
        <v>43110</v>
      </c>
      <c r="J1110" t="s">
        <v>544</v>
      </c>
    </row>
    <row r="1111" spans="9:10" hidden="1">
      <c r="I1111" s="259">
        <v>43111</v>
      </c>
      <c r="J1111" t="s">
        <v>538</v>
      </c>
    </row>
    <row r="1112" spans="9:10" hidden="1">
      <c r="I1112" s="259">
        <v>43112</v>
      </c>
      <c r="J1112" t="s">
        <v>539</v>
      </c>
    </row>
    <row r="1113" spans="9:10" hidden="1">
      <c r="I1113" s="259">
        <v>43113</v>
      </c>
      <c r="J1113" t="s">
        <v>540</v>
      </c>
    </row>
    <row r="1114" spans="9:10" hidden="1">
      <c r="I1114" s="259">
        <v>43114</v>
      </c>
      <c r="J1114" t="s">
        <v>541</v>
      </c>
    </row>
    <row r="1115" spans="9:10" hidden="1">
      <c r="I1115" s="259">
        <v>43115</v>
      </c>
      <c r="J1115" t="s">
        <v>542</v>
      </c>
    </row>
    <row r="1116" spans="9:10" hidden="1">
      <c r="I1116" s="259">
        <v>43116</v>
      </c>
      <c r="J1116" t="s">
        <v>543</v>
      </c>
    </row>
    <row r="1117" spans="9:10" hidden="1">
      <c r="I1117" s="259">
        <v>43117</v>
      </c>
      <c r="J1117" t="s">
        <v>544</v>
      </c>
    </row>
    <row r="1118" spans="9:10" hidden="1">
      <c r="I1118" s="259">
        <v>43118</v>
      </c>
      <c r="J1118" t="s">
        <v>538</v>
      </c>
    </row>
    <row r="1119" spans="9:10" hidden="1">
      <c r="I1119" s="259">
        <v>43119</v>
      </c>
      <c r="J1119" t="s">
        <v>539</v>
      </c>
    </row>
    <row r="1120" spans="9:10" hidden="1">
      <c r="I1120" s="259">
        <v>43120</v>
      </c>
      <c r="J1120" t="s">
        <v>540</v>
      </c>
    </row>
    <row r="1121" spans="9:10" hidden="1">
      <c r="I1121" s="259">
        <v>43121</v>
      </c>
      <c r="J1121" t="s">
        <v>541</v>
      </c>
    </row>
    <row r="1122" spans="9:10" hidden="1">
      <c r="I1122" s="259">
        <v>43122</v>
      </c>
      <c r="J1122" t="s">
        <v>542</v>
      </c>
    </row>
    <row r="1123" spans="9:10" hidden="1">
      <c r="I1123" s="259">
        <v>43123</v>
      </c>
      <c r="J1123" t="s">
        <v>543</v>
      </c>
    </row>
    <row r="1124" spans="9:10" hidden="1">
      <c r="I1124" s="259">
        <v>43124</v>
      </c>
      <c r="J1124" t="s">
        <v>544</v>
      </c>
    </row>
    <row r="1125" spans="9:10" hidden="1">
      <c r="I1125" s="259">
        <v>43125</v>
      </c>
      <c r="J1125" t="s">
        <v>538</v>
      </c>
    </row>
    <row r="1126" spans="9:10" hidden="1">
      <c r="I1126" s="259">
        <v>43126</v>
      </c>
      <c r="J1126" t="s">
        <v>539</v>
      </c>
    </row>
    <row r="1127" spans="9:10" hidden="1">
      <c r="I1127" s="259">
        <v>43127</v>
      </c>
      <c r="J1127" t="s">
        <v>540</v>
      </c>
    </row>
    <row r="1128" spans="9:10" hidden="1">
      <c r="I1128" s="259">
        <v>43128</v>
      </c>
      <c r="J1128" t="s">
        <v>541</v>
      </c>
    </row>
    <row r="1129" spans="9:10" hidden="1">
      <c r="I1129" s="259">
        <v>43129</v>
      </c>
      <c r="J1129" t="s">
        <v>542</v>
      </c>
    </row>
    <row r="1130" spans="9:10" hidden="1">
      <c r="I1130" s="259">
        <v>43130</v>
      </c>
      <c r="J1130" t="s">
        <v>543</v>
      </c>
    </row>
    <row r="1131" spans="9:10" hidden="1">
      <c r="I1131" s="259">
        <v>43131</v>
      </c>
      <c r="J1131" t="s">
        <v>544</v>
      </c>
    </row>
    <row r="1132" spans="9:10" hidden="1">
      <c r="I1132" s="259">
        <v>43132</v>
      </c>
      <c r="J1132" t="s">
        <v>538</v>
      </c>
    </row>
    <row r="1133" spans="9:10" hidden="1">
      <c r="I1133" s="259">
        <v>43133</v>
      </c>
      <c r="J1133" t="s">
        <v>539</v>
      </c>
    </row>
    <row r="1134" spans="9:10" hidden="1">
      <c r="I1134" s="259">
        <v>43134</v>
      </c>
      <c r="J1134" t="s">
        <v>540</v>
      </c>
    </row>
    <row r="1135" spans="9:10" hidden="1">
      <c r="I1135" s="259">
        <v>43135</v>
      </c>
      <c r="J1135" t="s">
        <v>541</v>
      </c>
    </row>
    <row r="1136" spans="9:10" hidden="1">
      <c r="I1136" s="259">
        <v>43136</v>
      </c>
      <c r="J1136" t="s">
        <v>542</v>
      </c>
    </row>
    <row r="1137" spans="9:10" hidden="1">
      <c r="I1137" s="259">
        <v>43137</v>
      </c>
      <c r="J1137" t="s">
        <v>543</v>
      </c>
    </row>
    <row r="1138" spans="9:10" hidden="1">
      <c r="I1138" s="259">
        <v>43138</v>
      </c>
      <c r="J1138" t="s">
        <v>544</v>
      </c>
    </row>
    <row r="1139" spans="9:10" hidden="1">
      <c r="I1139" s="259">
        <v>43139</v>
      </c>
      <c r="J1139" t="s">
        <v>538</v>
      </c>
    </row>
    <row r="1140" spans="9:10" hidden="1">
      <c r="I1140" s="259">
        <v>43140</v>
      </c>
      <c r="J1140" t="s">
        <v>539</v>
      </c>
    </row>
    <row r="1141" spans="9:10" hidden="1">
      <c r="I1141" s="259">
        <v>43141</v>
      </c>
      <c r="J1141" t="s">
        <v>540</v>
      </c>
    </row>
    <row r="1142" spans="9:10" hidden="1">
      <c r="I1142" s="259">
        <v>43142</v>
      </c>
      <c r="J1142" t="s">
        <v>541</v>
      </c>
    </row>
    <row r="1143" spans="9:10" hidden="1">
      <c r="I1143" s="259">
        <v>43143</v>
      </c>
      <c r="J1143" t="s">
        <v>542</v>
      </c>
    </row>
    <row r="1144" spans="9:10" hidden="1">
      <c r="I1144" s="259">
        <v>43144</v>
      </c>
      <c r="J1144" t="s">
        <v>543</v>
      </c>
    </row>
    <row r="1145" spans="9:10" hidden="1">
      <c r="I1145" s="259">
        <v>43145</v>
      </c>
      <c r="J1145" t="s">
        <v>544</v>
      </c>
    </row>
    <row r="1146" spans="9:10" hidden="1">
      <c r="I1146" s="259">
        <v>43146</v>
      </c>
      <c r="J1146" t="s">
        <v>538</v>
      </c>
    </row>
    <row r="1147" spans="9:10" hidden="1">
      <c r="I1147" s="259">
        <v>43147</v>
      </c>
      <c r="J1147" t="s">
        <v>539</v>
      </c>
    </row>
    <row r="1148" spans="9:10" hidden="1">
      <c r="I1148" s="259">
        <v>43148</v>
      </c>
      <c r="J1148" t="s">
        <v>540</v>
      </c>
    </row>
    <row r="1149" spans="9:10" hidden="1">
      <c r="I1149" s="259">
        <v>43149</v>
      </c>
      <c r="J1149" t="s">
        <v>541</v>
      </c>
    </row>
    <row r="1150" spans="9:10" hidden="1">
      <c r="I1150" s="259">
        <v>43150</v>
      </c>
      <c r="J1150" t="s">
        <v>542</v>
      </c>
    </row>
    <row r="1151" spans="9:10" hidden="1">
      <c r="I1151" s="259">
        <v>43151</v>
      </c>
      <c r="J1151" t="s">
        <v>543</v>
      </c>
    </row>
    <row r="1152" spans="9:10" hidden="1">
      <c r="I1152" s="259">
        <v>43152</v>
      </c>
      <c r="J1152" t="s">
        <v>544</v>
      </c>
    </row>
    <row r="1153" spans="9:10" hidden="1">
      <c r="I1153" s="259">
        <v>43153</v>
      </c>
      <c r="J1153" t="s">
        <v>538</v>
      </c>
    </row>
    <row r="1154" spans="9:10" hidden="1">
      <c r="I1154" s="259">
        <v>43154</v>
      </c>
      <c r="J1154" t="s">
        <v>539</v>
      </c>
    </row>
    <row r="1155" spans="9:10" hidden="1">
      <c r="I1155" s="259">
        <v>43155</v>
      </c>
      <c r="J1155" t="s">
        <v>540</v>
      </c>
    </row>
    <row r="1156" spans="9:10" hidden="1">
      <c r="I1156" s="259">
        <v>43156</v>
      </c>
      <c r="J1156" t="s">
        <v>541</v>
      </c>
    </row>
    <row r="1157" spans="9:10" hidden="1">
      <c r="I1157" s="259">
        <v>43157</v>
      </c>
      <c r="J1157" t="s">
        <v>542</v>
      </c>
    </row>
    <row r="1158" spans="9:10" hidden="1">
      <c r="I1158" s="259">
        <v>43158</v>
      </c>
      <c r="J1158" t="s">
        <v>543</v>
      </c>
    </row>
    <row r="1159" spans="9:10" hidden="1">
      <c r="I1159" s="259">
        <v>43159</v>
      </c>
      <c r="J1159" t="s">
        <v>544</v>
      </c>
    </row>
    <row r="1160" spans="9:10" hidden="1">
      <c r="I1160" s="259">
        <v>43160</v>
      </c>
      <c r="J1160" t="s">
        <v>538</v>
      </c>
    </row>
    <row r="1161" spans="9:10" hidden="1">
      <c r="I1161" s="259">
        <v>43161</v>
      </c>
      <c r="J1161" t="s">
        <v>539</v>
      </c>
    </row>
    <row r="1162" spans="9:10" hidden="1">
      <c r="I1162" s="259">
        <v>43162</v>
      </c>
      <c r="J1162" t="s">
        <v>540</v>
      </c>
    </row>
    <row r="1163" spans="9:10" hidden="1">
      <c r="I1163" s="259">
        <v>43163</v>
      </c>
      <c r="J1163" t="s">
        <v>541</v>
      </c>
    </row>
    <row r="1164" spans="9:10" hidden="1">
      <c r="I1164" s="259">
        <v>43164</v>
      </c>
      <c r="J1164" t="s">
        <v>542</v>
      </c>
    </row>
    <row r="1165" spans="9:10" hidden="1">
      <c r="I1165" s="259">
        <v>43165</v>
      </c>
      <c r="J1165" t="s">
        <v>543</v>
      </c>
    </row>
    <row r="1166" spans="9:10" hidden="1">
      <c r="I1166" s="259">
        <v>43166</v>
      </c>
      <c r="J1166" t="s">
        <v>544</v>
      </c>
    </row>
    <row r="1167" spans="9:10" hidden="1">
      <c r="I1167" s="259">
        <v>43167</v>
      </c>
      <c r="J1167" t="s">
        <v>538</v>
      </c>
    </row>
    <row r="1168" spans="9:10" hidden="1">
      <c r="I1168" s="259">
        <v>43168</v>
      </c>
      <c r="J1168" t="s">
        <v>539</v>
      </c>
    </row>
    <row r="1169" spans="9:10" hidden="1">
      <c r="I1169" s="259">
        <v>43169</v>
      </c>
      <c r="J1169" t="s">
        <v>540</v>
      </c>
    </row>
    <row r="1170" spans="9:10" hidden="1">
      <c r="I1170" s="259">
        <v>43170</v>
      </c>
      <c r="J1170" t="s">
        <v>541</v>
      </c>
    </row>
    <row r="1171" spans="9:10" hidden="1">
      <c r="I1171" s="259">
        <v>43171</v>
      </c>
      <c r="J1171" t="s">
        <v>542</v>
      </c>
    </row>
    <row r="1172" spans="9:10" hidden="1">
      <c r="I1172" s="259">
        <v>43172</v>
      </c>
      <c r="J1172" t="s">
        <v>543</v>
      </c>
    </row>
    <row r="1173" spans="9:10" hidden="1">
      <c r="I1173" s="259">
        <v>43173</v>
      </c>
      <c r="J1173" t="s">
        <v>544</v>
      </c>
    </row>
    <row r="1174" spans="9:10" hidden="1">
      <c r="I1174" s="259">
        <v>43174</v>
      </c>
      <c r="J1174" t="s">
        <v>538</v>
      </c>
    </row>
    <row r="1175" spans="9:10" hidden="1">
      <c r="I1175" s="259">
        <v>43175</v>
      </c>
      <c r="J1175" t="s">
        <v>539</v>
      </c>
    </row>
    <row r="1176" spans="9:10" hidden="1">
      <c r="I1176" s="259">
        <v>43176</v>
      </c>
      <c r="J1176" t="s">
        <v>540</v>
      </c>
    </row>
    <row r="1177" spans="9:10" hidden="1">
      <c r="I1177" s="259">
        <v>43177</v>
      </c>
      <c r="J1177" t="s">
        <v>541</v>
      </c>
    </row>
    <row r="1178" spans="9:10" hidden="1">
      <c r="I1178" s="259">
        <v>43178</v>
      </c>
      <c r="J1178" t="s">
        <v>542</v>
      </c>
    </row>
    <row r="1179" spans="9:10" hidden="1">
      <c r="I1179" s="259">
        <v>43179</v>
      </c>
      <c r="J1179" t="s">
        <v>543</v>
      </c>
    </row>
    <row r="1180" spans="9:10" hidden="1">
      <c r="I1180" s="259">
        <v>43180</v>
      </c>
      <c r="J1180" t="s">
        <v>544</v>
      </c>
    </row>
    <row r="1181" spans="9:10" hidden="1">
      <c r="I1181" s="259">
        <v>43181</v>
      </c>
      <c r="J1181" t="s">
        <v>538</v>
      </c>
    </row>
    <row r="1182" spans="9:10" hidden="1">
      <c r="I1182" s="259">
        <v>43182</v>
      </c>
      <c r="J1182" t="s">
        <v>539</v>
      </c>
    </row>
    <row r="1183" spans="9:10" hidden="1">
      <c r="I1183" s="259">
        <v>43183</v>
      </c>
      <c r="J1183" t="s">
        <v>540</v>
      </c>
    </row>
    <row r="1184" spans="9:10" hidden="1">
      <c r="I1184" s="259">
        <v>43184</v>
      </c>
      <c r="J1184" t="s">
        <v>541</v>
      </c>
    </row>
    <row r="1185" spans="9:10" hidden="1">
      <c r="I1185" s="259">
        <v>43185</v>
      </c>
      <c r="J1185" t="s">
        <v>542</v>
      </c>
    </row>
    <row r="1186" spans="9:10" hidden="1">
      <c r="I1186" s="259">
        <v>43186</v>
      </c>
      <c r="J1186" t="s">
        <v>543</v>
      </c>
    </row>
    <row r="1187" spans="9:10" hidden="1">
      <c r="I1187" s="259">
        <v>43187</v>
      </c>
      <c r="J1187" t="s">
        <v>544</v>
      </c>
    </row>
    <row r="1188" spans="9:10" hidden="1">
      <c r="I1188" s="259">
        <v>43188</v>
      </c>
      <c r="J1188" t="s">
        <v>538</v>
      </c>
    </row>
    <row r="1189" spans="9:10" hidden="1">
      <c r="I1189" s="259">
        <v>43189</v>
      </c>
      <c r="J1189" t="s">
        <v>539</v>
      </c>
    </row>
    <row r="1190" spans="9:10" hidden="1">
      <c r="I1190" s="259">
        <v>43190</v>
      </c>
      <c r="J1190" t="s">
        <v>540</v>
      </c>
    </row>
    <row r="1191" spans="9:10" hidden="1">
      <c r="I1191" s="259">
        <v>43191</v>
      </c>
      <c r="J1191" t="s">
        <v>541</v>
      </c>
    </row>
    <row r="1192" spans="9:10" hidden="1">
      <c r="I1192" s="259">
        <v>43192</v>
      </c>
      <c r="J1192" t="s">
        <v>542</v>
      </c>
    </row>
    <row r="1193" spans="9:10" hidden="1">
      <c r="I1193" s="259">
        <v>43193</v>
      </c>
      <c r="J1193" t="s">
        <v>543</v>
      </c>
    </row>
    <row r="1194" spans="9:10" hidden="1">
      <c r="I1194" s="259">
        <v>43194</v>
      </c>
      <c r="J1194" t="s">
        <v>544</v>
      </c>
    </row>
    <row r="1195" spans="9:10" hidden="1">
      <c r="I1195" s="259">
        <v>43195</v>
      </c>
      <c r="J1195" t="s">
        <v>538</v>
      </c>
    </row>
    <row r="1196" spans="9:10" hidden="1">
      <c r="I1196" s="259">
        <v>43196</v>
      </c>
      <c r="J1196" t="s">
        <v>539</v>
      </c>
    </row>
    <row r="1197" spans="9:10" hidden="1">
      <c r="I1197" s="259">
        <v>43197</v>
      </c>
      <c r="J1197" t="s">
        <v>540</v>
      </c>
    </row>
    <row r="1198" spans="9:10" hidden="1">
      <c r="I1198" s="259">
        <v>43198</v>
      </c>
      <c r="J1198" t="s">
        <v>541</v>
      </c>
    </row>
    <row r="1199" spans="9:10" hidden="1">
      <c r="I1199" s="259">
        <v>43199</v>
      </c>
      <c r="J1199" t="s">
        <v>542</v>
      </c>
    </row>
    <row r="1200" spans="9:10" hidden="1">
      <c r="I1200" s="259">
        <v>43200</v>
      </c>
      <c r="J1200" t="s">
        <v>543</v>
      </c>
    </row>
    <row r="1201" spans="9:10" hidden="1">
      <c r="I1201" s="259">
        <v>43201</v>
      </c>
      <c r="J1201" t="s">
        <v>544</v>
      </c>
    </row>
    <row r="1202" spans="9:10" hidden="1">
      <c r="I1202" s="259">
        <v>43202</v>
      </c>
      <c r="J1202" t="s">
        <v>538</v>
      </c>
    </row>
    <row r="1203" spans="9:10" hidden="1">
      <c r="I1203" s="259">
        <v>43203</v>
      </c>
      <c r="J1203" t="s">
        <v>539</v>
      </c>
    </row>
    <row r="1204" spans="9:10" hidden="1">
      <c r="I1204" s="259">
        <v>43204</v>
      </c>
      <c r="J1204" t="s">
        <v>540</v>
      </c>
    </row>
    <row r="1205" spans="9:10" hidden="1">
      <c r="I1205" s="259">
        <v>43205</v>
      </c>
      <c r="J1205" t="s">
        <v>541</v>
      </c>
    </row>
    <row r="1206" spans="9:10" hidden="1">
      <c r="I1206" s="259">
        <v>43206</v>
      </c>
      <c r="J1206" t="s">
        <v>542</v>
      </c>
    </row>
    <row r="1207" spans="9:10" hidden="1">
      <c r="I1207" s="259">
        <v>43207</v>
      </c>
      <c r="J1207" t="s">
        <v>543</v>
      </c>
    </row>
    <row r="1208" spans="9:10" hidden="1">
      <c r="I1208" s="259">
        <v>43208</v>
      </c>
      <c r="J1208" t="s">
        <v>544</v>
      </c>
    </row>
    <row r="1209" spans="9:10" hidden="1">
      <c r="I1209" s="259">
        <v>43209</v>
      </c>
      <c r="J1209" t="s">
        <v>538</v>
      </c>
    </row>
    <row r="1210" spans="9:10" hidden="1">
      <c r="I1210" s="259">
        <v>43210</v>
      </c>
      <c r="J1210" t="s">
        <v>539</v>
      </c>
    </row>
    <row r="1211" spans="9:10" hidden="1">
      <c r="I1211" s="259">
        <v>43211</v>
      </c>
      <c r="J1211" t="s">
        <v>540</v>
      </c>
    </row>
    <row r="1212" spans="9:10" hidden="1">
      <c r="I1212" s="259">
        <v>43212</v>
      </c>
      <c r="J1212" t="s">
        <v>541</v>
      </c>
    </row>
    <row r="1213" spans="9:10" hidden="1">
      <c r="I1213" s="259">
        <v>43213</v>
      </c>
      <c r="J1213" t="s">
        <v>542</v>
      </c>
    </row>
    <row r="1214" spans="9:10" hidden="1">
      <c r="I1214" s="259">
        <v>43214</v>
      </c>
      <c r="J1214" t="s">
        <v>543</v>
      </c>
    </row>
    <row r="1215" spans="9:10" hidden="1">
      <c r="I1215" s="259">
        <v>43215</v>
      </c>
      <c r="J1215" t="s">
        <v>544</v>
      </c>
    </row>
    <row r="1216" spans="9:10" hidden="1">
      <c r="I1216" s="259">
        <v>43216</v>
      </c>
      <c r="J1216" t="s">
        <v>538</v>
      </c>
    </row>
    <row r="1217" spans="9:10" hidden="1">
      <c r="I1217" s="259">
        <v>43217</v>
      </c>
      <c r="J1217" t="s">
        <v>539</v>
      </c>
    </row>
    <row r="1218" spans="9:10" hidden="1">
      <c r="I1218" s="259">
        <v>43218</v>
      </c>
      <c r="J1218" t="s">
        <v>540</v>
      </c>
    </row>
    <row r="1219" spans="9:10" hidden="1">
      <c r="I1219" s="259">
        <v>43219</v>
      </c>
      <c r="J1219" t="s">
        <v>541</v>
      </c>
    </row>
    <row r="1220" spans="9:10" hidden="1">
      <c r="I1220" s="259">
        <v>43220</v>
      </c>
      <c r="J1220" t="s">
        <v>542</v>
      </c>
    </row>
    <row r="1221" spans="9:10" hidden="1">
      <c r="I1221" s="259">
        <v>43221</v>
      </c>
      <c r="J1221" t="s">
        <v>543</v>
      </c>
    </row>
    <row r="1222" spans="9:10" hidden="1">
      <c r="I1222" s="259">
        <v>43222</v>
      </c>
      <c r="J1222" t="s">
        <v>544</v>
      </c>
    </row>
    <row r="1223" spans="9:10" hidden="1">
      <c r="I1223" s="259">
        <v>43223</v>
      </c>
      <c r="J1223" t="s">
        <v>538</v>
      </c>
    </row>
    <row r="1224" spans="9:10" hidden="1">
      <c r="I1224" s="259">
        <v>43224</v>
      </c>
      <c r="J1224" t="s">
        <v>539</v>
      </c>
    </row>
    <row r="1225" spans="9:10" hidden="1">
      <c r="I1225" s="259">
        <v>43225</v>
      </c>
      <c r="J1225" t="s">
        <v>540</v>
      </c>
    </row>
    <row r="1226" spans="9:10" hidden="1">
      <c r="I1226" s="259">
        <v>43226</v>
      </c>
      <c r="J1226" t="s">
        <v>541</v>
      </c>
    </row>
    <row r="1227" spans="9:10" hidden="1">
      <c r="I1227" s="259">
        <v>43227</v>
      </c>
      <c r="J1227" t="s">
        <v>542</v>
      </c>
    </row>
    <row r="1228" spans="9:10" hidden="1">
      <c r="I1228" s="259">
        <v>43228</v>
      </c>
      <c r="J1228" t="s">
        <v>543</v>
      </c>
    </row>
    <row r="1229" spans="9:10" hidden="1">
      <c r="I1229" s="259">
        <v>43229</v>
      </c>
      <c r="J1229" t="s">
        <v>544</v>
      </c>
    </row>
    <row r="1230" spans="9:10" hidden="1">
      <c r="I1230" s="259">
        <v>43230</v>
      </c>
      <c r="J1230" t="s">
        <v>538</v>
      </c>
    </row>
    <row r="1231" spans="9:10" hidden="1">
      <c r="I1231" s="259">
        <v>43231</v>
      </c>
      <c r="J1231" t="s">
        <v>539</v>
      </c>
    </row>
    <row r="1232" spans="9:10" hidden="1">
      <c r="I1232" s="259">
        <v>43232</v>
      </c>
      <c r="J1232" t="s">
        <v>540</v>
      </c>
    </row>
    <row r="1233" spans="9:10" hidden="1">
      <c r="I1233" s="259">
        <v>43233</v>
      </c>
      <c r="J1233" t="s">
        <v>541</v>
      </c>
    </row>
    <row r="1234" spans="9:10" hidden="1">
      <c r="I1234" s="259">
        <v>43234</v>
      </c>
      <c r="J1234" t="s">
        <v>542</v>
      </c>
    </row>
    <row r="1235" spans="9:10" hidden="1">
      <c r="I1235" s="259">
        <v>43235</v>
      </c>
      <c r="J1235" t="s">
        <v>543</v>
      </c>
    </row>
    <row r="1236" spans="9:10" hidden="1">
      <c r="I1236" s="259">
        <v>43236</v>
      </c>
      <c r="J1236" t="s">
        <v>544</v>
      </c>
    </row>
    <row r="1237" spans="9:10" hidden="1">
      <c r="I1237" s="259">
        <v>43237</v>
      </c>
      <c r="J1237" t="s">
        <v>538</v>
      </c>
    </row>
    <row r="1238" spans="9:10" hidden="1">
      <c r="I1238" s="259">
        <v>43238</v>
      </c>
      <c r="J1238" t="s">
        <v>539</v>
      </c>
    </row>
    <row r="1239" spans="9:10" hidden="1">
      <c r="I1239" s="259">
        <v>43239</v>
      </c>
      <c r="J1239" t="s">
        <v>540</v>
      </c>
    </row>
    <row r="1240" spans="9:10" hidden="1">
      <c r="I1240" s="259">
        <v>43240</v>
      </c>
      <c r="J1240" t="s">
        <v>541</v>
      </c>
    </row>
    <row r="1241" spans="9:10" hidden="1">
      <c r="I1241" s="259">
        <v>43241</v>
      </c>
      <c r="J1241" t="s">
        <v>542</v>
      </c>
    </row>
    <row r="1242" spans="9:10" hidden="1">
      <c r="I1242" s="259">
        <v>43242</v>
      </c>
      <c r="J1242" t="s">
        <v>543</v>
      </c>
    </row>
    <row r="1243" spans="9:10" hidden="1">
      <c r="I1243" s="259">
        <v>43243</v>
      </c>
      <c r="J1243" t="s">
        <v>544</v>
      </c>
    </row>
    <row r="1244" spans="9:10" hidden="1">
      <c r="I1244" s="259">
        <v>43244</v>
      </c>
      <c r="J1244" t="s">
        <v>538</v>
      </c>
    </row>
    <row r="1245" spans="9:10" hidden="1">
      <c r="I1245" s="259">
        <v>43245</v>
      </c>
      <c r="J1245" t="s">
        <v>539</v>
      </c>
    </row>
    <row r="1246" spans="9:10" hidden="1">
      <c r="I1246" s="259">
        <v>43246</v>
      </c>
      <c r="J1246" t="s">
        <v>540</v>
      </c>
    </row>
    <row r="1247" spans="9:10" hidden="1">
      <c r="I1247" s="259">
        <v>43247</v>
      </c>
      <c r="J1247" t="s">
        <v>541</v>
      </c>
    </row>
    <row r="1248" spans="9:10" hidden="1">
      <c r="I1248" s="259">
        <v>43248</v>
      </c>
      <c r="J1248" t="s">
        <v>542</v>
      </c>
    </row>
    <row r="1249" spans="9:10" hidden="1">
      <c r="I1249" s="259">
        <v>43249</v>
      </c>
      <c r="J1249" t="s">
        <v>543</v>
      </c>
    </row>
    <row r="1250" spans="9:10" hidden="1">
      <c r="I1250" s="259">
        <v>43250</v>
      </c>
      <c r="J1250" t="s">
        <v>544</v>
      </c>
    </row>
    <row r="1251" spans="9:10" hidden="1">
      <c r="I1251" s="259">
        <v>43251</v>
      </c>
      <c r="J1251" t="s">
        <v>538</v>
      </c>
    </row>
    <row r="1252" spans="9:10" hidden="1">
      <c r="I1252" s="259">
        <v>43252</v>
      </c>
      <c r="J1252" t="s">
        <v>539</v>
      </c>
    </row>
    <row r="1253" spans="9:10" hidden="1">
      <c r="I1253" s="259">
        <v>43253</v>
      </c>
      <c r="J1253" t="s">
        <v>540</v>
      </c>
    </row>
    <row r="1254" spans="9:10" hidden="1">
      <c r="I1254" s="259">
        <v>43254</v>
      </c>
      <c r="J1254" t="s">
        <v>541</v>
      </c>
    </row>
    <row r="1255" spans="9:10" hidden="1">
      <c r="I1255" s="259">
        <v>43255</v>
      </c>
      <c r="J1255" t="s">
        <v>542</v>
      </c>
    </row>
    <row r="1256" spans="9:10" hidden="1">
      <c r="I1256" s="259">
        <v>43256</v>
      </c>
      <c r="J1256" t="s">
        <v>543</v>
      </c>
    </row>
    <row r="1257" spans="9:10" hidden="1">
      <c r="I1257" s="259">
        <v>43257</v>
      </c>
      <c r="J1257" t="s">
        <v>544</v>
      </c>
    </row>
    <row r="1258" spans="9:10" hidden="1">
      <c r="I1258" s="259">
        <v>43258</v>
      </c>
      <c r="J1258" t="s">
        <v>538</v>
      </c>
    </row>
    <row r="1259" spans="9:10" hidden="1">
      <c r="I1259" s="259">
        <v>43259</v>
      </c>
      <c r="J1259" t="s">
        <v>539</v>
      </c>
    </row>
    <row r="1260" spans="9:10" hidden="1">
      <c r="I1260" s="259">
        <v>43260</v>
      </c>
      <c r="J1260" t="s">
        <v>540</v>
      </c>
    </row>
    <row r="1261" spans="9:10" hidden="1">
      <c r="I1261" s="259">
        <v>43261</v>
      </c>
      <c r="J1261" t="s">
        <v>541</v>
      </c>
    </row>
    <row r="1262" spans="9:10" hidden="1">
      <c r="I1262" s="259">
        <v>43262</v>
      </c>
      <c r="J1262" t="s">
        <v>542</v>
      </c>
    </row>
    <row r="1263" spans="9:10" hidden="1">
      <c r="I1263" s="259">
        <v>43263</v>
      </c>
      <c r="J1263" t="s">
        <v>543</v>
      </c>
    </row>
    <row r="1264" spans="9:10" hidden="1">
      <c r="I1264" s="259">
        <v>43264</v>
      </c>
      <c r="J1264" t="s">
        <v>544</v>
      </c>
    </row>
    <row r="1265" spans="9:10" hidden="1">
      <c r="I1265" s="259">
        <v>43265</v>
      </c>
      <c r="J1265" t="s">
        <v>538</v>
      </c>
    </row>
    <row r="1266" spans="9:10" hidden="1">
      <c r="I1266" s="259">
        <v>43266</v>
      </c>
      <c r="J1266" t="s">
        <v>539</v>
      </c>
    </row>
    <row r="1267" spans="9:10" hidden="1">
      <c r="I1267" s="259">
        <v>43267</v>
      </c>
      <c r="J1267" t="s">
        <v>540</v>
      </c>
    </row>
    <row r="1268" spans="9:10" hidden="1">
      <c r="I1268" s="259">
        <v>43268</v>
      </c>
      <c r="J1268" t="s">
        <v>541</v>
      </c>
    </row>
    <row r="1269" spans="9:10" hidden="1">
      <c r="I1269" s="259">
        <v>43269</v>
      </c>
      <c r="J1269" t="s">
        <v>542</v>
      </c>
    </row>
    <row r="1270" spans="9:10" hidden="1">
      <c r="I1270" s="259">
        <v>43270</v>
      </c>
      <c r="J1270" t="s">
        <v>543</v>
      </c>
    </row>
    <row r="1271" spans="9:10" hidden="1">
      <c r="I1271" s="259">
        <v>43271</v>
      </c>
      <c r="J1271" t="s">
        <v>544</v>
      </c>
    </row>
    <row r="1272" spans="9:10" hidden="1">
      <c r="I1272" s="259">
        <v>43272</v>
      </c>
      <c r="J1272" t="s">
        <v>538</v>
      </c>
    </row>
    <row r="1273" spans="9:10" hidden="1">
      <c r="I1273" s="259">
        <v>43273</v>
      </c>
      <c r="J1273" t="s">
        <v>539</v>
      </c>
    </row>
    <row r="1274" spans="9:10" hidden="1">
      <c r="I1274" s="259">
        <v>43274</v>
      </c>
      <c r="J1274" t="s">
        <v>540</v>
      </c>
    </row>
    <row r="1275" spans="9:10" hidden="1">
      <c r="I1275" s="259">
        <v>43275</v>
      </c>
      <c r="J1275" t="s">
        <v>541</v>
      </c>
    </row>
    <row r="1276" spans="9:10" hidden="1">
      <c r="I1276" s="259">
        <v>43276</v>
      </c>
      <c r="J1276" t="s">
        <v>542</v>
      </c>
    </row>
    <row r="1277" spans="9:10" hidden="1">
      <c r="I1277" s="259">
        <v>43277</v>
      </c>
      <c r="J1277" t="s">
        <v>543</v>
      </c>
    </row>
    <row r="1278" spans="9:10" hidden="1">
      <c r="I1278" s="259">
        <v>43278</v>
      </c>
      <c r="J1278" t="s">
        <v>544</v>
      </c>
    </row>
    <row r="1279" spans="9:10" hidden="1">
      <c r="I1279" s="259">
        <v>43279</v>
      </c>
      <c r="J1279" t="s">
        <v>538</v>
      </c>
    </row>
    <row r="1280" spans="9:10" hidden="1">
      <c r="I1280" s="259">
        <v>43280</v>
      </c>
      <c r="J1280" t="s">
        <v>539</v>
      </c>
    </row>
    <row r="1281" spans="9:10" hidden="1">
      <c r="I1281" s="259">
        <v>43281</v>
      </c>
      <c r="J1281" t="s">
        <v>540</v>
      </c>
    </row>
    <row r="1282" spans="9:10" hidden="1">
      <c r="I1282" s="259">
        <v>43282</v>
      </c>
      <c r="J1282" t="s">
        <v>541</v>
      </c>
    </row>
    <row r="1283" spans="9:10" hidden="1">
      <c r="I1283" s="259">
        <v>43283</v>
      </c>
      <c r="J1283" t="s">
        <v>542</v>
      </c>
    </row>
    <row r="1284" spans="9:10" hidden="1">
      <c r="I1284" s="259">
        <v>43284</v>
      </c>
      <c r="J1284" t="s">
        <v>543</v>
      </c>
    </row>
    <row r="1285" spans="9:10" hidden="1">
      <c r="I1285" s="259">
        <v>43285</v>
      </c>
      <c r="J1285" t="s">
        <v>544</v>
      </c>
    </row>
    <row r="1286" spans="9:10" hidden="1">
      <c r="I1286" s="259">
        <v>43286</v>
      </c>
      <c r="J1286" t="s">
        <v>538</v>
      </c>
    </row>
    <row r="1287" spans="9:10" hidden="1">
      <c r="I1287" s="259">
        <v>43287</v>
      </c>
      <c r="J1287" t="s">
        <v>539</v>
      </c>
    </row>
    <row r="1288" spans="9:10" hidden="1">
      <c r="I1288" s="259">
        <v>43288</v>
      </c>
      <c r="J1288" t="s">
        <v>540</v>
      </c>
    </row>
    <row r="1289" spans="9:10" hidden="1">
      <c r="I1289" s="259">
        <v>43289</v>
      </c>
      <c r="J1289" t="s">
        <v>541</v>
      </c>
    </row>
    <row r="1290" spans="9:10" hidden="1">
      <c r="I1290" s="259">
        <v>43290</v>
      </c>
      <c r="J1290" t="s">
        <v>542</v>
      </c>
    </row>
    <row r="1291" spans="9:10" hidden="1">
      <c r="I1291" s="259">
        <v>43291</v>
      </c>
      <c r="J1291" t="s">
        <v>543</v>
      </c>
    </row>
    <row r="1292" spans="9:10" hidden="1">
      <c r="I1292" s="259">
        <v>43292</v>
      </c>
      <c r="J1292" t="s">
        <v>544</v>
      </c>
    </row>
    <row r="1293" spans="9:10" hidden="1">
      <c r="I1293" s="259">
        <v>43293</v>
      </c>
      <c r="J1293" t="s">
        <v>538</v>
      </c>
    </row>
    <row r="1294" spans="9:10" hidden="1">
      <c r="I1294" s="259">
        <v>43294</v>
      </c>
      <c r="J1294" t="s">
        <v>539</v>
      </c>
    </row>
    <row r="1295" spans="9:10" hidden="1">
      <c r="I1295" s="259">
        <v>43295</v>
      </c>
      <c r="J1295" t="s">
        <v>540</v>
      </c>
    </row>
    <row r="1296" spans="9:10" hidden="1">
      <c r="I1296" s="259">
        <v>43296</v>
      </c>
      <c r="J1296" t="s">
        <v>541</v>
      </c>
    </row>
    <row r="1297" spans="9:10" hidden="1">
      <c r="I1297" s="259">
        <v>43297</v>
      </c>
      <c r="J1297" t="s">
        <v>542</v>
      </c>
    </row>
    <row r="1298" spans="9:10" hidden="1">
      <c r="I1298" s="259">
        <v>43298</v>
      </c>
      <c r="J1298" t="s">
        <v>543</v>
      </c>
    </row>
    <row r="1299" spans="9:10" hidden="1">
      <c r="I1299" s="259">
        <v>43299</v>
      </c>
      <c r="J1299" t="s">
        <v>544</v>
      </c>
    </row>
    <row r="1300" spans="9:10" hidden="1">
      <c r="I1300" s="259">
        <v>43300</v>
      </c>
      <c r="J1300" t="s">
        <v>538</v>
      </c>
    </row>
    <row r="1301" spans="9:10" hidden="1">
      <c r="I1301" s="259">
        <v>43301</v>
      </c>
      <c r="J1301" t="s">
        <v>539</v>
      </c>
    </row>
    <row r="1302" spans="9:10" hidden="1">
      <c r="I1302" s="259">
        <v>43302</v>
      </c>
      <c r="J1302" t="s">
        <v>540</v>
      </c>
    </row>
    <row r="1303" spans="9:10" hidden="1">
      <c r="I1303" s="259">
        <v>43303</v>
      </c>
      <c r="J1303" t="s">
        <v>541</v>
      </c>
    </row>
    <row r="1304" spans="9:10" hidden="1">
      <c r="I1304" s="259">
        <v>43304</v>
      </c>
      <c r="J1304" t="s">
        <v>542</v>
      </c>
    </row>
    <row r="1305" spans="9:10" hidden="1">
      <c r="I1305" s="259">
        <v>43305</v>
      </c>
      <c r="J1305" t="s">
        <v>543</v>
      </c>
    </row>
    <row r="1306" spans="9:10" hidden="1">
      <c r="I1306" s="259">
        <v>43306</v>
      </c>
      <c r="J1306" t="s">
        <v>544</v>
      </c>
    </row>
    <row r="1307" spans="9:10" hidden="1">
      <c r="I1307" s="259">
        <v>43307</v>
      </c>
      <c r="J1307" t="s">
        <v>538</v>
      </c>
    </row>
    <row r="1308" spans="9:10" hidden="1">
      <c r="I1308" s="259">
        <v>43308</v>
      </c>
      <c r="J1308" t="s">
        <v>539</v>
      </c>
    </row>
    <row r="1309" spans="9:10" hidden="1">
      <c r="I1309" s="259">
        <v>43309</v>
      </c>
      <c r="J1309" t="s">
        <v>540</v>
      </c>
    </row>
    <row r="1310" spans="9:10" hidden="1">
      <c r="I1310" s="259">
        <v>43310</v>
      </c>
      <c r="J1310" t="s">
        <v>541</v>
      </c>
    </row>
    <row r="1311" spans="9:10" hidden="1">
      <c r="I1311" s="259">
        <v>43311</v>
      </c>
      <c r="J1311" t="s">
        <v>542</v>
      </c>
    </row>
    <row r="1312" spans="9:10" hidden="1">
      <c r="I1312" s="259">
        <v>43312</v>
      </c>
      <c r="J1312" t="s">
        <v>543</v>
      </c>
    </row>
    <row r="1313" spans="9:10" hidden="1">
      <c r="I1313" s="259">
        <v>43313</v>
      </c>
      <c r="J1313" t="s">
        <v>544</v>
      </c>
    </row>
    <row r="1314" spans="9:10" hidden="1">
      <c r="I1314" s="259">
        <v>43314</v>
      </c>
      <c r="J1314" t="s">
        <v>538</v>
      </c>
    </row>
    <row r="1315" spans="9:10" hidden="1">
      <c r="I1315" s="259">
        <v>43315</v>
      </c>
      <c r="J1315" t="s">
        <v>539</v>
      </c>
    </row>
    <row r="1316" spans="9:10" hidden="1">
      <c r="I1316" s="259">
        <v>43316</v>
      </c>
      <c r="J1316" t="s">
        <v>540</v>
      </c>
    </row>
    <row r="1317" spans="9:10" hidden="1">
      <c r="I1317" s="259">
        <v>43317</v>
      </c>
      <c r="J1317" t="s">
        <v>541</v>
      </c>
    </row>
    <row r="1318" spans="9:10" hidden="1">
      <c r="I1318" s="259">
        <v>43318</v>
      </c>
      <c r="J1318" t="s">
        <v>542</v>
      </c>
    </row>
    <row r="1319" spans="9:10" hidden="1">
      <c r="I1319" s="259">
        <v>43319</v>
      </c>
      <c r="J1319" t="s">
        <v>543</v>
      </c>
    </row>
    <row r="1320" spans="9:10" hidden="1">
      <c r="I1320" s="259">
        <v>43320</v>
      </c>
      <c r="J1320" t="s">
        <v>544</v>
      </c>
    </row>
    <row r="1321" spans="9:10" hidden="1">
      <c r="I1321" s="259">
        <v>43321</v>
      </c>
      <c r="J1321" t="s">
        <v>538</v>
      </c>
    </row>
    <row r="1322" spans="9:10" hidden="1">
      <c r="I1322" s="259">
        <v>43322</v>
      </c>
      <c r="J1322" t="s">
        <v>539</v>
      </c>
    </row>
    <row r="1323" spans="9:10" hidden="1">
      <c r="I1323" s="259">
        <v>43323</v>
      </c>
      <c r="J1323" t="s">
        <v>540</v>
      </c>
    </row>
    <row r="1324" spans="9:10" hidden="1">
      <c r="I1324" s="259">
        <v>43324</v>
      </c>
      <c r="J1324" t="s">
        <v>541</v>
      </c>
    </row>
    <row r="1325" spans="9:10" hidden="1">
      <c r="I1325" s="259">
        <v>43325</v>
      </c>
      <c r="J1325" t="s">
        <v>542</v>
      </c>
    </row>
    <row r="1326" spans="9:10" hidden="1">
      <c r="I1326" s="259">
        <v>43326</v>
      </c>
      <c r="J1326" t="s">
        <v>543</v>
      </c>
    </row>
    <row r="1327" spans="9:10" hidden="1">
      <c r="I1327" s="259">
        <v>43327</v>
      </c>
      <c r="J1327" t="s">
        <v>544</v>
      </c>
    </row>
    <row r="1328" spans="9:10" hidden="1">
      <c r="I1328" s="259">
        <v>43328</v>
      </c>
      <c r="J1328" t="s">
        <v>538</v>
      </c>
    </row>
    <row r="1329" spans="9:10" hidden="1">
      <c r="I1329" s="259">
        <v>43329</v>
      </c>
      <c r="J1329" t="s">
        <v>539</v>
      </c>
    </row>
    <row r="1330" spans="9:10" hidden="1">
      <c r="I1330" s="259">
        <v>43330</v>
      </c>
      <c r="J1330" t="s">
        <v>540</v>
      </c>
    </row>
    <row r="1331" spans="9:10" hidden="1">
      <c r="I1331" s="259">
        <v>43331</v>
      </c>
      <c r="J1331" t="s">
        <v>541</v>
      </c>
    </row>
    <row r="1332" spans="9:10" hidden="1">
      <c r="I1332" s="259">
        <v>43332</v>
      </c>
      <c r="J1332" t="s">
        <v>542</v>
      </c>
    </row>
    <row r="1333" spans="9:10" hidden="1">
      <c r="I1333" s="259">
        <v>43333</v>
      </c>
      <c r="J1333" t="s">
        <v>543</v>
      </c>
    </row>
    <row r="1334" spans="9:10" hidden="1">
      <c r="I1334" s="259">
        <v>43334</v>
      </c>
      <c r="J1334" t="s">
        <v>544</v>
      </c>
    </row>
    <row r="1335" spans="9:10" hidden="1">
      <c r="I1335" s="259">
        <v>43335</v>
      </c>
      <c r="J1335" t="s">
        <v>538</v>
      </c>
    </row>
    <row r="1336" spans="9:10" hidden="1">
      <c r="I1336" s="259">
        <v>43336</v>
      </c>
      <c r="J1336" t="s">
        <v>539</v>
      </c>
    </row>
    <row r="1337" spans="9:10" hidden="1">
      <c r="I1337" s="259">
        <v>43337</v>
      </c>
      <c r="J1337" t="s">
        <v>540</v>
      </c>
    </row>
    <row r="1338" spans="9:10" hidden="1">
      <c r="I1338" s="259">
        <v>43338</v>
      </c>
      <c r="J1338" t="s">
        <v>541</v>
      </c>
    </row>
    <row r="1339" spans="9:10" hidden="1">
      <c r="I1339" s="259">
        <v>43339</v>
      </c>
      <c r="J1339" t="s">
        <v>542</v>
      </c>
    </row>
    <row r="1340" spans="9:10" hidden="1">
      <c r="I1340" s="259">
        <v>43340</v>
      </c>
      <c r="J1340" t="s">
        <v>543</v>
      </c>
    </row>
    <row r="1341" spans="9:10" hidden="1">
      <c r="I1341" s="259">
        <v>43341</v>
      </c>
      <c r="J1341" t="s">
        <v>544</v>
      </c>
    </row>
    <row r="1342" spans="9:10" hidden="1">
      <c r="I1342" s="259">
        <v>43342</v>
      </c>
      <c r="J1342" t="s">
        <v>538</v>
      </c>
    </row>
    <row r="1343" spans="9:10" hidden="1">
      <c r="I1343" s="259">
        <v>43343</v>
      </c>
      <c r="J1343" t="s">
        <v>539</v>
      </c>
    </row>
    <row r="1344" spans="9:10" hidden="1">
      <c r="I1344" s="259">
        <v>43344</v>
      </c>
      <c r="J1344" t="s">
        <v>540</v>
      </c>
    </row>
    <row r="1345" spans="9:10" hidden="1">
      <c r="I1345" s="259">
        <v>43345</v>
      </c>
      <c r="J1345" t="s">
        <v>541</v>
      </c>
    </row>
    <row r="1346" spans="9:10" hidden="1">
      <c r="I1346" s="259">
        <v>43346</v>
      </c>
      <c r="J1346" t="s">
        <v>542</v>
      </c>
    </row>
    <row r="1347" spans="9:10" hidden="1">
      <c r="I1347" s="259">
        <v>43347</v>
      </c>
      <c r="J1347" t="s">
        <v>543</v>
      </c>
    </row>
    <row r="1348" spans="9:10" hidden="1">
      <c r="I1348" s="259">
        <v>43348</v>
      </c>
      <c r="J1348" t="s">
        <v>544</v>
      </c>
    </row>
    <row r="1349" spans="9:10" hidden="1">
      <c r="I1349" s="259">
        <v>43349</v>
      </c>
      <c r="J1349" t="s">
        <v>538</v>
      </c>
    </row>
    <row r="1350" spans="9:10" hidden="1">
      <c r="I1350" s="259">
        <v>43350</v>
      </c>
      <c r="J1350" t="s">
        <v>539</v>
      </c>
    </row>
    <row r="1351" spans="9:10" hidden="1">
      <c r="I1351" s="259">
        <v>43351</v>
      </c>
      <c r="J1351" t="s">
        <v>540</v>
      </c>
    </row>
    <row r="1352" spans="9:10" hidden="1">
      <c r="I1352" s="259">
        <v>43352</v>
      </c>
      <c r="J1352" t="s">
        <v>541</v>
      </c>
    </row>
    <row r="1353" spans="9:10" hidden="1">
      <c r="I1353" s="259">
        <v>43353</v>
      </c>
      <c r="J1353" t="s">
        <v>542</v>
      </c>
    </row>
    <row r="1354" spans="9:10" hidden="1">
      <c r="I1354" s="259">
        <v>43354</v>
      </c>
      <c r="J1354" t="s">
        <v>543</v>
      </c>
    </row>
    <row r="1355" spans="9:10" hidden="1">
      <c r="I1355" s="259">
        <v>43355</v>
      </c>
      <c r="J1355" t="s">
        <v>544</v>
      </c>
    </row>
    <row r="1356" spans="9:10" hidden="1">
      <c r="I1356" s="259">
        <v>43356</v>
      </c>
      <c r="J1356" t="s">
        <v>538</v>
      </c>
    </row>
    <row r="1357" spans="9:10" hidden="1">
      <c r="I1357" s="259">
        <v>43357</v>
      </c>
      <c r="J1357" t="s">
        <v>539</v>
      </c>
    </row>
    <row r="1358" spans="9:10" hidden="1">
      <c r="I1358" s="259">
        <v>43358</v>
      </c>
      <c r="J1358" t="s">
        <v>540</v>
      </c>
    </row>
    <row r="1359" spans="9:10" hidden="1">
      <c r="I1359" s="259">
        <v>43359</v>
      </c>
      <c r="J1359" t="s">
        <v>541</v>
      </c>
    </row>
    <row r="1360" spans="9:10" hidden="1">
      <c r="I1360" s="259">
        <v>43360</v>
      </c>
      <c r="J1360" t="s">
        <v>542</v>
      </c>
    </row>
    <row r="1361" spans="9:10" hidden="1">
      <c r="I1361" s="259">
        <v>43361</v>
      </c>
      <c r="J1361" t="s">
        <v>543</v>
      </c>
    </row>
    <row r="1362" spans="9:10" hidden="1">
      <c r="I1362" s="259">
        <v>43362</v>
      </c>
      <c r="J1362" t="s">
        <v>544</v>
      </c>
    </row>
    <row r="1363" spans="9:10" hidden="1">
      <c r="I1363" s="259">
        <v>43363</v>
      </c>
      <c r="J1363" t="s">
        <v>538</v>
      </c>
    </row>
    <row r="1364" spans="9:10" hidden="1">
      <c r="I1364" s="259">
        <v>43364</v>
      </c>
      <c r="J1364" t="s">
        <v>539</v>
      </c>
    </row>
    <row r="1365" spans="9:10" hidden="1">
      <c r="I1365" s="259">
        <v>43365</v>
      </c>
      <c r="J1365" t="s">
        <v>540</v>
      </c>
    </row>
    <row r="1366" spans="9:10" hidden="1">
      <c r="I1366" s="259">
        <v>43366</v>
      </c>
      <c r="J1366" t="s">
        <v>541</v>
      </c>
    </row>
    <row r="1367" spans="9:10" hidden="1">
      <c r="I1367" s="259">
        <v>43367</v>
      </c>
      <c r="J1367" t="s">
        <v>542</v>
      </c>
    </row>
    <row r="1368" spans="9:10" hidden="1">
      <c r="I1368" s="259">
        <v>43368</v>
      </c>
      <c r="J1368" t="s">
        <v>543</v>
      </c>
    </row>
    <row r="1369" spans="9:10" hidden="1">
      <c r="I1369" s="259">
        <v>43369</v>
      </c>
      <c r="J1369" t="s">
        <v>544</v>
      </c>
    </row>
    <row r="1370" spans="9:10" hidden="1">
      <c r="I1370" s="259">
        <v>43370</v>
      </c>
      <c r="J1370" t="s">
        <v>538</v>
      </c>
    </row>
    <row r="1371" spans="9:10" hidden="1">
      <c r="I1371" s="259">
        <v>43371</v>
      </c>
      <c r="J1371" t="s">
        <v>539</v>
      </c>
    </row>
    <row r="1372" spans="9:10" hidden="1">
      <c r="I1372" s="259">
        <v>43372</v>
      </c>
      <c r="J1372" t="s">
        <v>540</v>
      </c>
    </row>
    <row r="1373" spans="9:10" hidden="1">
      <c r="I1373" s="259">
        <v>43373</v>
      </c>
      <c r="J1373" t="s">
        <v>541</v>
      </c>
    </row>
    <row r="1374" spans="9:10" hidden="1">
      <c r="I1374" s="259">
        <v>43374</v>
      </c>
      <c r="J1374" t="s">
        <v>542</v>
      </c>
    </row>
    <row r="1375" spans="9:10" hidden="1">
      <c r="I1375" s="259">
        <v>43375</v>
      </c>
      <c r="J1375" t="s">
        <v>543</v>
      </c>
    </row>
    <row r="1376" spans="9:10" hidden="1">
      <c r="I1376" s="259">
        <v>43376</v>
      </c>
      <c r="J1376" t="s">
        <v>544</v>
      </c>
    </row>
    <row r="1377" spans="9:10" hidden="1">
      <c r="I1377" s="259">
        <v>43377</v>
      </c>
      <c r="J1377" t="s">
        <v>538</v>
      </c>
    </row>
    <row r="1378" spans="9:10" hidden="1">
      <c r="I1378" s="259">
        <v>43378</v>
      </c>
      <c r="J1378" t="s">
        <v>539</v>
      </c>
    </row>
    <row r="1379" spans="9:10" hidden="1">
      <c r="I1379" s="259">
        <v>43379</v>
      </c>
      <c r="J1379" t="s">
        <v>540</v>
      </c>
    </row>
    <row r="1380" spans="9:10" hidden="1">
      <c r="I1380" s="259">
        <v>43380</v>
      </c>
      <c r="J1380" t="s">
        <v>541</v>
      </c>
    </row>
    <row r="1381" spans="9:10" hidden="1">
      <c r="I1381" s="259">
        <v>43381</v>
      </c>
      <c r="J1381" t="s">
        <v>542</v>
      </c>
    </row>
    <row r="1382" spans="9:10" hidden="1">
      <c r="I1382" s="259">
        <v>43382</v>
      </c>
      <c r="J1382" t="s">
        <v>543</v>
      </c>
    </row>
    <row r="1383" spans="9:10" hidden="1">
      <c r="I1383" s="259">
        <v>43383</v>
      </c>
      <c r="J1383" t="s">
        <v>544</v>
      </c>
    </row>
    <row r="1384" spans="9:10" hidden="1">
      <c r="I1384" s="259">
        <v>43384</v>
      </c>
      <c r="J1384" t="s">
        <v>538</v>
      </c>
    </row>
    <row r="1385" spans="9:10" hidden="1">
      <c r="I1385" s="259">
        <v>43385</v>
      </c>
      <c r="J1385" t="s">
        <v>539</v>
      </c>
    </row>
    <row r="1386" spans="9:10" hidden="1">
      <c r="I1386" s="259">
        <v>43386</v>
      </c>
      <c r="J1386" t="s">
        <v>540</v>
      </c>
    </row>
    <row r="1387" spans="9:10" hidden="1">
      <c r="I1387" s="259">
        <v>43387</v>
      </c>
      <c r="J1387" t="s">
        <v>541</v>
      </c>
    </row>
    <row r="1388" spans="9:10" hidden="1">
      <c r="I1388" s="259">
        <v>43388</v>
      </c>
      <c r="J1388" t="s">
        <v>542</v>
      </c>
    </row>
    <row r="1389" spans="9:10" hidden="1">
      <c r="I1389" s="259">
        <v>43389</v>
      </c>
      <c r="J1389" t="s">
        <v>543</v>
      </c>
    </row>
    <row r="1390" spans="9:10" hidden="1">
      <c r="I1390" s="259">
        <v>43390</v>
      </c>
      <c r="J1390" t="s">
        <v>544</v>
      </c>
    </row>
    <row r="1391" spans="9:10" hidden="1">
      <c r="I1391" s="259">
        <v>43391</v>
      </c>
      <c r="J1391" t="s">
        <v>538</v>
      </c>
    </row>
    <row r="1392" spans="9:10" hidden="1">
      <c r="I1392" s="259">
        <v>43392</v>
      </c>
      <c r="J1392" t="s">
        <v>539</v>
      </c>
    </row>
    <row r="1393" spans="9:10" hidden="1">
      <c r="I1393" s="259">
        <v>43393</v>
      </c>
      <c r="J1393" t="s">
        <v>540</v>
      </c>
    </row>
    <row r="1394" spans="9:10" hidden="1">
      <c r="I1394" s="259">
        <v>43394</v>
      </c>
      <c r="J1394" t="s">
        <v>541</v>
      </c>
    </row>
    <row r="1395" spans="9:10" hidden="1">
      <c r="I1395" s="259">
        <v>43395</v>
      </c>
      <c r="J1395" t="s">
        <v>542</v>
      </c>
    </row>
    <row r="1396" spans="9:10" hidden="1">
      <c r="I1396" s="259">
        <v>43396</v>
      </c>
      <c r="J1396" t="s">
        <v>543</v>
      </c>
    </row>
    <row r="1397" spans="9:10" hidden="1">
      <c r="I1397" s="259">
        <v>43397</v>
      </c>
      <c r="J1397" t="s">
        <v>544</v>
      </c>
    </row>
    <row r="1398" spans="9:10" hidden="1">
      <c r="I1398" s="259">
        <v>43398</v>
      </c>
      <c r="J1398" t="s">
        <v>538</v>
      </c>
    </row>
    <row r="1399" spans="9:10" hidden="1">
      <c r="I1399" s="259">
        <v>43399</v>
      </c>
      <c r="J1399" t="s">
        <v>539</v>
      </c>
    </row>
    <row r="1400" spans="9:10" hidden="1">
      <c r="I1400" s="259">
        <v>43400</v>
      </c>
      <c r="J1400" t="s">
        <v>540</v>
      </c>
    </row>
    <row r="1401" spans="9:10" hidden="1">
      <c r="I1401" s="259">
        <v>43401</v>
      </c>
      <c r="J1401" t="s">
        <v>541</v>
      </c>
    </row>
    <row r="1402" spans="9:10" hidden="1">
      <c r="I1402" s="259">
        <v>43402</v>
      </c>
      <c r="J1402" t="s">
        <v>542</v>
      </c>
    </row>
    <row r="1403" spans="9:10" hidden="1">
      <c r="I1403" s="259">
        <v>43403</v>
      </c>
      <c r="J1403" t="s">
        <v>543</v>
      </c>
    </row>
    <row r="1404" spans="9:10" hidden="1">
      <c r="I1404" s="259">
        <v>43404</v>
      </c>
      <c r="J1404" t="s">
        <v>544</v>
      </c>
    </row>
    <row r="1405" spans="9:10" hidden="1">
      <c r="I1405" s="259">
        <v>43405</v>
      </c>
      <c r="J1405" t="s">
        <v>538</v>
      </c>
    </row>
    <row r="1406" spans="9:10" hidden="1">
      <c r="I1406" s="259">
        <v>43406</v>
      </c>
      <c r="J1406" t="s">
        <v>539</v>
      </c>
    </row>
    <row r="1407" spans="9:10" hidden="1">
      <c r="I1407" s="259">
        <v>43407</v>
      </c>
      <c r="J1407" t="s">
        <v>540</v>
      </c>
    </row>
    <row r="1408" spans="9:10" hidden="1">
      <c r="I1408" s="259">
        <v>43408</v>
      </c>
      <c r="J1408" t="s">
        <v>541</v>
      </c>
    </row>
    <row r="1409" spans="9:10" hidden="1">
      <c r="I1409" s="259">
        <v>43409</v>
      </c>
      <c r="J1409" t="s">
        <v>542</v>
      </c>
    </row>
    <row r="1410" spans="9:10" hidden="1">
      <c r="I1410" s="259">
        <v>43410</v>
      </c>
      <c r="J1410" t="s">
        <v>543</v>
      </c>
    </row>
    <row r="1411" spans="9:10" hidden="1">
      <c r="I1411" s="259">
        <v>43411</v>
      </c>
      <c r="J1411" t="s">
        <v>544</v>
      </c>
    </row>
    <row r="1412" spans="9:10" hidden="1">
      <c r="I1412" s="259">
        <v>43412</v>
      </c>
      <c r="J1412" t="s">
        <v>538</v>
      </c>
    </row>
    <row r="1413" spans="9:10" hidden="1">
      <c r="I1413" s="259">
        <v>43413</v>
      </c>
      <c r="J1413" t="s">
        <v>539</v>
      </c>
    </row>
    <row r="1414" spans="9:10" hidden="1">
      <c r="I1414" s="259">
        <v>43414</v>
      </c>
      <c r="J1414" t="s">
        <v>540</v>
      </c>
    </row>
    <row r="1415" spans="9:10" hidden="1">
      <c r="I1415" s="259">
        <v>43415</v>
      </c>
      <c r="J1415" t="s">
        <v>541</v>
      </c>
    </row>
    <row r="1416" spans="9:10" hidden="1">
      <c r="I1416" s="259">
        <v>43416</v>
      </c>
      <c r="J1416" t="s">
        <v>542</v>
      </c>
    </row>
    <row r="1417" spans="9:10" hidden="1">
      <c r="I1417" s="259">
        <v>43417</v>
      </c>
      <c r="J1417" t="s">
        <v>543</v>
      </c>
    </row>
    <row r="1418" spans="9:10" hidden="1">
      <c r="I1418" s="259">
        <v>43418</v>
      </c>
      <c r="J1418" t="s">
        <v>544</v>
      </c>
    </row>
    <row r="1419" spans="9:10" hidden="1">
      <c r="I1419" s="259">
        <v>43419</v>
      </c>
      <c r="J1419" t="s">
        <v>538</v>
      </c>
    </row>
    <row r="1420" spans="9:10" hidden="1">
      <c r="I1420" s="259">
        <v>43420</v>
      </c>
      <c r="J1420" t="s">
        <v>539</v>
      </c>
    </row>
    <row r="1421" spans="9:10" hidden="1">
      <c r="I1421" s="259">
        <v>43421</v>
      </c>
      <c r="J1421" t="s">
        <v>540</v>
      </c>
    </row>
    <row r="1422" spans="9:10" hidden="1">
      <c r="I1422" s="259">
        <v>43422</v>
      </c>
      <c r="J1422" t="s">
        <v>541</v>
      </c>
    </row>
    <row r="1423" spans="9:10" hidden="1">
      <c r="I1423" s="259">
        <v>43423</v>
      </c>
      <c r="J1423" t="s">
        <v>542</v>
      </c>
    </row>
    <row r="1424" spans="9:10" hidden="1">
      <c r="I1424" s="259">
        <v>43424</v>
      </c>
      <c r="J1424" t="s">
        <v>543</v>
      </c>
    </row>
    <row r="1425" spans="9:10" hidden="1">
      <c r="I1425" s="259">
        <v>43425</v>
      </c>
      <c r="J1425" t="s">
        <v>544</v>
      </c>
    </row>
    <row r="1426" spans="9:10" hidden="1">
      <c r="I1426" s="259">
        <v>43426</v>
      </c>
      <c r="J1426" t="s">
        <v>538</v>
      </c>
    </row>
    <row r="1427" spans="9:10" hidden="1">
      <c r="I1427" s="259">
        <v>43427</v>
      </c>
      <c r="J1427" t="s">
        <v>539</v>
      </c>
    </row>
    <row r="1428" spans="9:10" hidden="1">
      <c r="I1428" s="259">
        <v>43428</v>
      </c>
      <c r="J1428" t="s">
        <v>540</v>
      </c>
    </row>
    <row r="1429" spans="9:10" hidden="1">
      <c r="I1429" s="259">
        <v>43429</v>
      </c>
      <c r="J1429" t="s">
        <v>541</v>
      </c>
    </row>
    <row r="1430" spans="9:10" hidden="1">
      <c r="I1430" s="259">
        <v>43430</v>
      </c>
      <c r="J1430" t="s">
        <v>542</v>
      </c>
    </row>
    <row r="1431" spans="9:10" hidden="1">
      <c r="I1431" s="259">
        <v>43431</v>
      </c>
      <c r="J1431" t="s">
        <v>543</v>
      </c>
    </row>
    <row r="1432" spans="9:10" hidden="1">
      <c r="I1432" s="259">
        <v>43432</v>
      </c>
      <c r="J1432" t="s">
        <v>544</v>
      </c>
    </row>
    <row r="1433" spans="9:10" hidden="1">
      <c r="I1433" s="259">
        <v>43433</v>
      </c>
      <c r="J1433" t="s">
        <v>538</v>
      </c>
    </row>
    <row r="1434" spans="9:10" hidden="1">
      <c r="I1434" s="259">
        <v>43434</v>
      </c>
      <c r="J1434" t="s">
        <v>539</v>
      </c>
    </row>
    <row r="1435" spans="9:10" hidden="1">
      <c r="I1435" s="259">
        <v>43435</v>
      </c>
      <c r="J1435" t="s">
        <v>540</v>
      </c>
    </row>
    <row r="1436" spans="9:10" hidden="1">
      <c r="I1436" s="259">
        <v>43436</v>
      </c>
      <c r="J1436" t="s">
        <v>541</v>
      </c>
    </row>
    <row r="1437" spans="9:10" hidden="1">
      <c r="I1437" s="259">
        <v>43437</v>
      </c>
      <c r="J1437" t="s">
        <v>542</v>
      </c>
    </row>
    <row r="1438" spans="9:10" hidden="1">
      <c r="I1438" s="259">
        <v>43438</v>
      </c>
      <c r="J1438" t="s">
        <v>543</v>
      </c>
    </row>
    <row r="1439" spans="9:10" hidden="1">
      <c r="I1439" s="259">
        <v>43439</v>
      </c>
      <c r="J1439" t="s">
        <v>544</v>
      </c>
    </row>
    <row r="1440" spans="9:10" hidden="1">
      <c r="I1440" s="259">
        <v>43440</v>
      </c>
      <c r="J1440" t="s">
        <v>538</v>
      </c>
    </row>
    <row r="1441" spans="9:10" hidden="1">
      <c r="I1441" s="259">
        <v>43441</v>
      </c>
      <c r="J1441" t="s">
        <v>539</v>
      </c>
    </row>
    <row r="1442" spans="9:10" hidden="1">
      <c r="I1442" s="259">
        <v>43442</v>
      </c>
      <c r="J1442" t="s">
        <v>540</v>
      </c>
    </row>
    <row r="1443" spans="9:10" hidden="1">
      <c r="I1443" s="259">
        <v>43443</v>
      </c>
      <c r="J1443" t="s">
        <v>541</v>
      </c>
    </row>
    <row r="1444" spans="9:10" hidden="1">
      <c r="I1444" s="259">
        <v>43444</v>
      </c>
      <c r="J1444" t="s">
        <v>542</v>
      </c>
    </row>
    <row r="1445" spans="9:10" hidden="1">
      <c r="I1445" s="259">
        <v>43445</v>
      </c>
      <c r="J1445" t="s">
        <v>543</v>
      </c>
    </row>
    <row r="1446" spans="9:10" hidden="1">
      <c r="I1446" s="259">
        <v>43446</v>
      </c>
      <c r="J1446" t="s">
        <v>544</v>
      </c>
    </row>
    <row r="1447" spans="9:10" hidden="1">
      <c r="I1447" s="259">
        <v>43447</v>
      </c>
      <c r="J1447" t="s">
        <v>538</v>
      </c>
    </row>
    <row r="1448" spans="9:10" hidden="1">
      <c r="I1448" s="259">
        <v>43448</v>
      </c>
      <c r="J1448" t="s">
        <v>539</v>
      </c>
    </row>
    <row r="1449" spans="9:10" hidden="1">
      <c r="I1449" s="259">
        <v>43449</v>
      </c>
      <c r="J1449" t="s">
        <v>540</v>
      </c>
    </row>
    <row r="1450" spans="9:10" hidden="1">
      <c r="I1450" s="259">
        <v>43450</v>
      </c>
      <c r="J1450" t="s">
        <v>541</v>
      </c>
    </row>
    <row r="1451" spans="9:10" hidden="1">
      <c r="I1451" s="259">
        <v>43451</v>
      </c>
      <c r="J1451" t="s">
        <v>542</v>
      </c>
    </row>
    <row r="1452" spans="9:10" hidden="1">
      <c r="I1452" s="259">
        <v>43452</v>
      </c>
      <c r="J1452" t="s">
        <v>543</v>
      </c>
    </row>
    <row r="1453" spans="9:10" hidden="1">
      <c r="I1453" s="259">
        <v>43453</v>
      </c>
      <c r="J1453" t="s">
        <v>544</v>
      </c>
    </row>
    <row r="1454" spans="9:10" hidden="1">
      <c r="I1454" s="259">
        <v>43454</v>
      </c>
      <c r="J1454" t="s">
        <v>538</v>
      </c>
    </row>
    <row r="1455" spans="9:10" hidden="1">
      <c r="I1455" s="259">
        <v>43455</v>
      </c>
      <c r="J1455" t="s">
        <v>539</v>
      </c>
    </row>
    <row r="1456" spans="9:10" hidden="1">
      <c r="I1456" s="259">
        <v>43456</v>
      </c>
      <c r="J1456" t="s">
        <v>540</v>
      </c>
    </row>
    <row r="1457" spans="9:10" hidden="1">
      <c r="I1457" s="259">
        <v>43457</v>
      </c>
      <c r="J1457" t="s">
        <v>541</v>
      </c>
    </row>
    <row r="1458" spans="9:10" hidden="1">
      <c r="I1458" s="259">
        <v>43458</v>
      </c>
      <c r="J1458" t="s">
        <v>542</v>
      </c>
    </row>
    <row r="1459" spans="9:10" hidden="1">
      <c r="I1459" s="259">
        <v>43459</v>
      </c>
      <c r="J1459" t="s">
        <v>543</v>
      </c>
    </row>
    <row r="1460" spans="9:10" hidden="1">
      <c r="I1460" s="259">
        <v>43460</v>
      </c>
      <c r="J1460" t="s">
        <v>544</v>
      </c>
    </row>
    <row r="1461" spans="9:10" hidden="1">
      <c r="I1461" s="259">
        <v>43461</v>
      </c>
      <c r="J1461" t="s">
        <v>538</v>
      </c>
    </row>
    <row r="1462" spans="9:10" hidden="1">
      <c r="I1462" s="259">
        <v>43462</v>
      </c>
      <c r="J1462" t="s">
        <v>539</v>
      </c>
    </row>
    <row r="1463" spans="9:10" hidden="1">
      <c r="I1463" s="259">
        <v>43463</v>
      </c>
      <c r="J1463" t="s">
        <v>540</v>
      </c>
    </row>
    <row r="1464" spans="9:10" hidden="1">
      <c r="I1464" s="259">
        <v>43464</v>
      </c>
      <c r="J1464" t="s">
        <v>541</v>
      </c>
    </row>
    <row r="1465" spans="9:10" hidden="1">
      <c r="I1465" s="259">
        <v>43465</v>
      </c>
      <c r="J1465" t="s">
        <v>542</v>
      </c>
    </row>
    <row r="1466" spans="9:10" hidden="1">
      <c r="I1466" s="259">
        <v>43466</v>
      </c>
      <c r="J1466" t="s">
        <v>543</v>
      </c>
    </row>
    <row r="1467" spans="9:10" hidden="1">
      <c r="I1467" s="259">
        <v>43467</v>
      </c>
      <c r="J1467" t="s">
        <v>544</v>
      </c>
    </row>
    <row r="1468" spans="9:10" hidden="1">
      <c r="I1468" s="259">
        <v>43468</v>
      </c>
      <c r="J1468" t="s">
        <v>538</v>
      </c>
    </row>
    <row r="1469" spans="9:10" hidden="1">
      <c r="I1469" s="259">
        <v>43469</v>
      </c>
      <c r="J1469" t="s">
        <v>539</v>
      </c>
    </row>
    <row r="1470" spans="9:10" hidden="1">
      <c r="I1470" s="259">
        <v>43470</v>
      </c>
      <c r="J1470" t="s">
        <v>540</v>
      </c>
    </row>
    <row r="1471" spans="9:10" hidden="1">
      <c r="I1471" s="259">
        <v>43471</v>
      </c>
      <c r="J1471" t="s">
        <v>541</v>
      </c>
    </row>
    <row r="1472" spans="9:10" hidden="1">
      <c r="I1472" s="259">
        <v>43472</v>
      </c>
      <c r="J1472" t="s">
        <v>542</v>
      </c>
    </row>
    <row r="1473" spans="9:10" hidden="1">
      <c r="I1473" s="259">
        <v>43473</v>
      </c>
      <c r="J1473" t="s">
        <v>543</v>
      </c>
    </row>
    <row r="1474" spans="9:10" hidden="1">
      <c r="I1474" s="259">
        <v>43474</v>
      </c>
      <c r="J1474" t="s">
        <v>544</v>
      </c>
    </row>
    <row r="1475" spans="9:10" hidden="1">
      <c r="I1475" s="259">
        <v>43475</v>
      </c>
      <c r="J1475" t="s">
        <v>538</v>
      </c>
    </row>
    <row r="1476" spans="9:10" hidden="1">
      <c r="I1476" s="259">
        <v>43476</v>
      </c>
      <c r="J1476" t="s">
        <v>539</v>
      </c>
    </row>
    <row r="1477" spans="9:10" hidden="1">
      <c r="I1477" s="259">
        <v>43477</v>
      </c>
      <c r="J1477" t="s">
        <v>540</v>
      </c>
    </row>
    <row r="1478" spans="9:10" hidden="1">
      <c r="I1478" s="259">
        <v>43478</v>
      </c>
      <c r="J1478" t="s">
        <v>541</v>
      </c>
    </row>
    <row r="1479" spans="9:10" hidden="1">
      <c r="I1479" s="259">
        <v>43479</v>
      </c>
      <c r="J1479" t="s">
        <v>542</v>
      </c>
    </row>
    <row r="1480" spans="9:10" hidden="1">
      <c r="I1480" s="259">
        <v>43480</v>
      </c>
      <c r="J1480" t="s">
        <v>543</v>
      </c>
    </row>
    <row r="1481" spans="9:10" hidden="1">
      <c r="I1481" s="259">
        <v>43481</v>
      </c>
      <c r="J1481" t="s">
        <v>544</v>
      </c>
    </row>
    <row r="1482" spans="9:10" hidden="1">
      <c r="I1482" s="259">
        <v>43482</v>
      </c>
      <c r="J1482" t="s">
        <v>538</v>
      </c>
    </row>
    <row r="1483" spans="9:10" hidden="1">
      <c r="I1483" s="259">
        <v>43483</v>
      </c>
      <c r="J1483" t="s">
        <v>539</v>
      </c>
    </row>
    <row r="1484" spans="9:10" hidden="1">
      <c r="I1484" s="259">
        <v>43484</v>
      </c>
      <c r="J1484" t="s">
        <v>540</v>
      </c>
    </row>
    <row r="1485" spans="9:10" hidden="1">
      <c r="I1485" s="259">
        <v>43485</v>
      </c>
      <c r="J1485" t="s">
        <v>541</v>
      </c>
    </row>
    <row r="1486" spans="9:10" hidden="1">
      <c r="I1486" s="259">
        <v>43486</v>
      </c>
      <c r="J1486" t="s">
        <v>542</v>
      </c>
    </row>
    <row r="1487" spans="9:10" hidden="1">
      <c r="I1487" s="259">
        <v>43487</v>
      </c>
      <c r="J1487" t="s">
        <v>543</v>
      </c>
    </row>
    <row r="1488" spans="9:10" hidden="1">
      <c r="I1488" s="259">
        <v>43488</v>
      </c>
      <c r="J1488" t="s">
        <v>544</v>
      </c>
    </row>
    <row r="1489" spans="9:10" hidden="1">
      <c r="I1489" s="259">
        <v>43489</v>
      </c>
      <c r="J1489" t="s">
        <v>538</v>
      </c>
    </row>
    <row r="1490" spans="9:10" hidden="1">
      <c r="I1490" s="259">
        <v>43490</v>
      </c>
      <c r="J1490" t="s">
        <v>539</v>
      </c>
    </row>
    <row r="1491" spans="9:10" hidden="1">
      <c r="I1491" s="259">
        <v>43491</v>
      </c>
      <c r="J1491" t="s">
        <v>540</v>
      </c>
    </row>
    <row r="1492" spans="9:10" hidden="1">
      <c r="I1492" s="259">
        <v>43492</v>
      </c>
      <c r="J1492" t="s">
        <v>541</v>
      </c>
    </row>
    <row r="1493" spans="9:10" hidden="1">
      <c r="I1493" s="259">
        <v>43493</v>
      </c>
      <c r="J1493" t="s">
        <v>542</v>
      </c>
    </row>
    <row r="1494" spans="9:10" hidden="1">
      <c r="I1494" s="259">
        <v>43494</v>
      </c>
      <c r="J1494" t="s">
        <v>543</v>
      </c>
    </row>
    <row r="1495" spans="9:10" hidden="1">
      <c r="I1495" s="259">
        <v>43495</v>
      </c>
      <c r="J1495" t="s">
        <v>544</v>
      </c>
    </row>
    <row r="1496" spans="9:10" hidden="1">
      <c r="I1496" s="259">
        <v>43496</v>
      </c>
      <c r="J1496" t="s">
        <v>538</v>
      </c>
    </row>
    <row r="1497" spans="9:10" hidden="1">
      <c r="I1497" s="259">
        <v>43497</v>
      </c>
      <c r="J1497" t="s">
        <v>539</v>
      </c>
    </row>
    <row r="1498" spans="9:10" hidden="1">
      <c r="I1498" s="259">
        <v>43498</v>
      </c>
      <c r="J1498" t="s">
        <v>540</v>
      </c>
    </row>
    <row r="1499" spans="9:10" hidden="1">
      <c r="I1499" s="259">
        <v>43499</v>
      </c>
      <c r="J1499" t="s">
        <v>541</v>
      </c>
    </row>
    <row r="1500" spans="9:10" hidden="1">
      <c r="I1500" s="259">
        <v>43500</v>
      </c>
      <c r="J1500" t="s">
        <v>542</v>
      </c>
    </row>
    <row r="1501" spans="9:10" hidden="1">
      <c r="I1501" s="259">
        <v>43501</v>
      </c>
      <c r="J1501" t="s">
        <v>543</v>
      </c>
    </row>
    <row r="1502" spans="9:10" hidden="1">
      <c r="I1502" s="259">
        <v>43502</v>
      </c>
      <c r="J1502" t="s">
        <v>544</v>
      </c>
    </row>
    <row r="1503" spans="9:10" hidden="1">
      <c r="I1503" s="259">
        <v>43503</v>
      </c>
      <c r="J1503" t="s">
        <v>538</v>
      </c>
    </row>
    <row r="1504" spans="9:10" hidden="1">
      <c r="I1504" s="259">
        <v>43504</v>
      </c>
      <c r="J1504" t="s">
        <v>539</v>
      </c>
    </row>
    <row r="1505" spans="9:10" hidden="1">
      <c r="I1505" s="259">
        <v>43505</v>
      </c>
      <c r="J1505" t="s">
        <v>540</v>
      </c>
    </row>
    <row r="1506" spans="9:10" hidden="1">
      <c r="I1506" s="259">
        <v>43506</v>
      </c>
      <c r="J1506" t="s">
        <v>541</v>
      </c>
    </row>
    <row r="1507" spans="9:10" hidden="1">
      <c r="I1507" s="259">
        <v>43507</v>
      </c>
      <c r="J1507" t="s">
        <v>542</v>
      </c>
    </row>
    <row r="1508" spans="9:10" hidden="1">
      <c r="I1508" s="259">
        <v>43508</v>
      </c>
      <c r="J1508" t="s">
        <v>543</v>
      </c>
    </row>
    <row r="1509" spans="9:10" hidden="1">
      <c r="I1509" s="259">
        <v>43509</v>
      </c>
      <c r="J1509" t="s">
        <v>544</v>
      </c>
    </row>
    <row r="1510" spans="9:10" hidden="1">
      <c r="I1510" s="259">
        <v>43510</v>
      </c>
      <c r="J1510" t="s">
        <v>538</v>
      </c>
    </row>
    <row r="1511" spans="9:10" hidden="1">
      <c r="I1511" s="259">
        <v>43511</v>
      </c>
      <c r="J1511" t="s">
        <v>539</v>
      </c>
    </row>
    <row r="1512" spans="9:10" hidden="1">
      <c r="I1512" s="259">
        <v>43512</v>
      </c>
      <c r="J1512" t="s">
        <v>540</v>
      </c>
    </row>
    <row r="1513" spans="9:10" hidden="1">
      <c r="I1513" s="259">
        <v>43513</v>
      </c>
      <c r="J1513" t="s">
        <v>541</v>
      </c>
    </row>
    <row r="1514" spans="9:10" hidden="1">
      <c r="I1514" s="259">
        <v>43514</v>
      </c>
      <c r="J1514" t="s">
        <v>542</v>
      </c>
    </row>
    <row r="1515" spans="9:10" hidden="1">
      <c r="I1515" s="259">
        <v>43515</v>
      </c>
      <c r="J1515" t="s">
        <v>543</v>
      </c>
    </row>
    <row r="1516" spans="9:10" hidden="1">
      <c r="I1516" s="259">
        <v>43516</v>
      </c>
      <c r="J1516" t="s">
        <v>544</v>
      </c>
    </row>
    <row r="1517" spans="9:10" hidden="1">
      <c r="I1517" s="259">
        <v>43517</v>
      </c>
      <c r="J1517" t="s">
        <v>538</v>
      </c>
    </row>
    <row r="1518" spans="9:10" hidden="1">
      <c r="I1518" s="259">
        <v>43518</v>
      </c>
      <c r="J1518" t="s">
        <v>539</v>
      </c>
    </row>
    <row r="1519" spans="9:10" hidden="1">
      <c r="I1519" s="259">
        <v>43519</v>
      </c>
      <c r="J1519" t="s">
        <v>540</v>
      </c>
    </row>
    <row r="1520" spans="9:10" hidden="1">
      <c r="I1520" s="259">
        <v>43520</v>
      </c>
      <c r="J1520" t="s">
        <v>541</v>
      </c>
    </row>
    <row r="1521" spans="9:10" hidden="1">
      <c r="I1521" s="259">
        <v>43521</v>
      </c>
      <c r="J1521" t="s">
        <v>542</v>
      </c>
    </row>
    <row r="1522" spans="9:10" hidden="1">
      <c r="I1522" s="259">
        <v>43522</v>
      </c>
      <c r="J1522" t="s">
        <v>543</v>
      </c>
    </row>
    <row r="1523" spans="9:10" hidden="1">
      <c r="I1523" s="259">
        <v>43523</v>
      </c>
      <c r="J1523" t="s">
        <v>544</v>
      </c>
    </row>
    <row r="1524" spans="9:10" hidden="1">
      <c r="I1524" s="259">
        <v>43524</v>
      </c>
      <c r="J1524" t="s">
        <v>538</v>
      </c>
    </row>
    <row r="1525" spans="9:10" hidden="1">
      <c r="I1525" s="259">
        <v>43525</v>
      </c>
      <c r="J1525" t="s">
        <v>539</v>
      </c>
    </row>
    <row r="1526" spans="9:10" hidden="1">
      <c r="I1526" s="259">
        <v>43526</v>
      </c>
      <c r="J1526" t="s">
        <v>540</v>
      </c>
    </row>
    <row r="1527" spans="9:10" hidden="1">
      <c r="I1527" s="259">
        <v>43527</v>
      </c>
      <c r="J1527" t="s">
        <v>541</v>
      </c>
    </row>
    <row r="1528" spans="9:10" hidden="1">
      <c r="I1528" s="259">
        <v>43528</v>
      </c>
      <c r="J1528" t="s">
        <v>542</v>
      </c>
    </row>
    <row r="1529" spans="9:10" hidden="1">
      <c r="I1529" s="259">
        <v>43529</v>
      </c>
      <c r="J1529" t="s">
        <v>543</v>
      </c>
    </row>
    <row r="1530" spans="9:10" hidden="1">
      <c r="I1530" s="259">
        <v>43530</v>
      </c>
      <c r="J1530" t="s">
        <v>544</v>
      </c>
    </row>
    <row r="1531" spans="9:10" hidden="1">
      <c r="I1531" s="259">
        <v>43531</v>
      </c>
      <c r="J1531" t="s">
        <v>538</v>
      </c>
    </row>
    <row r="1532" spans="9:10" hidden="1">
      <c r="I1532" s="259">
        <v>43532</v>
      </c>
      <c r="J1532" t="s">
        <v>539</v>
      </c>
    </row>
    <row r="1533" spans="9:10" hidden="1">
      <c r="I1533" s="259">
        <v>43533</v>
      </c>
      <c r="J1533" t="s">
        <v>540</v>
      </c>
    </row>
    <row r="1534" spans="9:10" hidden="1">
      <c r="I1534" s="259">
        <v>43534</v>
      </c>
      <c r="J1534" t="s">
        <v>541</v>
      </c>
    </row>
    <row r="1535" spans="9:10" hidden="1">
      <c r="I1535" s="259">
        <v>43535</v>
      </c>
      <c r="J1535" t="s">
        <v>542</v>
      </c>
    </row>
    <row r="1536" spans="9:10" hidden="1">
      <c r="I1536" s="259">
        <v>43536</v>
      </c>
      <c r="J1536" t="s">
        <v>543</v>
      </c>
    </row>
    <row r="1537" spans="9:10" hidden="1">
      <c r="I1537" s="259">
        <v>43537</v>
      </c>
      <c r="J1537" t="s">
        <v>544</v>
      </c>
    </row>
    <row r="1538" spans="9:10" hidden="1">
      <c r="I1538" s="259">
        <v>43538</v>
      </c>
      <c r="J1538" t="s">
        <v>538</v>
      </c>
    </row>
    <row r="1539" spans="9:10" hidden="1">
      <c r="I1539" s="259">
        <v>43539</v>
      </c>
      <c r="J1539" t="s">
        <v>539</v>
      </c>
    </row>
    <row r="1540" spans="9:10" hidden="1">
      <c r="I1540" s="259">
        <v>43540</v>
      </c>
      <c r="J1540" t="s">
        <v>540</v>
      </c>
    </row>
    <row r="1541" spans="9:10" hidden="1">
      <c r="I1541" s="259">
        <v>43541</v>
      </c>
      <c r="J1541" t="s">
        <v>541</v>
      </c>
    </row>
    <row r="1542" spans="9:10" hidden="1">
      <c r="I1542" s="259">
        <v>43542</v>
      </c>
      <c r="J1542" t="s">
        <v>542</v>
      </c>
    </row>
    <row r="1543" spans="9:10" hidden="1">
      <c r="I1543" s="259">
        <v>43543</v>
      </c>
      <c r="J1543" t="s">
        <v>543</v>
      </c>
    </row>
    <row r="1544" spans="9:10" hidden="1">
      <c r="I1544" s="259">
        <v>43544</v>
      </c>
      <c r="J1544" t="s">
        <v>544</v>
      </c>
    </row>
    <row r="1545" spans="9:10" hidden="1">
      <c r="I1545" s="259">
        <v>43545</v>
      </c>
      <c r="J1545" t="s">
        <v>538</v>
      </c>
    </row>
    <row r="1546" spans="9:10" hidden="1">
      <c r="I1546" s="259">
        <v>43546</v>
      </c>
      <c r="J1546" t="s">
        <v>539</v>
      </c>
    </row>
    <row r="1547" spans="9:10" hidden="1">
      <c r="I1547" s="259">
        <v>43547</v>
      </c>
      <c r="J1547" t="s">
        <v>540</v>
      </c>
    </row>
    <row r="1548" spans="9:10" hidden="1">
      <c r="I1548" s="259">
        <v>43548</v>
      </c>
      <c r="J1548" t="s">
        <v>541</v>
      </c>
    </row>
    <row r="1549" spans="9:10" hidden="1">
      <c r="I1549" s="259">
        <v>43549</v>
      </c>
      <c r="J1549" t="s">
        <v>542</v>
      </c>
    </row>
    <row r="1550" spans="9:10" hidden="1">
      <c r="I1550" s="259">
        <v>43550</v>
      </c>
      <c r="J1550" t="s">
        <v>543</v>
      </c>
    </row>
    <row r="1551" spans="9:10" hidden="1">
      <c r="I1551" s="259">
        <v>43551</v>
      </c>
      <c r="J1551" t="s">
        <v>544</v>
      </c>
    </row>
    <row r="1552" spans="9:10" hidden="1">
      <c r="I1552" s="259">
        <v>43552</v>
      </c>
      <c r="J1552" t="s">
        <v>538</v>
      </c>
    </row>
    <row r="1553" spans="9:10" hidden="1">
      <c r="I1553" s="259">
        <v>43553</v>
      </c>
      <c r="J1553" t="s">
        <v>539</v>
      </c>
    </row>
    <row r="1554" spans="9:10" hidden="1">
      <c r="I1554" s="259">
        <v>43554</v>
      </c>
      <c r="J1554" t="s">
        <v>540</v>
      </c>
    </row>
    <row r="1555" spans="9:10" hidden="1">
      <c r="I1555" s="259">
        <v>43555</v>
      </c>
      <c r="J1555" t="s">
        <v>541</v>
      </c>
    </row>
    <row r="1556" spans="9:10" hidden="1">
      <c r="I1556" s="259">
        <v>43556</v>
      </c>
      <c r="J1556" t="s">
        <v>542</v>
      </c>
    </row>
    <row r="1557" spans="9:10" hidden="1">
      <c r="I1557" s="259">
        <v>43557</v>
      </c>
      <c r="J1557" t="s">
        <v>543</v>
      </c>
    </row>
    <row r="1558" spans="9:10" hidden="1">
      <c r="I1558" s="259">
        <v>43558</v>
      </c>
      <c r="J1558" t="s">
        <v>544</v>
      </c>
    </row>
    <row r="1559" spans="9:10" hidden="1">
      <c r="I1559" s="259">
        <v>43559</v>
      </c>
      <c r="J1559" t="s">
        <v>538</v>
      </c>
    </row>
    <row r="1560" spans="9:10" hidden="1">
      <c r="I1560" s="259">
        <v>43560</v>
      </c>
      <c r="J1560" t="s">
        <v>539</v>
      </c>
    </row>
    <row r="1561" spans="9:10" hidden="1">
      <c r="I1561" s="259">
        <v>43561</v>
      </c>
      <c r="J1561" t="s">
        <v>540</v>
      </c>
    </row>
    <row r="1562" spans="9:10" hidden="1">
      <c r="I1562" s="259">
        <v>43562</v>
      </c>
      <c r="J1562" t="s">
        <v>541</v>
      </c>
    </row>
    <row r="1563" spans="9:10" hidden="1">
      <c r="I1563" s="259">
        <v>43563</v>
      </c>
      <c r="J1563" t="s">
        <v>542</v>
      </c>
    </row>
    <row r="1564" spans="9:10" hidden="1">
      <c r="I1564" s="259">
        <v>43564</v>
      </c>
      <c r="J1564" t="s">
        <v>543</v>
      </c>
    </row>
    <row r="1565" spans="9:10" hidden="1">
      <c r="I1565" s="259">
        <v>43565</v>
      </c>
      <c r="J1565" t="s">
        <v>544</v>
      </c>
    </row>
    <row r="1566" spans="9:10" hidden="1">
      <c r="I1566" s="259">
        <v>43566</v>
      </c>
      <c r="J1566" t="s">
        <v>538</v>
      </c>
    </row>
    <row r="1567" spans="9:10" hidden="1">
      <c r="I1567" s="259">
        <v>43567</v>
      </c>
      <c r="J1567" t="s">
        <v>539</v>
      </c>
    </row>
    <row r="1568" spans="9:10" hidden="1">
      <c r="I1568" s="259">
        <v>43568</v>
      </c>
      <c r="J1568" t="s">
        <v>540</v>
      </c>
    </row>
    <row r="1569" spans="9:10" hidden="1">
      <c r="I1569" s="259">
        <v>43569</v>
      </c>
      <c r="J1569" t="s">
        <v>541</v>
      </c>
    </row>
    <row r="1570" spans="9:10" hidden="1">
      <c r="I1570" s="259">
        <v>43570</v>
      </c>
      <c r="J1570" t="s">
        <v>542</v>
      </c>
    </row>
    <row r="1571" spans="9:10" hidden="1">
      <c r="I1571" s="259">
        <v>43571</v>
      </c>
      <c r="J1571" t="s">
        <v>543</v>
      </c>
    </row>
    <row r="1572" spans="9:10" hidden="1">
      <c r="I1572" s="259">
        <v>43572</v>
      </c>
      <c r="J1572" t="s">
        <v>544</v>
      </c>
    </row>
    <row r="1573" spans="9:10" hidden="1">
      <c r="I1573" s="259">
        <v>43573</v>
      </c>
      <c r="J1573" t="s">
        <v>538</v>
      </c>
    </row>
    <row r="1574" spans="9:10" hidden="1">
      <c r="I1574" s="259">
        <v>43574</v>
      </c>
      <c r="J1574" t="s">
        <v>539</v>
      </c>
    </row>
    <row r="1575" spans="9:10" hidden="1">
      <c r="I1575" s="259">
        <v>43575</v>
      </c>
      <c r="J1575" t="s">
        <v>540</v>
      </c>
    </row>
    <row r="1576" spans="9:10" hidden="1">
      <c r="I1576" s="259">
        <v>43576</v>
      </c>
      <c r="J1576" t="s">
        <v>541</v>
      </c>
    </row>
    <row r="1577" spans="9:10" hidden="1">
      <c r="I1577" s="259">
        <v>43577</v>
      </c>
      <c r="J1577" t="s">
        <v>542</v>
      </c>
    </row>
    <row r="1578" spans="9:10" hidden="1">
      <c r="I1578" s="259">
        <v>43578</v>
      </c>
      <c r="J1578" t="s">
        <v>543</v>
      </c>
    </row>
    <row r="1579" spans="9:10" hidden="1">
      <c r="I1579" s="259">
        <v>43579</v>
      </c>
      <c r="J1579" t="s">
        <v>544</v>
      </c>
    </row>
    <row r="1580" spans="9:10" hidden="1">
      <c r="I1580" s="259">
        <v>43580</v>
      </c>
      <c r="J1580" t="s">
        <v>538</v>
      </c>
    </row>
    <row r="1581" spans="9:10" hidden="1">
      <c r="I1581" s="259">
        <v>43581</v>
      </c>
      <c r="J1581" t="s">
        <v>539</v>
      </c>
    </row>
    <row r="1582" spans="9:10" hidden="1">
      <c r="I1582" s="259">
        <v>43582</v>
      </c>
      <c r="J1582" t="s">
        <v>540</v>
      </c>
    </row>
    <row r="1583" spans="9:10" hidden="1">
      <c r="I1583" s="259">
        <v>43583</v>
      </c>
      <c r="J1583" t="s">
        <v>541</v>
      </c>
    </row>
    <row r="1584" spans="9:10" hidden="1">
      <c r="I1584" s="259">
        <v>43584</v>
      </c>
      <c r="J1584" t="s">
        <v>542</v>
      </c>
    </row>
    <row r="1585" spans="9:10" hidden="1">
      <c r="I1585" s="259">
        <v>43585</v>
      </c>
      <c r="J1585" t="s">
        <v>543</v>
      </c>
    </row>
    <row r="1586" spans="9:10" hidden="1">
      <c r="I1586" s="259">
        <v>43586</v>
      </c>
      <c r="J1586" t="s">
        <v>544</v>
      </c>
    </row>
    <row r="1587" spans="9:10" hidden="1">
      <c r="I1587" s="259">
        <v>43587</v>
      </c>
      <c r="J1587" t="s">
        <v>538</v>
      </c>
    </row>
    <row r="1588" spans="9:10" hidden="1">
      <c r="I1588" s="259">
        <v>43588</v>
      </c>
      <c r="J1588" t="s">
        <v>539</v>
      </c>
    </row>
    <row r="1589" spans="9:10" hidden="1">
      <c r="I1589" s="259">
        <v>43589</v>
      </c>
      <c r="J1589" t="s">
        <v>540</v>
      </c>
    </row>
    <row r="1590" spans="9:10" hidden="1">
      <c r="I1590" s="259">
        <v>43590</v>
      </c>
      <c r="J1590" t="s">
        <v>541</v>
      </c>
    </row>
    <row r="1591" spans="9:10" hidden="1">
      <c r="I1591" s="259">
        <v>43591</v>
      </c>
      <c r="J1591" t="s">
        <v>542</v>
      </c>
    </row>
    <row r="1592" spans="9:10" hidden="1">
      <c r="I1592" s="259">
        <v>43592</v>
      </c>
      <c r="J1592" t="s">
        <v>543</v>
      </c>
    </row>
    <row r="1593" spans="9:10" hidden="1">
      <c r="I1593" s="259">
        <v>43593</v>
      </c>
      <c r="J1593" t="s">
        <v>544</v>
      </c>
    </row>
    <row r="1594" spans="9:10" hidden="1">
      <c r="I1594" s="259">
        <v>43594</v>
      </c>
      <c r="J1594" t="s">
        <v>538</v>
      </c>
    </row>
    <row r="1595" spans="9:10" hidden="1">
      <c r="I1595" s="259">
        <v>43595</v>
      </c>
      <c r="J1595" t="s">
        <v>539</v>
      </c>
    </row>
    <row r="1596" spans="9:10" hidden="1">
      <c r="I1596" s="259">
        <v>43596</v>
      </c>
      <c r="J1596" t="s">
        <v>540</v>
      </c>
    </row>
    <row r="1597" spans="9:10" hidden="1">
      <c r="I1597" s="259">
        <v>43597</v>
      </c>
      <c r="J1597" t="s">
        <v>541</v>
      </c>
    </row>
    <row r="1598" spans="9:10" hidden="1">
      <c r="I1598" s="259">
        <v>43598</v>
      </c>
      <c r="J1598" t="s">
        <v>542</v>
      </c>
    </row>
    <row r="1599" spans="9:10" hidden="1">
      <c r="I1599" s="259">
        <v>43599</v>
      </c>
      <c r="J1599" t="s">
        <v>543</v>
      </c>
    </row>
    <row r="1600" spans="9:10" hidden="1">
      <c r="I1600" s="259">
        <v>43600</v>
      </c>
      <c r="J1600" t="s">
        <v>544</v>
      </c>
    </row>
    <row r="1601" spans="9:10" hidden="1">
      <c r="I1601" s="259">
        <v>43601</v>
      </c>
      <c r="J1601" t="s">
        <v>538</v>
      </c>
    </row>
    <row r="1602" spans="9:10" hidden="1">
      <c r="I1602" s="259">
        <v>43602</v>
      </c>
      <c r="J1602" t="s">
        <v>539</v>
      </c>
    </row>
    <row r="1603" spans="9:10" hidden="1">
      <c r="I1603" s="259">
        <v>43603</v>
      </c>
      <c r="J1603" t="s">
        <v>540</v>
      </c>
    </row>
    <row r="1604" spans="9:10" hidden="1">
      <c r="I1604" s="259">
        <v>43604</v>
      </c>
      <c r="J1604" t="s">
        <v>541</v>
      </c>
    </row>
    <row r="1605" spans="9:10" hidden="1">
      <c r="I1605" s="259">
        <v>43605</v>
      </c>
      <c r="J1605" t="s">
        <v>542</v>
      </c>
    </row>
    <row r="1606" spans="9:10" hidden="1">
      <c r="I1606" s="259">
        <v>43606</v>
      </c>
      <c r="J1606" t="s">
        <v>543</v>
      </c>
    </row>
    <row r="1607" spans="9:10" hidden="1">
      <c r="I1607" s="259">
        <v>43607</v>
      </c>
      <c r="J1607" t="s">
        <v>544</v>
      </c>
    </row>
    <row r="1608" spans="9:10" hidden="1">
      <c r="I1608" s="259">
        <v>43608</v>
      </c>
      <c r="J1608" t="s">
        <v>538</v>
      </c>
    </row>
    <row r="1609" spans="9:10" hidden="1">
      <c r="I1609" s="259">
        <v>43609</v>
      </c>
      <c r="J1609" t="s">
        <v>539</v>
      </c>
    </row>
    <row r="1610" spans="9:10" hidden="1">
      <c r="I1610" s="259">
        <v>43610</v>
      </c>
      <c r="J1610" t="s">
        <v>540</v>
      </c>
    </row>
    <row r="1611" spans="9:10" hidden="1">
      <c r="I1611" s="259">
        <v>43611</v>
      </c>
      <c r="J1611" t="s">
        <v>541</v>
      </c>
    </row>
    <row r="1612" spans="9:10" hidden="1">
      <c r="I1612" s="259">
        <v>43612</v>
      </c>
      <c r="J1612" t="s">
        <v>542</v>
      </c>
    </row>
    <row r="1613" spans="9:10" hidden="1">
      <c r="I1613" s="259">
        <v>43613</v>
      </c>
      <c r="J1613" t="s">
        <v>543</v>
      </c>
    </row>
    <row r="1614" spans="9:10" hidden="1">
      <c r="I1614" s="259">
        <v>43614</v>
      </c>
      <c r="J1614" t="s">
        <v>544</v>
      </c>
    </row>
    <row r="1615" spans="9:10" hidden="1">
      <c r="I1615" s="259">
        <v>43615</v>
      </c>
      <c r="J1615" t="s">
        <v>538</v>
      </c>
    </row>
    <row r="1616" spans="9:10" hidden="1">
      <c r="I1616" s="259">
        <v>43616</v>
      </c>
      <c r="J1616" t="s">
        <v>539</v>
      </c>
    </row>
    <row r="1617" spans="9:10" hidden="1">
      <c r="I1617" s="259">
        <v>43617</v>
      </c>
      <c r="J1617" t="s">
        <v>540</v>
      </c>
    </row>
    <row r="1618" spans="9:10" hidden="1">
      <c r="I1618" s="259">
        <v>43618</v>
      </c>
      <c r="J1618" t="s">
        <v>541</v>
      </c>
    </row>
    <row r="1619" spans="9:10" hidden="1">
      <c r="I1619" s="259">
        <v>43619</v>
      </c>
      <c r="J1619" t="s">
        <v>542</v>
      </c>
    </row>
    <row r="1620" spans="9:10" hidden="1">
      <c r="I1620" s="259">
        <v>43620</v>
      </c>
      <c r="J1620" t="s">
        <v>543</v>
      </c>
    </row>
    <row r="1621" spans="9:10" hidden="1">
      <c r="I1621" s="259">
        <v>43621</v>
      </c>
      <c r="J1621" t="s">
        <v>544</v>
      </c>
    </row>
    <row r="1622" spans="9:10" hidden="1">
      <c r="I1622" s="259">
        <v>43622</v>
      </c>
      <c r="J1622" t="s">
        <v>538</v>
      </c>
    </row>
    <row r="1623" spans="9:10" hidden="1">
      <c r="I1623" s="259">
        <v>43623</v>
      </c>
      <c r="J1623" t="s">
        <v>539</v>
      </c>
    </row>
    <row r="1624" spans="9:10" hidden="1">
      <c r="I1624" s="259">
        <v>43624</v>
      </c>
      <c r="J1624" t="s">
        <v>540</v>
      </c>
    </row>
    <row r="1625" spans="9:10" hidden="1">
      <c r="I1625" s="259">
        <v>43625</v>
      </c>
      <c r="J1625" t="s">
        <v>541</v>
      </c>
    </row>
    <row r="1626" spans="9:10" hidden="1">
      <c r="I1626" s="259">
        <v>43626</v>
      </c>
      <c r="J1626" t="s">
        <v>542</v>
      </c>
    </row>
    <row r="1627" spans="9:10" hidden="1">
      <c r="I1627" s="259">
        <v>43627</v>
      </c>
      <c r="J1627" t="s">
        <v>543</v>
      </c>
    </row>
    <row r="1628" spans="9:10" hidden="1">
      <c r="I1628" s="259">
        <v>43628</v>
      </c>
      <c r="J1628" t="s">
        <v>544</v>
      </c>
    </row>
    <row r="1629" spans="9:10" hidden="1">
      <c r="I1629" s="259">
        <v>43629</v>
      </c>
      <c r="J1629" t="s">
        <v>538</v>
      </c>
    </row>
    <row r="1630" spans="9:10" hidden="1">
      <c r="I1630" s="259">
        <v>43630</v>
      </c>
      <c r="J1630" t="s">
        <v>539</v>
      </c>
    </row>
    <row r="1631" spans="9:10" hidden="1">
      <c r="I1631" s="259">
        <v>43631</v>
      </c>
      <c r="J1631" t="s">
        <v>540</v>
      </c>
    </row>
    <row r="1632" spans="9:10" hidden="1">
      <c r="I1632" s="259">
        <v>43632</v>
      </c>
      <c r="J1632" t="s">
        <v>541</v>
      </c>
    </row>
    <row r="1633" spans="9:10" hidden="1">
      <c r="I1633" s="259">
        <v>43633</v>
      </c>
      <c r="J1633" t="s">
        <v>542</v>
      </c>
    </row>
    <row r="1634" spans="9:10" hidden="1">
      <c r="I1634" s="259">
        <v>43634</v>
      </c>
      <c r="J1634" t="s">
        <v>543</v>
      </c>
    </row>
    <row r="1635" spans="9:10" hidden="1">
      <c r="I1635" s="259">
        <v>43635</v>
      </c>
      <c r="J1635" t="s">
        <v>544</v>
      </c>
    </row>
    <row r="1636" spans="9:10" hidden="1">
      <c r="I1636" s="259">
        <v>43636</v>
      </c>
      <c r="J1636" t="s">
        <v>538</v>
      </c>
    </row>
    <row r="1637" spans="9:10" hidden="1">
      <c r="I1637" s="259">
        <v>43637</v>
      </c>
      <c r="J1637" t="s">
        <v>539</v>
      </c>
    </row>
    <row r="1638" spans="9:10" hidden="1">
      <c r="I1638" s="259">
        <v>43638</v>
      </c>
      <c r="J1638" t="s">
        <v>540</v>
      </c>
    </row>
    <row r="1639" spans="9:10" hidden="1">
      <c r="I1639" s="259">
        <v>43639</v>
      </c>
      <c r="J1639" t="s">
        <v>541</v>
      </c>
    </row>
    <row r="1640" spans="9:10" hidden="1">
      <c r="I1640" s="259">
        <v>43640</v>
      </c>
      <c r="J1640" t="s">
        <v>542</v>
      </c>
    </row>
    <row r="1641" spans="9:10" hidden="1">
      <c r="I1641" s="259">
        <v>43641</v>
      </c>
      <c r="J1641" t="s">
        <v>543</v>
      </c>
    </row>
    <row r="1642" spans="9:10" hidden="1">
      <c r="I1642" s="259">
        <v>43642</v>
      </c>
      <c r="J1642" t="s">
        <v>544</v>
      </c>
    </row>
    <row r="1643" spans="9:10" hidden="1">
      <c r="I1643" s="259">
        <v>43643</v>
      </c>
      <c r="J1643" t="s">
        <v>538</v>
      </c>
    </row>
    <row r="1644" spans="9:10" hidden="1">
      <c r="I1644" s="259">
        <v>43644</v>
      </c>
      <c r="J1644" t="s">
        <v>539</v>
      </c>
    </row>
    <row r="1645" spans="9:10" hidden="1">
      <c r="I1645" s="259">
        <v>43645</v>
      </c>
      <c r="J1645" t="s">
        <v>540</v>
      </c>
    </row>
    <row r="1646" spans="9:10" hidden="1">
      <c r="I1646" s="259">
        <v>43646</v>
      </c>
      <c r="J1646" t="s">
        <v>541</v>
      </c>
    </row>
    <row r="1647" spans="9:10" hidden="1">
      <c r="I1647" s="259">
        <v>43647</v>
      </c>
      <c r="J1647" t="s">
        <v>542</v>
      </c>
    </row>
    <row r="1648" spans="9:10" hidden="1">
      <c r="I1648" s="259">
        <v>43648</v>
      </c>
      <c r="J1648" t="s">
        <v>543</v>
      </c>
    </row>
    <row r="1649" spans="9:10" hidden="1">
      <c r="I1649" s="259">
        <v>43649</v>
      </c>
      <c r="J1649" t="s">
        <v>544</v>
      </c>
    </row>
    <row r="1650" spans="9:10" hidden="1">
      <c r="I1650" s="259">
        <v>43650</v>
      </c>
      <c r="J1650" t="s">
        <v>538</v>
      </c>
    </row>
    <row r="1651" spans="9:10" hidden="1">
      <c r="I1651" s="259">
        <v>43651</v>
      </c>
      <c r="J1651" t="s">
        <v>539</v>
      </c>
    </row>
    <row r="1652" spans="9:10" hidden="1">
      <c r="I1652" s="259">
        <v>43652</v>
      </c>
      <c r="J1652" t="s">
        <v>540</v>
      </c>
    </row>
    <row r="1653" spans="9:10" hidden="1">
      <c r="I1653" s="259">
        <v>43653</v>
      </c>
      <c r="J1653" t="s">
        <v>541</v>
      </c>
    </row>
    <row r="1654" spans="9:10" hidden="1">
      <c r="I1654" s="259">
        <v>43654</v>
      </c>
      <c r="J1654" t="s">
        <v>542</v>
      </c>
    </row>
    <row r="1655" spans="9:10" hidden="1">
      <c r="I1655" s="259">
        <v>43655</v>
      </c>
      <c r="J1655" t="s">
        <v>543</v>
      </c>
    </row>
    <row r="1656" spans="9:10" hidden="1">
      <c r="I1656" s="259">
        <v>43656</v>
      </c>
      <c r="J1656" t="s">
        <v>544</v>
      </c>
    </row>
    <row r="1657" spans="9:10" hidden="1">
      <c r="I1657" s="259">
        <v>43657</v>
      </c>
      <c r="J1657" t="s">
        <v>538</v>
      </c>
    </row>
    <row r="1658" spans="9:10" hidden="1">
      <c r="I1658" s="259">
        <v>43658</v>
      </c>
      <c r="J1658" t="s">
        <v>539</v>
      </c>
    </row>
    <row r="1659" spans="9:10" hidden="1">
      <c r="I1659" s="259">
        <v>43659</v>
      </c>
      <c r="J1659" t="s">
        <v>540</v>
      </c>
    </row>
    <row r="1660" spans="9:10" hidden="1">
      <c r="I1660" s="259">
        <v>43660</v>
      </c>
      <c r="J1660" t="s">
        <v>541</v>
      </c>
    </row>
    <row r="1661" spans="9:10" hidden="1">
      <c r="I1661" s="259">
        <v>43661</v>
      </c>
      <c r="J1661" t="s">
        <v>542</v>
      </c>
    </row>
    <row r="1662" spans="9:10" hidden="1">
      <c r="I1662" s="259">
        <v>43662</v>
      </c>
      <c r="J1662" t="s">
        <v>543</v>
      </c>
    </row>
    <row r="1663" spans="9:10" hidden="1">
      <c r="I1663" s="259">
        <v>43663</v>
      </c>
      <c r="J1663" t="s">
        <v>544</v>
      </c>
    </row>
    <row r="1664" spans="9:10" hidden="1">
      <c r="I1664" s="259">
        <v>43664</v>
      </c>
      <c r="J1664" t="s">
        <v>538</v>
      </c>
    </row>
    <row r="1665" spans="9:10" hidden="1">
      <c r="I1665" s="259">
        <v>43665</v>
      </c>
      <c r="J1665" t="s">
        <v>539</v>
      </c>
    </row>
    <row r="1666" spans="9:10" hidden="1">
      <c r="I1666" s="259">
        <v>43666</v>
      </c>
      <c r="J1666" t="s">
        <v>540</v>
      </c>
    </row>
    <row r="1667" spans="9:10" hidden="1">
      <c r="I1667" s="259">
        <v>43667</v>
      </c>
      <c r="J1667" t="s">
        <v>541</v>
      </c>
    </row>
    <row r="1668" spans="9:10" hidden="1">
      <c r="I1668" s="259">
        <v>43668</v>
      </c>
      <c r="J1668" t="s">
        <v>542</v>
      </c>
    </row>
    <row r="1669" spans="9:10" hidden="1">
      <c r="I1669" s="259">
        <v>43669</v>
      </c>
      <c r="J1669" t="s">
        <v>543</v>
      </c>
    </row>
    <row r="1670" spans="9:10" hidden="1">
      <c r="I1670" s="259">
        <v>43670</v>
      </c>
      <c r="J1670" t="s">
        <v>544</v>
      </c>
    </row>
    <row r="1671" spans="9:10" hidden="1">
      <c r="I1671" s="259">
        <v>43671</v>
      </c>
      <c r="J1671" t="s">
        <v>538</v>
      </c>
    </row>
    <row r="1672" spans="9:10" hidden="1">
      <c r="I1672" s="259">
        <v>43672</v>
      </c>
      <c r="J1672" t="s">
        <v>539</v>
      </c>
    </row>
    <row r="1673" spans="9:10" hidden="1">
      <c r="I1673" s="259">
        <v>43673</v>
      </c>
      <c r="J1673" t="s">
        <v>540</v>
      </c>
    </row>
    <row r="1674" spans="9:10" hidden="1">
      <c r="I1674" s="259">
        <v>43674</v>
      </c>
      <c r="J1674" t="s">
        <v>541</v>
      </c>
    </row>
    <row r="1675" spans="9:10" hidden="1">
      <c r="I1675" s="259">
        <v>43675</v>
      </c>
      <c r="J1675" t="s">
        <v>542</v>
      </c>
    </row>
    <row r="1676" spans="9:10" hidden="1">
      <c r="I1676" s="259">
        <v>43676</v>
      </c>
      <c r="J1676" t="s">
        <v>543</v>
      </c>
    </row>
    <row r="1677" spans="9:10" hidden="1">
      <c r="I1677" s="259">
        <v>43677</v>
      </c>
      <c r="J1677" t="s">
        <v>544</v>
      </c>
    </row>
    <row r="1678" spans="9:10" hidden="1">
      <c r="I1678" s="259">
        <v>43678</v>
      </c>
      <c r="J1678" t="s">
        <v>538</v>
      </c>
    </row>
    <row r="1679" spans="9:10" hidden="1">
      <c r="I1679" s="259">
        <v>43679</v>
      </c>
      <c r="J1679" t="s">
        <v>539</v>
      </c>
    </row>
    <row r="1680" spans="9:10" hidden="1">
      <c r="I1680" s="259">
        <v>43680</v>
      </c>
      <c r="J1680" t="s">
        <v>540</v>
      </c>
    </row>
    <row r="1681" spans="9:10" hidden="1">
      <c r="I1681" s="259">
        <v>43681</v>
      </c>
      <c r="J1681" t="s">
        <v>541</v>
      </c>
    </row>
    <row r="1682" spans="9:10" hidden="1">
      <c r="I1682" s="259">
        <v>43682</v>
      </c>
      <c r="J1682" t="s">
        <v>542</v>
      </c>
    </row>
    <row r="1683" spans="9:10" hidden="1">
      <c r="I1683" s="259">
        <v>43683</v>
      </c>
      <c r="J1683" t="s">
        <v>543</v>
      </c>
    </row>
    <row r="1684" spans="9:10" hidden="1">
      <c r="I1684" s="259">
        <v>43684</v>
      </c>
      <c r="J1684" t="s">
        <v>544</v>
      </c>
    </row>
    <row r="1685" spans="9:10" hidden="1">
      <c r="I1685" s="259">
        <v>43685</v>
      </c>
      <c r="J1685" t="s">
        <v>538</v>
      </c>
    </row>
    <row r="1686" spans="9:10" hidden="1">
      <c r="I1686" s="259">
        <v>43686</v>
      </c>
      <c r="J1686" t="s">
        <v>539</v>
      </c>
    </row>
    <row r="1687" spans="9:10" hidden="1">
      <c r="I1687" s="259">
        <v>43687</v>
      </c>
      <c r="J1687" t="s">
        <v>540</v>
      </c>
    </row>
    <row r="1688" spans="9:10" hidden="1">
      <c r="I1688" s="259">
        <v>43688</v>
      </c>
      <c r="J1688" t="s">
        <v>541</v>
      </c>
    </row>
    <row r="1689" spans="9:10" hidden="1">
      <c r="I1689" s="259">
        <v>43689</v>
      </c>
      <c r="J1689" t="s">
        <v>542</v>
      </c>
    </row>
    <row r="1690" spans="9:10" hidden="1">
      <c r="I1690" s="259">
        <v>43690</v>
      </c>
      <c r="J1690" t="s">
        <v>543</v>
      </c>
    </row>
    <row r="1691" spans="9:10" hidden="1">
      <c r="I1691" s="259">
        <v>43691</v>
      </c>
      <c r="J1691" t="s">
        <v>544</v>
      </c>
    </row>
    <row r="1692" spans="9:10" hidden="1">
      <c r="I1692" s="259">
        <v>43692</v>
      </c>
      <c r="J1692" t="s">
        <v>538</v>
      </c>
    </row>
    <row r="1693" spans="9:10" hidden="1">
      <c r="I1693" s="259">
        <v>43693</v>
      </c>
      <c r="J1693" t="s">
        <v>539</v>
      </c>
    </row>
    <row r="1694" spans="9:10" hidden="1">
      <c r="I1694" s="259">
        <v>43694</v>
      </c>
      <c r="J1694" t="s">
        <v>540</v>
      </c>
    </row>
    <row r="1695" spans="9:10" hidden="1">
      <c r="I1695" s="259">
        <v>43695</v>
      </c>
      <c r="J1695" t="s">
        <v>541</v>
      </c>
    </row>
    <row r="1696" spans="9:10" hidden="1">
      <c r="I1696" s="259">
        <v>43696</v>
      </c>
      <c r="J1696" t="s">
        <v>542</v>
      </c>
    </row>
    <row r="1697" spans="9:10" hidden="1">
      <c r="I1697" s="259">
        <v>43697</v>
      </c>
      <c r="J1697" t="s">
        <v>543</v>
      </c>
    </row>
    <row r="1698" spans="9:10" hidden="1">
      <c r="I1698" s="259">
        <v>43698</v>
      </c>
      <c r="J1698" t="s">
        <v>544</v>
      </c>
    </row>
    <row r="1699" spans="9:10" hidden="1">
      <c r="I1699" s="259">
        <v>43699</v>
      </c>
      <c r="J1699" t="s">
        <v>538</v>
      </c>
    </row>
    <row r="1700" spans="9:10" hidden="1">
      <c r="I1700" s="259">
        <v>43700</v>
      </c>
      <c r="J1700" t="s">
        <v>539</v>
      </c>
    </row>
    <row r="1701" spans="9:10" hidden="1">
      <c r="I1701" s="259">
        <v>43701</v>
      </c>
      <c r="J1701" t="s">
        <v>540</v>
      </c>
    </row>
    <row r="1702" spans="9:10" hidden="1">
      <c r="I1702" s="259">
        <v>43702</v>
      </c>
      <c r="J1702" t="s">
        <v>541</v>
      </c>
    </row>
    <row r="1703" spans="9:10" hidden="1">
      <c r="I1703" s="259">
        <v>43703</v>
      </c>
      <c r="J1703" t="s">
        <v>542</v>
      </c>
    </row>
    <row r="1704" spans="9:10" hidden="1">
      <c r="I1704" s="259">
        <v>43704</v>
      </c>
      <c r="J1704" t="s">
        <v>543</v>
      </c>
    </row>
    <row r="1705" spans="9:10" hidden="1">
      <c r="I1705" s="259">
        <v>43705</v>
      </c>
      <c r="J1705" t="s">
        <v>544</v>
      </c>
    </row>
    <row r="1706" spans="9:10" hidden="1">
      <c r="I1706" s="259">
        <v>43706</v>
      </c>
      <c r="J1706" t="s">
        <v>538</v>
      </c>
    </row>
    <row r="1707" spans="9:10" hidden="1">
      <c r="I1707" s="259">
        <v>43707</v>
      </c>
      <c r="J1707" t="s">
        <v>539</v>
      </c>
    </row>
    <row r="1708" spans="9:10" hidden="1">
      <c r="I1708" s="259">
        <v>43708</v>
      </c>
      <c r="J1708" t="s">
        <v>540</v>
      </c>
    </row>
    <row r="1709" spans="9:10" hidden="1">
      <c r="I1709" s="259">
        <v>43709</v>
      </c>
      <c r="J1709" t="s">
        <v>541</v>
      </c>
    </row>
    <row r="1710" spans="9:10" hidden="1">
      <c r="I1710" s="259">
        <v>43710</v>
      </c>
      <c r="J1710" t="s">
        <v>542</v>
      </c>
    </row>
    <row r="1711" spans="9:10" hidden="1">
      <c r="I1711" s="259">
        <v>43711</v>
      </c>
      <c r="J1711" t="s">
        <v>543</v>
      </c>
    </row>
    <row r="1712" spans="9:10" hidden="1">
      <c r="I1712" s="259">
        <v>43712</v>
      </c>
      <c r="J1712" t="s">
        <v>544</v>
      </c>
    </row>
    <row r="1713" spans="9:10" hidden="1">
      <c r="I1713" s="259">
        <v>43713</v>
      </c>
      <c r="J1713" t="s">
        <v>538</v>
      </c>
    </row>
    <row r="1714" spans="9:10" hidden="1">
      <c r="I1714" s="259">
        <v>43714</v>
      </c>
      <c r="J1714" t="s">
        <v>539</v>
      </c>
    </row>
    <row r="1715" spans="9:10" hidden="1">
      <c r="I1715" s="259">
        <v>43715</v>
      </c>
      <c r="J1715" t="s">
        <v>540</v>
      </c>
    </row>
    <row r="1716" spans="9:10" hidden="1">
      <c r="I1716" s="259">
        <v>43716</v>
      </c>
      <c r="J1716" t="s">
        <v>541</v>
      </c>
    </row>
    <row r="1717" spans="9:10" hidden="1">
      <c r="I1717" s="259">
        <v>43717</v>
      </c>
      <c r="J1717" t="s">
        <v>542</v>
      </c>
    </row>
    <row r="1718" spans="9:10" hidden="1">
      <c r="I1718" s="259">
        <v>43718</v>
      </c>
      <c r="J1718" t="s">
        <v>543</v>
      </c>
    </row>
    <row r="1719" spans="9:10" hidden="1">
      <c r="I1719" s="259">
        <v>43719</v>
      </c>
      <c r="J1719" t="s">
        <v>544</v>
      </c>
    </row>
    <row r="1720" spans="9:10" hidden="1">
      <c r="I1720" s="259">
        <v>43720</v>
      </c>
      <c r="J1720" t="s">
        <v>538</v>
      </c>
    </row>
    <row r="1721" spans="9:10" hidden="1">
      <c r="I1721" s="259">
        <v>43721</v>
      </c>
      <c r="J1721" t="s">
        <v>539</v>
      </c>
    </row>
    <row r="1722" spans="9:10" hidden="1">
      <c r="I1722" s="259">
        <v>43722</v>
      </c>
      <c r="J1722" t="s">
        <v>540</v>
      </c>
    </row>
    <row r="1723" spans="9:10" hidden="1">
      <c r="I1723" s="259">
        <v>43723</v>
      </c>
      <c r="J1723" t="s">
        <v>541</v>
      </c>
    </row>
    <row r="1724" spans="9:10" hidden="1">
      <c r="I1724" s="259">
        <v>43724</v>
      </c>
      <c r="J1724" t="s">
        <v>542</v>
      </c>
    </row>
    <row r="1725" spans="9:10" hidden="1">
      <c r="I1725" s="259">
        <v>43725</v>
      </c>
      <c r="J1725" t="s">
        <v>543</v>
      </c>
    </row>
    <row r="1726" spans="9:10" hidden="1">
      <c r="I1726" s="259">
        <v>43726</v>
      </c>
      <c r="J1726" t="s">
        <v>544</v>
      </c>
    </row>
    <row r="1727" spans="9:10" hidden="1">
      <c r="I1727" s="259">
        <v>43727</v>
      </c>
      <c r="J1727" t="s">
        <v>538</v>
      </c>
    </row>
    <row r="1728" spans="9:10" hidden="1">
      <c r="I1728" s="259">
        <v>43728</v>
      </c>
      <c r="J1728" t="s">
        <v>539</v>
      </c>
    </row>
    <row r="1729" spans="9:10" hidden="1">
      <c r="I1729" s="259">
        <v>43729</v>
      </c>
      <c r="J1729" t="s">
        <v>540</v>
      </c>
    </row>
    <row r="1730" spans="9:10" hidden="1">
      <c r="I1730" s="259">
        <v>43730</v>
      </c>
      <c r="J1730" t="s">
        <v>541</v>
      </c>
    </row>
    <row r="1731" spans="9:10" hidden="1">
      <c r="I1731" s="259">
        <v>43731</v>
      </c>
      <c r="J1731" t="s">
        <v>542</v>
      </c>
    </row>
    <row r="1732" spans="9:10" hidden="1">
      <c r="I1732" s="259">
        <v>43732</v>
      </c>
      <c r="J1732" t="s">
        <v>543</v>
      </c>
    </row>
    <row r="1733" spans="9:10" hidden="1">
      <c r="I1733" s="259">
        <v>43733</v>
      </c>
      <c r="J1733" t="s">
        <v>544</v>
      </c>
    </row>
    <row r="1734" spans="9:10" hidden="1">
      <c r="I1734" s="259">
        <v>43734</v>
      </c>
      <c r="J1734" t="s">
        <v>538</v>
      </c>
    </row>
    <row r="1735" spans="9:10" hidden="1">
      <c r="I1735" s="259">
        <v>43735</v>
      </c>
      <c r="J1735" t="s">
        <v>539</v>
      </c>
    </row>
    <row r="1736" spans="9:10" hidden="1">
      <c r="I1736" s="259">
        <v>43736</v>
      </c>
      <c r="J1736" t="s">
        <v>540</v>
      </c>
    </row>
    <row r="1737" spans="9:10" hidden="1">
      <c r="I1737" s="259">
        <v>43737</v>
      </c>
      <c r="J1737" t="s">
        <v>541</v>
      </c>
    </row>
    <row r="1738" spans="9:10" hidden="1">
      <c r="I1738" s="259">
        <v>43738</v>
      </c>
      <c r="J1738" t="s">
        <v>542</v>
      </c>
    </row>
    <row r="1739" spans="9:10" hidden="1">
      <c r="I1739" s="259">
        <v>43739</v>
      </c>
      <c r="J1739" t="s">
        <v>543</v>
      </c>
    </row>
    <row r="1740" spans="9:10" hidden="1">
      <c r="I1740" s="259">
        <v>43740</v>
      </c>
      <c r="J1740" t="s">
        <v>544</v>
      </c>
    </row>
    <row r="1741" spans="9:10" hidden="1">
      <c r="I1741" s="259">
        <v>43741</v>
      </c>
      <c r="J1741" t="s">
        <v>538</v>
      </c>
    </row>
    <row r="1742" spans="9:10" hidden="1">
      <c r="I1742" s="259">
        <v>43742</v>
      </c>
      <c r="J1742" t="s">
        <v>539</v>
      </c>
    </row>
    <row r="1743" spans="9:10" hidden="1">
      <c r="I1743" s="259">
        <v>43743</v>
      </c>
      <c r="J1743" t="s">
        <v>540</v>
      </c>
    </row>
    <row r="1744" spans="9:10" hidden="1">
      <c r="I1744" s="259">
        <v>43744</v>
      </c>
      <c r="J1744" t="s">
        <v>541</v>
      </c>
    </row>
    <row r="1745" spans="9:10" hidden="1">
      <c r="I1745" s="259">
        <v>43745</v>
      </c>
      <c r="J1745" t="s">
        <v>542</v>
      </c>
    </row>
    <row r="1746" spans="9:10" hidden="1">
      <c r="I1746" s="259">
        <v>43746</v>
      </c>
      <c r="J1746" t="s">
        <v>543</v>
      </c>
    </row>
    <row r="1747" spans="9:10" hidden="1">
      <c r="I1747" s="259">
        <v>43747</v>
      </c>
      <c r="J1747" t="s">
        <v>544</v>
      </c>
    </row>
    <row r="1748" spans="9:10" hidden="1">
      <c r="I1748" s="259">
        <v>43748</v>
      </c>
      <c r="J1748" t="s">
        <v>538</v>
      </c>
    </row>
    <row r="1749" spans="9:10" hidden="1">
      <c r="I1749" s="259">
        <v>43749</v>
      </c>
      <c r="J1749" t="s">
        <v>539</v>
      </c>
    </row>
    <row r="1750" spans="9:10" hidden="1">
      <c r="I1750" s="259">
        <v>43750</v>
      </c>
      <c r="J1750" t="s">
        <v>540</v>
      </c>
    </row>
    <row r="1751" spans="9:10" hidden="1">
      <c r="I1751" s="259">
        <v>43751</v>
      </c>
      <c r="J1751" t="s">
        <v>541</v>
      </c>
    </row>
    <row r="1752" spans="9:10" hidden="1">
      <c r="I1752" s="259">
        <v>43752</v>
      </c>
      <c r="J1752" t="s">
        <v>542</v>
      </c>
    </row>
    <row r="1753" spans="9:10" hidden="1">
      <c r="I1753" s="259">
        <v>43753</v>
      </c>
      <c r="J1753" t="s">
        <v>543</v>
      </c>
    </row>
    <row r="1754" spans="9:10" hidden="1">
      <c r="I1754" s="259">
        <v>43754</v>
      </c>
      <c r="J1754" t="s">
        <v>544</v>
      </c>
    </row>
    <row r="1755" spans="9:10" hidden="1">
      <c r="I1755" s="259">
        <v>43755</v>
      </c>
      <c r="J1755" t="s">
        <v>538</v>
      </c>
    </row>
    <row r="1756" spans="9:10" hidden="1">
      <c r="I1756" s="259">
        <v>43756</v>
      </c>
      <c r="J1756" t="s">
        <v>539</v>
      </c>
    </row>
    <row r="1757" spans="9:10" hidden="1">
      <c r="I1757" s="259">
        <v>43757</v>
      </c>
      <c r="J1757" t="s">
        <v>540</v>
      </c>
    </row>
    <row r="1758" spans="9:10" hidden="1">
      <c r="I1758" s="259">
        <v>43758</v>
      </c>
      <c r="J1758" t="s">
        <v>541</v>
      </c>
    </row>
    <row r="1759" spans="9:10" hidden="1">
      <c r="I1759" s="259">
        <v>43759</v>
      </c>
      <c r="J1759" t="s">
        <v>542</v>
      </c>
    </row>
    <row r="1760" spans="9:10" hidden="1">
      <c r="I1760" s="259">
        <v>43760</v>
      </c>
      <c r="J1760" t="s">
        <v>543</v>
      </c>
    </row>
    <row r="1761" spans="9:10" hidden="1">
      <c r="I1761" s="259">
        <v>43761</v>
      </c>
      <c r="J1761" t="s">
        <v>544</v>
      </c>
    </row>
    <row r="1762" spans="9:10" hidden="1">
      <c r="I1762" s="259">
        <v>43762</v>
      </c>
      <c r="J1762" t="s">
        <v>538</v>
      </c>
    </row>
    <row r="1763" spans="9:10" hidden="1">
      <c r="I1763" s="259">
        <v>43763</v>
      </c>
      <c r="J1763" t="s">
        <v>539</v>
      </c>
    </row>
    <row r="1764" spans="9:10" hidden="1">
      <c r="I1764" s="259">
        <v>43764</v>
      </c>
      <c r="J1764" t="s">
        <v>540</v>
      </c>
    </row>
    <row r="1765" spans="9:10" hidden="1">
      <c r="I1765" s="259">
        <v>43765</v>
      </c>
      <c r="J1765" t="s">
        <v>541</v>
      </c>
    </row>
    <row r="1766" spans="9:10" hidden="1">
      <c r="I1766" s="259">
        <v>43766</v>
      </c>
      <c r="J1766" t="s">
        <v>542</v>
      </c>
    </row>
    <row r="1767" spans="9:10" hidden="1">
      <c r="I1767" s="259">
        <v>43767</v>
      </c>
      <c r="J1767" t="s">
        <v>543</v>
      </c>
    </row>
    <row r="1768" spans="9:10" hidden="1">
      <c r="I1768" s="259">
        <v>43768</v>
      </c>
      <c r="J1768" t="s">
        <v>544</v>
      </c>
    </row>
    <row r="1769" spans="9:10" hidden="1">
      <c r="I1769" s="259">
        <v>43769</v>
      </c>
      <c r="J1769" t="s">
        <v>538</v>
      </c>
    </row>
    <row r="1770" spans="9:10" hidden="1">
      <c r="I1770" s="259">
        <v>43770</v>
      </c>
      <c r="J1770" t="s">
        <v>539</v>
      </c>
    </row>
    <row r="1771" spans="9:10" hidden="1">
      <c r="I1771" s="259">
        <v>43771</v>
      </c>
      <c r="J1771" t="s">
        <v>540</v>
      </c>
    </row>
    <row r="1772" spans="9:10" hidden="1">
      <c r="I1772" s="259">
        <v>43772</v>
      </c>
      <c r="J1772" t="s">
        <v>541</v>
      </c>
    </row>
    <row r="1773" spans="9:10" hidden="1">
      <c r="I1773" s="259">
        <v>43773</v>
      </c>
      <c r="J1773" t="s">
        <v>542</v>
      </c>
    </row>
    <row r="1774" spans="9:10" hidden="1">
      <c r="I1774" s="259">
        <v>43774</v>
      </c>
      <c r="J1774" t="s">
        <v>543</v>
      </c>
    </row>
    <row r="1775" spans="9:10" hidden="1">
      <c r="I1775" s="259">
        <v>43775</v>
      </c>
      <c r="J1775" t="s">
        <v>544</v>
      </c>
    </row>
    <row r="1776" spans="9:10" hidden="1">
      <c r="I1776" s="259">
        <v>43776</v>
      </c>
      <c r="J1776" t="s">
        <v>538</v>
      </c>
    </row>
    <row r="1777" spans="9:10" hidden="1">
      <c r="I1777" s="259">
        <v>43777</v>
      </c>
      <c r="J1777" t="s">
        <v>539</v>
      </c>
    </row>
    <row r="1778" spans="9:10" hidden="1">
      <c r="I1778" s="259">
        <v>43778</v>
      </c>
      <c r="J1778" t="s">
        <v>540</v>
      </c>
    </row>
    <row r="1779" spans="9:10" hidden="1">
      <c r="I1779" s="259">
        <v>43779</v>
      </c>
      <c r="J1779" t="s">
        <v>541</v>
      </c>
    </row>
    <row r="1780" spans="9:10" hidden="1">
      <c r="I1780" s="259">
        <v>43780</v>
      </c>
      <c r="J1780" t="s">
        <v>542</v>
      </c>
    </row>
    <row r="1781" spans="9:10" hidden="1">
      <c r="I1781" s="259">
        <v>43781</v>
      </c>
      <c r="J1781" t="s">
        <v>543</v>
      </c>
    </row>
    <row r="1782" spans="9:10" hidden="1">
      <c r="I1782" s="259">
        <v>43782</v>
      </c>
      <c r="J1782" t="s">
        <v>544</v>
      </c>
    </row>
    <row r="1783" spans="9:10" hidden="1">
      <c r="I1783" s="259">
        <v>43783</v>
      </c>
      <c r="J1783" t="s">
        <v>538</v>
      </c>
    </row>
    <row r="1784" spans="9:10" hidden="1">
      <c r="I1784" s="259">
        <v>43784</v>
      </c>
      <c r="J1784" t="s">
        <v>539</v>
      </c>
    </row>
    <row r="1785" spans="9:10" hidden="1">
      <c r="I1785" s="259">
        <v>43785</v>
      </c>
      <c r="J1785" t="s">
        <v>540</v>
      </c>
    </row>
    <row r="1786" spans="9:10" hidden="1">
      <c r="I1786" s="259">
        <v>43786</v>
      </c>
      <c r="J1786" t="s">
        <v>541</v>
      </c>
    </row>
    <row r="1787" spans="9:10" hidden="1">
      <c r="I1787" s="259">
        <v>43787</v>
      </c>
      <c r="J1787" t="s">
        <v>542</v>
      </c>
    </row>
    <row r="1788" spans="9:10" hidden="1">
      <c r="I1788" s="259">
        <v>43788</v>
      </c>
      <c r="J1788" t="s">
        <v>543</v>
      </c>
    </row>
    <row r="1789" spans="9:10" hidden="1">
      <c r="I1789" s="259">
        <v>43789</v>
      </c>
      <c r="J1789" t="s">
        <v>544</v>
      </c>
    </row>
    <row r="1790" spans="9:10" hidden="1">
      <c r="I1790" s="259">
        <v>43790</v>
      </c>
      <c r="J1790" t="s">
        <v>538</v>
      </c>
    </row>
    <row r="1791" spans="9:10" hidden="1">
      <c r="I1791" s="259">
        <v>43791</v>
      </c>
      <c r="J1791" t="s">
        <v>539</v>
      </c>
    </row>
    <row r="1792" spans="9:10" hidden="1">
      <c r="I1792" s="259">
        <v>43792</v>
      </c>
      <c r="J1792" t="s">
        <v>540</v>
      </c>
    </row>
    <row r="1793" spans="9:10" hidden="1">
      <c r="I1793" s="259">
        <v>43793</v>
      </c>
      <c r="J1793" t="s">
        <v>541</v>
      </c>
    </row>
    <row r="1794" spans="9:10" hidden="1">
      <c r="I1794" s="259">
        <v>43794</v>
      </c>
      <c r="J1794" t="s">
        <v>542</v>
      </c>
    </row>
    <row r="1795" spans="9:10" hidden="1">
      <c r="I1795" s="259">
        <v>43795</v>
      </c>
      <c r="J1795" t="s">
        <v>543</v>
      </c>
    </row>
    <row r="1796" spans="9:10" hidden="1">
      <c r="I1796" s="259">
        <v>43796</v>
      </c>
      <c r="J1796" t="s">
        <v>544</v>
      </c>
    </row>
    <row r="1797" spans="9:10" hidden="1">
      <c r="I1797" s="259">
        <v>43797</v>
      </c>
      <c r="J1797" t="s">
        <v>538</v>
      </c>
    </row>
    <row r="1798" spans="9:10" hidden="1">
      <c r="I1798" s="259">
        <v>43798</v>
      </c>
      <c r="J1798" t="s">
        <v>539</v>
      </c>
    </row>
    <row r="1799" spans="9:10" hidden="1">
      <c r="I1799" s="259">
        <v>43799</v>
      </c>
      <c r="J1799" t="s">
        <v>540</v>
      </c>
    </row>
    <row r="1800" spans="9:10" hidden="1">
      <c r="I1800" s="259">
        <v>43800</v>
      </c>
      <c r="J1800" t="s">
        <v>541</v>
      </c>
    </row>
    <row r="1801" spans="9:10" hidden="1">
      <c r="I1801" s="259">
        <v>43801</v>
      </c>
      <c r="J1801" t="s">
        <v>542</v>
      </c>
    </row>
    <row r="1802" spans="9:10" hidden="1">
      <c r="I1802" s="259">
        <v>43802</v>
      </c>
      <c r="J1802" t="s">
        <v>543</v>
      </c>
    </row>
    <row r="1803" spans="9:10" hidden="1">
      <c r="I1803" s="259">
        <v>43803</v>
      </c>
      <c r="J1803" t="s">
        <v>544</v>
      </c>
    </row>
    <row r="1804" spans="9:10" hidden="1">
      <c r="I1804" s="259">
        <v>43804</v>
      </c>
      <c r="J1804" t="s">
        <v>538</v>
      </c>
    </row>
    <row r="1805" spans="9:10" hidden="1">
      <c r="I1805" s="259">
        <v>43805</v>
      </c>
      <c r="J1805" t="s">
        <v>539</v>
      </c>
    </row>
    <row r="1806" spans="9:10" hidden="1">
      <c r="I1806" s="259">
        <v>43806</v>
      </c>
      <c r="J1806" t="s">
        <v>540</v>
      </c>
    </row>
    <row r="1807" spans="9:10" hidden="1">
      <c r="I1807" s="259">
        <v>43807</v>
      </c>
      <c r="J1807" t="s">
        <v>541</v>
      </c>
    </row>
    <row r="1808" spans="9:10" hidden="1">
      <c r="I1808" s="259">
        <v>43808</v>
      </c>
      <c r="J1808" t="s">
        <v>542</v>
      </c>
    </row>
    <row r="1809" spans="9:10" hidden="1">
      <c r="I1809" s="259">
        <v>43809</v>
      </c>
      <c r="J1809" t="s">
        <v>543</v>
      </c>
    </row>
    <row r="1810" spans="9:10" hidden="1">
      <c r="I1810" s="259">
        <v>43810</v>
      </c>
      <c r="J1810" t="s">
        <v>544</v>
      </c>
    </row>
    <row r="1811" spans="9:10" hidden="1">
      <c r="I1811" s="259">
        <v>43811</v>
      </c>
      <c r="J1811" t="s">
        <v>538</v>
      </c>
    </row>
    <row r="1812" spans="9:10" hidden="1">
      <c r="I1812" s="259">
        <v>43812</v>
      </c>
      <c r="J1812" t="s">
        <v>539</v>
      </c>
    </row>
    <row r="1813" spans="9:10" hidden="1">
      <c r="I1813" s="259">
        <v>43813</v>
      </c>
      <c r="J1813" t="s">
        <v>540</v>
      </c>
    </row>
    <row r="1814" spans="9:10" hidden="1">
      <c r="I1814" s="259">
        <v>43814</v>
      </c>
      <c r="J1814" t="s">
        <v>541</v>
      </c>
    </row>
    <row r="1815" spans="9:10" hidden="1">
      <c r="I1815" s="259">
        <v>43815</v>
      </c>
      <c r="J1815" t="s">
        <v>542</v>
      </c>
    </row>
    <row r="1816" spans="9:10" hidden="1">
      <c r="I1816" s="259">
        <v>43816</v>
      </c>
      <c r="J1816" t="s">
        <v>543</v>
      </c>
    </row>
    <row r="1817" spans="9:10" hidden="1">
      <c r="I1817" s="259">
        <v>43817</v>
      </c>
      <c r="J1817" t="s">
        <v>544</v>
      </c>
    </row>
    <row r="1818" spans="9:10" hidden="1">
      <c r="I1818" s="259">
        <v>43818</v>
      </c>
      <c r="J1818" t="s">
        <v>538</v>
      </c>
    </row>
    <row r="1819" spans="9:10" hidden="1">
      <c r="I1819" s="259">
        <v>43819</v>
      </c>
      <c r="J1819" t="s">
        <v>539</v>
      </c>
    </row>
    <row r="1820" spans="9:10" hidden="1">
      <c r="I1820" s="259">
        <v>43820</v>
      </c>
      <c r="J1820" t="s">
        <v>540</v>
      </c>
    </row>
    <row r="1821" spans="9:10" hidden="1">
      <c r="I1821" s="259">
        <v>43821</v>
      </c>
      <c r="J1821" t="s">
        <v>541</v>
      </c>
    </row>
    <row r="1822" spans="9:10" hidden="1">
      <c r="I1822" s="259">
        <v>43822</v>
      </c>
      <c r="J1822" t="s">
        <v>542</v>
      </c>
    </row>
    <row r="1823" spans="9:10" hidden="1">
      <c r="I1823" s="259">
        <v>43823</v>
      </c>
      <c r="J1823" t="s">
        <v>543</v>
      </c>
    </row>
    <row r="1824" spans="9:10" hidden="1">
      <c r="I1824" s="259">
        <v>43824</v>
      </c>
      <c r="J1824" t="s">
        <v>544</v>
      </c>
    </row>
    <row r="1825" spans="9:10" hidden="1">
      <c r="I1825" s="259">
        <v>43825</v>
      </c>
      <c r="J1825" t="s">
        <v>538</v>
      </c>
    </row>
    <row r="1826" spans="9:10" hidden="1">
      <c r="I1826" s="259">
        <v>43826</v>
      </c>
      <c r="J1826" t="s">
        <v>539</v>
      </c>
    </row>
    <row r="1827" spans="9:10" hidden="1">
      <c r="I1827" s="259">
        <v>43827</v>
      </c>
      <c r="J1827" t="s">
        <v>540</v>
      </c>
    </row>
    <row r="1828" spans="9:10" hidden="1">
      <c r="I1828" s="259">
        <v>43828</v>
      </c>
      <c r="J1828" t="s">
        <v>541</v>
      </c>
    </row>
    <row r="1829" spans="9:10" hidden="1">
      <c r="I1829" s="259">
        <v>43829</v>
      </c>
      <c r="J1829" t="s">
        <v>542</v>
      </c>
    </row>
    <row r="1830" spans="9:10" hidden="1">
      <c r="I1830" s="259">
        <v>43830</v>
      </c>
      <c r="J1830" t="s">
        <v>543</v>
      </c>
    </row>
    <row r="1831" spans="9:10" hidden="1">
      <c r="I1831" s="259">
        <v>43831</v>
      </c>
      <c r="J1831" t="s">
        <v>544</v>
      </c>
    </row>
    <row r="1832" spans="9:10" hidden="1">
      <c r="I1832" s="259">
        <v>43832</v>
      </c>
      <c r="J1832" t="s">
        <v>538</v>
      </c>
    </row>
    <row r="1833" spans="9:10" hidden="1">
      <c r="I1833" s="259">
        <v>43833</v>
      </c>
      <c r="J1833" t="s">
        <v>539</v>
      </c>
    </row>
    <row r="1834" spans="9:10" hidden="1">
      <c r="I1834" s="259">
        <v>43834</v>
      </c>
      <c r="J1834" t="s">
        <v>540</v>
      </c>
    </row>
    <row r="1835" spans="9:10" hidden="1">
      <c r="I1835" s="259">
        <v>43835</v>
      </c>
      <c r="J1835" t="s">
        <v>541</v>
      </c>
    </row>
    <row r="1836" spans="9:10" hidden="1">
      <c r="I1836" s="259">
        <v>43836</v>
      </c>
      <c r="J1836" t="s">
        <v>542</v>
      </c>
    </row>
    <row r="1837" spans="9:10" hidden="1">
      <c r="I1837" s="259">
        <v>43837</v>
      </c>
      <c r="J1837" t="s">
        <v>543</v>
      </c>
    </row>
    <row r="1838" spans="9:10" hidden="1">
      <c r="I1838" s="259">
        <v>43838</v>
      </c>
      <c r="J1838" t="s">
        <v>544</v>
      </c>
    </row>
    <row r="1839" spans="9:10" hidden="1">
      <c r="I1839" s="259">
        <v>43839</v>
      </c>
      <c r="J1839" t="s">
        <v>538</v>
      </c>
    </row>
    <row r="1840" spans="9:10" hidden="1">
      <c r="I1840" s="259">
        <v>43840</v>
      </c>
      <c r="J1840" t="s">
        <v>539</v>
      </c>
    </row>
    <row r="1841" spans="9:10" hidden="1">
      <c r="I1841" s="259">
        <v>43841</v>
      </c>
      <c r="J1841" t="s">
        <v>540</v>
      </c>
    </row>
    <row r="1842" spans="9:10" hidden="1">
      <c r="I1842" s="259">
        <v>43842</v>
      </c>
      <c r="J1842" t="s">
        <v>541</v>
      </c>
    </row>
    <row r="1843" spans="9:10" hidden="1">
      <c r="I1843" s="259">
        <v>43843</v>
      </c>
      <c r="J1843" t="s">
        <v>542</v>
      </c>
    </row>
    <row r="1844" spans="9:10" hidden="1">
      <c r="I1844" s="259">
        <v>43844</v>
      </c>
      <c r="J1844" t="s">
        <v>543</v>
      </c>
    </row>
    <row r="1845" spans="9:10" hidden="1">
      <c r="I1845" s="259">
        <v>43845</v>
      </c>
      <c r="J1845" t="s">
        <v>544</v>
      </c>
    </row>
    <row r="1846" spans="9:10" hidden="1">
      <c r="I1846" s="259">
        <v>43846</v>
      </c>
      <c r="J1846" t="s">
        <v>538</v>
      </c>
    </row>
    <row r="1847" spans="9:10" hidden="1">
      <c r="I1847" s="259">
        <v>43847</v>
      </c>
      <c r="J1847" t="s">
        <v>539</v>
      </c>
    </row>
    <row r="1848" spans="9:10" hidden="1">
      <c r="I1848" s="259">
        <v>43848</v>
      </c>
      <c r="J1848" t="s">
        <v>540</v>
      </c>
    </row>
    <row r="1849" spans="9:10" hidden="1">
      <c r="I1849" s="259">
        <v>43849</v>
      </c>
      <c r="J1849" t="s">
        <v>541</v>
      </c>
    </row>
    <row r="1850" spans="9:10" hidden="1">
      <c r="I1850" s="259">
        <v>43850</v>
      </c>
      <c r="J1850" t="s">
        <v>542</v>
      </c>
    </row>
    <row r="1851" spans="9:10" hidden="1">
      <c r="I1851" s="259">
        <v>43851</v>
      </c>
      <c r="J1851" t="s">
        <v>543</v>
      </c>
    </row>
    <row r="1852" spans="9:10" hidden="1">
      <c r="I1852" s="259">
        <v>43852</v>
      </c>
      <c r="J1852" t="s">
        <v>544</v>
      </c>
    </row>
    <row r="1853" spans="9:10" hidden="1">
      <c r="I1853" s="259">
        <v>43853</v>
      </c>
      <c r="J1853" t="s">
        <v>538</v>
      </c>
    </row>
    <row r="1854" spans="9:10" hidden="1">
      <c r="I1854" s="259">
        <v>43854</v>
      </c>
      <c r="J1854" t="s">
        <v>539</v>
      </c>
    </row>
    <row r="1855" spans="9:10" hidden="1">
      <c r="I1855" s="259">
        <v>43855</v>
      </c>
      <c r="J1855" t="s">
        <v>540</v>
      </c>
    </row>
    <row r="1856" spans="9:10" hidden="1">
      <c r="I1856" s="259">
        <v>43856</v>
      </c>
      <c r="J1856" t="s">
        <v>541</v>
      </c>
    </row>
    <row r="1857" spans="9:10" hidden="1">
      <c r="I1857" s="259">
        <v>43857</v>
      </c>
      <c r="J1857" t="s">
        <v>542</v>
      </c>
    </row>
    <row r="1858" spans="9:10" hidden="1">
      <c r="I1858" s="259">
        <v>43858</v>
      </c>
      <c r="J1858" t="s">
        <v>543</v>
      </c>
    </row>
    <row r="1859" spans="9:10" hidden="1">
      <c r="I1859" s="259">
        <v>43859</v>
      </c>
      <c r="J1859" t="s">
        <v>544</v>
      </c>
    </row>
    <row r="1860" spans="9:10" hidden="1">
      <c r="I1860" s="259">
        <v>43860</v>
      </c>
      <c r="J1860" t="s">
        <v>538</v>
      </c>
    </row>
    <row r="1861" spans="9:10" hidden="1">
      <c r="I1861" s="259">
        <v>43861</v>
      </c>
      <c r="J1861" t="s">
        <v>539</v>
      </c>
    </row>
    <row r="1862" spans="9:10" hidden="1">
      <c r="I1862" s="259">
        <v>43862</v>
      </c>
      <c r="J1862" t="s">
        <v>540</v>
      </c>
    </row>
    <row r="1863" spans="9:10" hidden="1">
      <c r="I1863" s="259">
        <v>43863</v>
      </c>
      <c r="J1863" t="s">
        <v>541</v>
      </c>
    </row>
    <row r="1864" spans="9:10" hidden="1">
      <c r="I1864" s="259">
        <v>43864</v>
      </c>
      <c r="J1864" t="s">
        <v>542</v>
      </c>
    </row>
    <row r="1865" spans="9:10" hidden="1">
      <c r="I1865" s="259">
        <v>43865</v>
      </c>
      <c r="J1865" t="s">
        <v>543</v>
      </c>
    </row>
    <row r="1866" spans="9:10" hidden="1">
      <c r="I1866" s="259">
        <v>43866</v>
      </c>
      <c r="J1866" t="s">
        <v>544</v>
      </c>
    </row>
    <row r="1867" spans="9:10" hidden="1">
      <c r="I1867" s="259">
        <v>43867</v>
      </c>
      <c r="J1867" t="s">
        <v>538</v>
      </c>
    </row>
    <row r="1868" spans="9:10" hidden="1">
      <c r="I1868" s="259">
        <v>43868</v>
      </c>
      <c r="J1868" t="s">
        <v>539</v>
      </c>
    </row>
    <row r="1869" spans="9:10" hidden="1">
      <c r="I1869" s="259">
        <v>43869</v>
      </c>
      <c r="J1869" t="s">
        <v>540</v>
      </c>
    </row>
    <row r="1870" spans="9:10" hidden="1">
      <c r="I1870" s="259">
        <v>43870</v>
      </c>
      <c r="J1870" t="s">
        <v>541</v>
      </c>
    </row>
    <row r="1871" spans="9:10" hidden="1">
      <c r="I1871" s="259">
        <v>43871</v>
      </c>
      <c r="J1871" t="s">
        <v>542</v>
      </c>
    </row>
    <row r="1872" spans="9:10" hidden="1">
      <c r="I1872" s="259">
        <v>43872</v>
      </c>
      <c r="J1872" t="s">
        <v>543</v>
      </c>
    </row>
    <row r="1873" spans="9:10" hidden="1">
      <c r="I1873" s="259">
        <v>43873</v>
      </c>
      <c r="J1873" t="s">
        <v>544</v>
      </c>
    </row>
    <row r="1874" spans="9:10" hidden="1">
      <c r="I1874" s="259">
        <v>43874</v>
      </c>
      <c r="J1874" t="s">
        <v>538</v>
      </c>
    </row>
    <row r="1875" spans="9:10" hidden="1">
      <c r="I1875" s="259">
        <v>43875</v>
      </c>
      <c r="J1875" t="s">
        <v>539</v>
      </c>
    </row>
    <row r="1876" spans="9:10" hidden="1">
      <c r="I1876" s="259">
        <v>43876</v>
      </c>
      <c r="J1876" t="s">
        <v>540</v>
      </c>
    </row>
    <row r="1877" spans="9:10" hidden="1">
      <c r="I1877" s="259">
        <v>43877</v>
      </c>
      <c r="J1877" t="s">
        <v>541</v>
      </c>
    </row>
    <row r="1878" spans="9:10" hidden="1">
      <c r="I1878" s="259">
        <v>43878</v>
      </c>
      <c r="J1878" t="s">
        <v>542</v>
      </c>
    </row>
    <row r="1879" spans="9:10" hidden="1">
      <c r="I1879" s="259">
        <v>43879</v>
      </c>
      <c r="J1879" t="s">
        <v>543</v>
      </c>
    </row>
    <row r="1880" spans="9:10" hidden="1">
      <c r="I1880" s="259">
        <v>43880</v>
      </c>
      <c r="J1880" t="s">
        <v>544</v>
      </c>
    </row>
    <row r="1881" spans="9:10" hidden="1">
      <c r="I1881" s="259">
        <v>43881</v>
      </c>
      <c r="J1881" t="s">
        <v>538</v>
      </c>
    </row>
    <row r="1882" spans="9:10" hidden="1">
      <c r="I1882" s="259">
        <v>43882</v>
      </c>
      <c r="J1882" t="s">
        <v>539</v>
      </c>
    </row>
    <row r="1883" spans="9:10" hidden="1">
      <c r="I1883" s="259">
        <v>43883</v>
      </c>
      <c r="J1883" t="s">
        <v>540</v>
      </c>
    </row>
    <row r="1884" spans="9:10" hidden="1">
      <c r="I1884" s="259">
        <v>43884</v>
      </c>
      <c r="J1884" t="s">
        <v>541</v>
      </c>
    </row>
    <row r="1885" spans="9:10" hidden="1">
      <c r="I1885" s="259">
        <v>43885</v>
      </c>
      <c r="J1885" t="s">
        <v>542</v>
      </c>
    </row>
    <row r="1886" spans="9:10" hidden="1">
      <c r="I1886" s="259">
        <v>43886</v>
      </c>
      <c r="J1886" t="s">
        <v>543</v>
      </c>
    </row>
    <row r="1887" spans="9:10" hidden="1">
      <c r="I1887" s="259">
        <v>43887</v>
      </c>
      <c r="J1887" t="s">
        <v>544</v>
      </c>
    </row>
    <row r="1888" spans="9:10" hidden="1">
      <c r="I1888" s="259">
        <v>43888</v>
      </c>
      <c r="J1888" t="s">
        <v>538</v>
      </c>
    </row>
    <row r="1889" spans="9:10" hidden="1">
      <c r="I1889" s="259">
        <v>43889</v>
      </c>
      <c r="J1889" t="s">
        <v>539</v>
      </c>
    </row>
    <row r="1890" spans="9:10" hidden="1">
      <c r="I1890" s="259">
        <v>43890</v>
      </c>
      <c r="J1890" t="s">
        <v>540</v>
      </c>
    </row>
    <row r="1891" spans="9:10" hidden="1">
      <c r="I1891" s="259">
        <v>43891</v>
      </c>
      <c r="J1891" t="s">
        <v>541</v>
      </c>
    </row>
    <row r="1892" spans="9:10" hidden="1">
      <c r="I1892" s="259">
        <v>43892</v>
      </c>
      <c r="J1892" t="s">
        <v>542</v>
      </c>
    </row>
    <row r="1893" spans="9:10" hidden="1">
      <c r="I1893" s="259">
        <v>43893</v>
      </c>
      <c r="J1893" t="s">
        <v>543</v>
      </c>
    </row>
    <row r="1894" spans="9:10" hidden="1">
      <c r="I1894" s="259">
        <v>43894</v>
      </c>
      <c r="J1894" t="s">
        <v>544</v>
      </c>
    </row>
    <row r="1895" spans="9:10" hidden="1">
      <c r="I1895" s="259">
        <v>43895</v>
      </c>
      <c r="J1895" t="s">
        <v>538</v>
      </c>
    </row>
    <row r="1896" spans="9:10" hidden="1">
      <c r="I1896" s="259">
        <v>43896</v>
      </c>
      <c r="J1896" t="s">
        <v>539</v>
      </c>
    </row>
    <row r="1897" spans="9:10" hidden="1">
      <c r="I1897" s="259">
        <v>43897</v>
      </c>
      <c r="J1897" t="s">
        <v>540</v>
      </c>
    </row>
    <row r="1898" spans="9:10" hidden="1">
      <c r="I1898" s="259">
        <v>43898</v>
      </c>
      <c r="J1898" t="s">
        <v>541</v>
      </c>
    </row>
    <row r="1899" spans="9:10" hidden="1">
      <c r="I1899" s="259">
        <v>43899</v>
      </c>
      <c r="J1899" t="s">
        <v>542</v>
      </c>
    </row>
    <row r="1900" spans="9:10" hidden="1">
      <c r="I1900" s="259">
        <v>43900</v>
      </c>
      <c r="J1900" t="s">
        <v>543</v>
      </c>
    </row>
    <row r="1901" spans="9:10" hidden="1">
      <c r="I1901" s="259">
        <v>43901</v>
      </c>
      <c r="J1901" t="s">
        <v>544</v>
      </c>
    </row>
    <row r="1902" spans="9:10" hidden="1">
      <c r="I1902" s="259">
        <v>43902</v>
      </c>
      <c r="J1902" t="s">
        <v>538</v>
      </c>
    </row>
    <row r="1903" spans="9:10" hidden="1">
      <c r="I1903" s="259">
        <v>43903</v>
      </c>
      <c r="J1903" t="s">
        <v>539</v>
      </c>
    </row>
    <row r="1904" spans="9:10" hidden="1">
      <c r="I1904" s="259">
        <v>43904</v>
      </c>
      <c r="J1904" t="s">
        <v>540</v>
      </c>
    </row>
    <row r="1905" spans="9:10" hidden="1">
      <c r="I1905" s="259">
        <v>43905</v>
      </c>
      <c r="J1905" t="s">
        <v>541</v>
      </c>
    </row>
    <row r="1906" spans="9:10" hidden="1">
      <c r="I1906" s="259">
        <v>43906</v>
      </c>
      <c r="J1906" t="s">
        <v>542</v>
      </c>
    </row>
    <row r="1907" spans="9:10" hidden="1">
      <c r="I1907" s="259">
        <v>43907</v>
      </c>
      <c r="J1907" t="s">
        <v>543</v>
      </c>
    </row>
    <row r="1908" spans="9:10" hidden="1">
      <c r="I1908" s="259">
        <v>43908</v>
      </c>
      <c r="J1908" t="s">
        <v>544</v>
      </c>
    </row>
    <row r="1909" spans="9:10" hidden="1">
      <c r="I1909" s="259">
        <v>43909</v>
      </c>
      <c r="J1909" t="s">
        <v>538</v>
      </c>
    </row>
    <row r="1910" spans="9:10" hidden="1">
      <c r="I1910" s="259">
        <v>43910</v>
      </c>
      <c r="J1910" t="s">
        <v>539</v>
      </c>
    </row>
    <row r="1911" spans="9:10" hidden="1">
      <c r="I1911" s="259">
        <v>43911</v>
      </c>
      <c r="J1911" t="s">
        <v>540</v>
      </c>
    </row>
    <row r="1912" spans="9:10" hidden="1">
      <c r="I1912" s="259">
        <v>43912</v>
      </c>
      <c r="J1912" t="s">
        <v>541</v>
      </c>
    </row>
    <row r="1913" spans="9:10" hidden="1">
      <c r="I1913" s="259">
        <v>43913</v>
      </c>
      <c r="J1913" t="s">
        <v>542</v>
      </c>
    </row>
    <row r="1914" spans="9:10" hidden="1">
      <c r="I1914" s="259">
        <v>43914</v>
      </c>
      <c r="J1914" t="s">
        <v>543</v>
      </c>
    </row>
    <row r="1915" spans="9:10" hidden="1">
      <c r="I1915" s="259">
        <v>43915</v>
      </c>
      <c r="J1915" t="s">
        <v>544</v>
      </c>
    </row>
    <row r="1916" spans="9:10" hidden="1">
      <c r="I1916" s="259">
        <v>43916</v>
      </c>
      <c r="J1916" t="s">
        <v>538</v>
      </c>
    </row>
    <row r="1917" spans="9:10" hidden="1">
      <c r="I1917" s="259">
        <v>43917</v>
      </c>
      <c r="J1917" t="s">
        <v>539</v>
      </c>
    </row>
    <row r="1918" spans="9:10" hidden="1">
      <c r="I1918" s="259">
        <v>43918</v>
      </c>
      <c r="J1918" t="s">
        <v>540</v>
      </c>
    </row>
    <row r="1919" spans="9:10" hidden="1">
      <c r="I1919" s="259">
        <v>43919</v>
      </c>
      <c r="J1919" t="s">
        <v>541</v>
      </c>
    </row>
    <row r="1920" spans="9:10" hidden="1">
      <c r="I1920" s="259">
        <v>43920</v>
      </c>
      <c r="J1920" t="s">
        <v>542</v>
      </c>
    </row>
    <row r="1921" spans="9:10" hidden="1">
      <c r="I1921" s="259">
        <v>43921</v>
      </c>
      <c r="J1921" t="s">
        <v>543</v>
      </c>
    </row>
    <row r="1922" spans="9:10" hidden="1">
      <c r="I1922" s="259">
        <v>43922</v>
      </c>
      <c r="J1922" t="s">
        <v>544</v>
      </c>
    </row>
    <row r="1923" spans="9:10" hidden="1">
      <c r="I1923" s="259">
        <v>43923</v>
      </c>
      <c r="J1923" t="s">
        <v>538</v>
      </c>
    </row>
    <row r="1924" spans="9:10" hidden="1">
      <c r="I1924" s="259">
        <v>43924</v>
      </c>
      <c r="J1924" t="s">
        <v>539</v>
      </c>
    </row>
    <row r="1925" spans="9:10" hidden="1">
      <c r="I1925" s="259">
        <v>43925</v>
      </c>
      <c r="J1925" t="s">
        <v>540</v>
      </c>
    </row>
    <row r="1926" spans="9:10" hidden="1">
      <c r="I1926" s="259">
        <v>43926</v>
      </c>
      <c r="J1926" t="s">
        <v>541</v>
      </c>
    </row>
    <row r="1927" spans="9:10" hidden="1">
      <c r="I1927" s="259">
        <v>43927</v>
      </c>
      <c r="J1927" t="s">
        <v>542</v>
      </c>
    </row>
    <row r="1928" spans="9:10" hidden="1">
      <c r="I1928" s="259">
        <v>43928</v>
      </c>
      <c r="J1928" t="s">
        <v>543</v>
      </c>
    </row>
    <row r="1929" spans="9:10" hidden="1">
      <c r="I1929" s="259">
        <v>43929</v>
      </c>
      <c r="J1929" t="s">
        <v>544</v>
      </c>
    </row>
    <row r="1930" spans="9:10" hidden="1">
      <c r="I1930" s="259">
        <v>43930</v>
      </c>
      <c r="J1930" t="s">
        <v>538</v>
      </c>
    </row>
    <row r="1931" spans="9:10" hidden="1">
      <c r="I1931" s="259">
        <v>43931</v>
      </c>
      <c r="J1931" t="s">
        <v>539</v>
      </c>
    </row>
    <row r="1932" spans="9:10" hidden="1">
      <c r="I1932" s="259">
        <v>43932</v>
      </c>
      <c r="J1932" t="s">
        <v>540</v>
      </c>
    </row>
    <row r="1933" spans="9:10" hidden="1">
      <c r="I1933" s="259">
        <v>43933</v>
      </c>
      <c r="J1933" t="s">
        <v>541</v>
      </c>
    </row>
    <row r="1934" spans="9:10" hidden="1">
      <c r="I1934" s="259">
        <v>43934</v>
      </c>
      <c r="J1934" t="s">
        <v>542</v>
      </c>
    </row>
    <row r="1935" spans="9:10" hidden="1">
      <c r="I1935" s="259">
        <v>43935</v>
      </c>
      <c r="J1935" t="s">
        <v>543</v>
      </c>
    </row>
    <row r="1936" spans="9:10" hidden="1">
      <c r="I1936" s="259">
        <v>43936</v>
      </c>
      <c r="J1936" t="s">
        <v>544</v>
      </c>
    </row>
    <row r="1937" spans="9:10" hidden="1">
      <c r="I1937" s="259">
        <v>43937</v>
      </c>
      <c r="J1937" t="s">
        <v>538</v>
      </c>
    </row>
    <row r="1938" spans="9:10" hidden="1">
      <c r="I1938" s="259">
        <v>43938</v>
      </c>
      <c r="J1938" t="s">
        <v>539</v>
      </c>
    </row>
    <row r="1939" spans="9:10" hidden="1">
      <c r="I1939" s="259">
        <v>43939</v>
      </c>
      <c r="J1939" t="s">
        <v>540</v>
      </c>
    </row>
    <row r="1940" spans="9:10" hidden="1">
      <c r="I1940" s="259">
        <v>43940</v>
      </c>
      <c r="J1940" t="s">
        <v>541</v>
      </c>
    </row>
    <row r="1941" spans="9:10" hidden="1">
      <c r="I1941" s="259">
        <v>43941</v>
      </c>
      <c r="J1941" t="s">
        <v>542</v>
      </c>
    </row>
    <row r="1942" spans="9:10" hidden="1">
      <c r="I1942" s="259">
        <v>43942</v>
      </c>
      <c r="J1942" t="s">
        <v>543</v>
      </c>
    </row>
    <row r="1943" spans="9:10" hidden="1">
      <c r="I1943" s="259">
        <v>43943</v>
      </c>
      <c r="J1943" t="s">
        <v>544</v>
      </c>
    </row>
    <row r="1944" spans="9:10" hidden="1">
      <c r="I1944" s="259">
        <v>43944</v>
      </c>
      <c r="J1944" t="s">
        <v>538</v>
      </c>
    </row>
    <row r="1945" spans="9:10" hidden="1">
      <c r="I1945" s="259">
        <v>43945</v>
      </c>
      <c r="J1945" t="s">
        <v>539</v>
      </c>
    </row>
    <row r="1946" spans="9:10" hidden="1">
      <c r="I1946" s="259">
        <v>43946</v>
      </c>
      <c r="J1946" t="s">
        <v>540</v>
      </c>
    </row>
    <row r="1947" spans="9:10" hidden="1">
      <c r="I1947" s="259">
        <v>43947</v>
      </c>
      <c r="J1947" t="s">
        <v>541</v>
      </c>
    </row>
    <row r="1948" spans="9:10" hidden="1">
      <c r="I1948" s="259">
        <v>43948</v>
      </c>
      <c r="J1948" t="s">
        <v>542</v>
      </c>
    </row>
    <row r="1949" spans="9:10" hidden="1">
      <c r="I1949" s="259">
        <v>43949</v>
      </c>
      <c r="J1949" t="s">
        <v>543</v>
      </c>
    </row>
    <row r="1950" spans="9:10" hidden="1">
      <c r="I1950" s="259">
        <v>43950</v>
      </c>
      <c r="J1950" t="s">
        <v>544</v>
      </c>
    </row>
    <row r="1951" spans="9:10" hidden="1">
      <c r="I1951" s="259">
        <v>43951</v>
      </c>
      <c r="J1951" t="s">
        <v>538</v>
      </c>
    </row>
    <row r="1952" spans="9:10" hidden="1">
      <c r="I1952" s="259">
        <v>43952</v>
      </c>
      <c r="J1952" t="s">
        <v>539</v>
      </c>
    </row>
    <row r="1953" spans="9:10" hidden="1">
      <c r="I1953" s="259">
        <v>43953</v>
      </c>
      <c r="J1953" t="s">
        <v>540</v>
      </c>
    </row>
    <row r="1954" spans="9:10" hidden="1">
      <c r="I1954" s="259">
        <v>43954</v>
      </c>
      <c r="J1954" t="s">
        <v>541</v>
      </c>
    </row>
    <row r="1955" spans="9:10" hidden="1">
      <c r="I1955" s="259">
        <v>43955</v>
      </c>
      <c r="J1955" t="s">
        <v>542</v>
      </c>
    </row>
    <row r="1956" spans="9:10" hidden="1">
      <c r="I1956" s="259">
        <v>43956</v>
      </c>
      <c r="J1956" t="s">
        <v>543</v>
      </c>
    </row>
    <row r="1957" spans="9:10" hidden="1">
      <c r="I1957" s="259">
        <v>43957</v>
      </c>
      <c r="J1957" t="s">
        <v>544</v>
      </c>
    </row>
    <row r="1958" spans="9:10" hidden="1">
      <c r="I1958" s="259">
        <v>43958</v>
      </c>
      <c r="J1958" t="s">
        <v>538</v>
      </c>
    </row>
    <row r="1959" spans="9:10" hidden="1">
      <c r="I1959" s="259">
        <v>43959</v>
      </c>
      <c r="J1959" t="s">
        <v>539</v>
      </c>
    </row>
    <row r="1960" spans="9:10" hidden="1">
      <c r="I1960" s="259">
        <v>43960</v>
      </c>
      <c r="J1960" t="s">
        <v>540</v>
      </c>
    </row>
    <row r="1961" spans="9:10" hidden="1">
      <c r="I1961" s="259">
        <v>43961</v>
      </c>
      <c r="J1961" t="s">
        <v>541</v>
      </c>
    </row>
    <row r="1962" spans="9:10" hidden="1">
      <c r="I1962" s="259">
        <v>43962</v>
      </c>
      <c r="J1962" t="s">
        <v>542</v>
      </c>
    </row>
    <row r="1963" spans="9:10" hidden="1">
      <c r="I1963" s="259">
        <v>43963</v>
      </c>
      <c r="J1963" t="s">
        <v>543</v>
      </c>
    </row>
    <row r="1964" spans="9:10" hidden="1">
      <c r="I1964" s="259">
        <v>43964</v>
      </c>
      <c r="J1964" t="s">
        <v>544</v>
      </c>
    </row>
    <row r="1965" spans="9:10" hidden="1">
      <c r="I1965" s="259">
        <v>43965</v>
      </c>
      <c r="J1965" t="s">
        <v>538</v>
      </c>
    </row>
    <row r="1966" spans="9:10" hidden="1">
      <c r="I1966" s="259">
        <v>43966</v>
      </c>
      <c r="J1966" t="s">
        <v>539</v>
      </c>
    </row>
    <row r="1967" spans="9:10" hidden="1">
      <c r="I1967" s="259">
        <v>43967</v>
      </c>
      <c r="J1967" t="s">
        <v>540</v>
      </c>
    </row>
    <row r="1968" spans="9:10" hidden="1">
      <c r="I1968" s="259">
        <v>43968</v>
      </c>
      <c r="J1968" t="s">
        <v>541</v>
      </c>
    </row>
    <row r="1969" spans="9:10" hidden="1">
      <c r="I1969" s="259">
        <v>43969</v>
      </c>
      <c r="J1969" t="s">
        <v>542</v>
      </c>
    </row>
    <row r="1970" spans="9:10" hidden="1">
      <c r="I1970" s="259">
        <v>43970</v>
      </c>
      <c r="J1970" t="s">
        <v>543</v>
      </c>
    </row>
    <row r="1971" spans="9:10" hidden="1">
      <c r="I1971" s="259">
        <v>43971</v>
      </c>
      <c r="J1971" t="s">
        <v>544</v>
      </c>
    </row>
    <row r="1972" spans="9:10" hidden="1">
      <c r="I1972" s="259">
        <v>43972</v>
      </c>
      <c r="J1972" t="s">
        <v>538</v>
      </c>
    </row>
    <row r="1973" spans="9:10" hidden="1">
      <c r="I1973" s="259">
        <v>43973</v>
      </c>
      <c r="J1973" t="s">
        <v>539</v>
      </c>
    </row>
    <row r="1974" spans="9:10" hidden="1">
      <c r="I1974" s="259">
        <v>43974</v>
      </c>
      <c r="J1974" t="s">
        <v>540</v>
      </c>
    </row>
    <row r="1975" spans="9:10" hidden="1">
      <c r="I1975" s="259">
        <v>43975</v>
      </c>
      <c r="J1975" t="s">
        <v>541</v>
      </c>
    </row>
    <row r="1976" spans="9:10" hidden="1">
      <c r="I1976" s="259">
        <v>43976</v>
      </c>
      <c r="J1976" t="s">
        <v>542</v>
      </c>
    </row>
    <row r="1977" spans="9:10" hidden="1">
      <c r="I1977" s="259">
        <v>43977</v>
      </c>
      <c r="J1977" t="s">
        <v>543</v>
      </c>
    </row>
    <row r="1978" spans="9:10" hidden="1">
      <c r="I1978" s="259">
        <v>43978</v>
      </c>
      <c r="J1978" t="s">
        <v>544</v>
      </c>
    </row>
    <row r="1979" spans="9:10" hidden="1">
      <c r="I1979" s="259">
        <v>43979</v>
      </c>
      <c r="J1979" t="s">
        <v>538</v>
      </c>
    </row>
    <row r="1980" spans="9:10" hidden="1">
      <c r="I1980" s="259">
        <v>43980</v>
      </c>
      <c r="J1980" t="s">
        <v>539</v>
      </c>
    </row>
    <row r="1981" spans="9:10" hidden="1">
      <c r="I1981" s="259">
        <v>43981</v>
      </c>
      <c r="J1981" t="s">
        <v>540</v>
      </c>
    </row>
    <row r="1982" spans="9:10" hidden="1">
      <c r="I1982" s="259">
        <v>43982</v>
      </c>
      <c r="J1982" t="s">
        <v>541</v>
      </c>
    </row>
    <row r="1983" spans="9:10" hidden="1">
      <c r="I1983" s="259">
        <v>43983</v>
      </c>
      <c r="J1983" t="s">
        <v>542</v>
      </c>
    </row>
    <row r="1984" spans="9:10" hidden="1">
      <c r="I1984" s="259">
        <v>43984</v>
      </c>
      <c r="J1984" t="s">
        <v>543</v>
      </c>
    </row>
    <row r="1985" spans="9:10" hidden="1">
      <c r="I1985" s="259">
        <v>43985</v>
      </c>
      <c r="J1985" t="s">
        <v>544</v>
      </c>
    </row>
    <row r="1986" spans="9:10" hidden="1">
      <c r="I1986" s="259">
        <v>43986</v>
      </c>
      <c r="J1986" t="s">
        <v>538</v>
      </c>
    </row>
    <row r="1987" spans="9:10" hidden="1">
      <c r="I1987" s="259">
        <v>43987</v>
      </c>
      <c r="J1987" t="s">
        <v>539</v>
      </c>
    </row>
    <row r="1988" spans="9:10" hidden="1">
      <c r="I1988" s="259">
        <v>43988</v>
      </c>
      <c r="J1988" t="s">
        <v>540</v>
      </c>
    </row>
    <row r="1989" spans="9:10" hidden="1">
      <c r="I1989" s="259">
        <v>43989</v>
      </c>
      <c r="J1989" t="s">
        <v>541</v>
      </c>
    </row>
    <row r="1990" spans="9:10" hidden="1">
      <c r="I1990" s="259">
        <v>43990</v>
      </c>
      <c r="J1990" t="s">
        <v>542</v>
      </c>
    </row>
    <row r="1991" spans="9:10" hidden="1">
      <c r="I1991" s="259">
        <v>43991</v>
      </c>
      <c r="J1991" t="s">
        <v>543</v>
      </c>
    </row>
    <row r="1992" spans="9:10" hidden="1">
      <c r="I1992" s="259">
        <v>43992</v>
      </c>
      <c r="J1992" t="s">
        <v>544</v>
      </c>
    </row>
    <row r="1993" spans="9:10" hidden="1">
      <c r="I1993" s="259">
        <v>43993</v>
      </c>
      <c r="J1993" t="s">
        <v>538</v>
      </c>
    </row>
    <row r="1994" spans="9:10" hidden="1">
      <c r="I1994" s="259">
        <v>43994</v>
      </c>
      <c r="J1994" t="s">
        <v>539</v>
      </c>
    </row>
    <row r="1995" spans="9:10" hidden="1">
      <c r="I1995" s="259">
        <v>43995</v>
      </c>
      <c r="J1995" t="s">
        <v>540</v>
      </c>
    </row>
    <row r="1996" spans="9:10" hidden="1">
      <c r="I1996" s="259">
        <v>43996</v>
      </c>
      <c r="J1996" t="s">
        <v>541</v>
      </c>
    </row>
    <row r="1997" spans="9:10" hidden="1">
      <c r="I1997" s="259">
        <v>43997</v>
      </c>
      <c r="J1997" t="s">
        <v>542</v>
      </c>
    </row>
    <row r="1998" spans="9:10" hidden="1">
      <c r="I1998" s="259">
        <v>43998</v>
      </c>
      <c r="J1998" t="s">
        <v>543</v>
      </c>
    </row>
    <row r="1999" spans="9:10" hidden="1">
      <c r="I1999" s="259">
        <v>43999</v>
      </c>
      <c r="J1999" t="s">
        <v>544</v>
      </c>
    </row>
    <row r="2000" spans="9:10" hidden="1">
      <c r="I2000" s="259">
        <v>44000</v>
      </c>
      <c r="J2000" t="s">
        <v>538</v>
      </c>
    </row>
    <row r="2001" spans="9:10" hidden="1">
      <c r="I2001" s="259">
        <v>44001</v>
      </c>
      <c r="J2001" t="s">
        <v>539</v>
      </c>
    </row>
    <row r="2002" spans="9:10" hidden="1">
      <c r="I2002" s="259">
        <v>44002</v>
      </c>
      <c r="J2002" t="s">
        <v>540</v>
      </c>
    </row>
    <row r="2003" spans="9:10" hidden="1">
      <c r="I2003" s="259">
        <v>44003</v>
      </c>
      <c r="J2003" t="s">
        <v>541</v>
      </c>
    </row>
    <row r="2004" spans="9:10" hidden="1">
      <c r="I2004" s="259">
        <v>44004</v>
      </c>
      <c r="J2004" t="s">
        <v>542</v>
      </c>
    </row>
    <row r="2005" spans="9:10" hidden="1">
      <c r="I2005" s="259">
        <v>44005</v>
      </c>
      <c r="J2005" t="s">
        <v>543</v>
      </c>
    </row>
    <row r="2006" spans="9:10" hidden="1">
      <c r="I2006" s="259">
        <v>44006</v>
      </c>
      <c r="J2006" t="s">
        <v>544</v>
      </c>
    </row>
    <row r="2007" spans="9:10" hidden="1">
      <c r="I2007" s="259">
        <v>44007</v>
      </c>
      <c r="J2007" t="s">
        <v>538</v>
      </c>
    </row>
    <row r="2008" spans="9:10" hidden="1">
      <c r="I2008" s="259">
        <v>44008</v>
      </c>
      <c r="J2008" t="s">
        <v>539</v>
      </c>
    </row>
    <row r="2009" spans="9:10" hidden="1">
      <c r="I2009" s="259">
        <v>44009</v>
      </c>
      <c r="J2009" t="s">
        <v>540</v>
      </c>
    </row>
    <row r="2010" spans="9:10" hidden="1">
      <c r="I2010" s="259">
        <v>44010</v>
      </c>
      <c r="J2010" t="s">
        <v>541</v>
      </c>
    </row>
    <row r="2011" spans="9:10" hidden="1">
      <c r="I2011" s="259">
        <v>44011</v>
      </c>
      <c r="J2011" t="s">
        <v>542</v>
      </c>
    </row>
    <row r="2012" spans="9:10" hidden="1">
      <c r="I2012" s="259">
        <v>44012</v>
      </c>
      <c r="J2012" t="s">
        <v>543</v>
      </c>
    </row>
    <row r="2013" spans="9:10" hidden="1">
      <c r="I2013" s="259">
        <v>44013</v>
      </c>
      <c r="J2013" t="s">
        <v>544</v>
      </c>
    </row>
    <row r="2014" spans="9:10" hidden="1">
      <c r="I2014" s="259">
        <v>44014</v>
      </c>
      <c r="J2014" t="s">
        <v>538</v>
      </c>
    </row>
    <row r="2015" spans="9:10" hidden="1">
      <c r="I2015" s="259">
        <v>44015</v>
      </c>
      <c r="J2015" t="s">
        <v>539</v>
      </c>
    </row>
    <row r="2016" spans="9:10" hidden="1">
      <c r="I2016" s="259">
        <v>44016</v>
      </c>
      <c r="J2016" t="s">
        <v>540</v>
      </c>
    </row>
    <row r="2017" spans="9:10" hidden="1">
      <c r="I2017" s="259">
        <v>44017</v>
      </c>
      <c r="J2017" t="s">
        <v>541</v>
      </c>
    </row>
    <row r="2018" spans="9:10" hidden="1">
      <c r="I2018" s="259">
        <v>44018</v>
      </c>
      <c r="J2018" t="s">
        <v>542</v>
      </c>
    </row>
    <row r="2019" spans="9:10" hidden="1">
      <c r="I2019" s="259">
        <v>44019</v>
      </c>
      <c r="J2019" t="s">
        <v>543</v>
      </c>
    </row>
    <row r="2020" spans="9:10" hidden="1">
      <c r="I2020" s="259">
        <v>44020</v>
      </c>
      <c r="J2020" t="s">
        <v>544</v>
      </c>
    </row>
    <row r="2021" spans="9:10" hidden="1">
      <c r="I2021" s="259">
        <v>44021</v>
      </c>
      <c r="J2021" t="s">
        <v>538</v>
      </c>
    </row>
    <row r="2022" spans="9:10" hidden="1">
      <c r="I2022" s="259">
        <v>44022</v>
      </c>
      <c r="J2022" t="s">
        <v>539</v>
      </c>
    </row>
    <row r="2023" spans="9:10" hidden="1">
      <c r="I2023" s="259">
        <v>44023</v>
      </c>
      <c r="J2023" t="s">
        <v>540</v>
      </c>
    </row>
    <row r="2024" spans="9:10" hidden="1">
      <c r="I2024" s="259">
        <v>44024</v>
      </c>
      <c r="J2024" t="s">
        <v>541</v>
      </c>
    </row>
    <row r="2025" spans="9:10" hidden="1">
      <c r="I2025" s="259">
        <v>44025</v>
      </c>
      <c r="J2025" t="s">
        <v>542</v>
      </c>
    </row>
    <row r="2026" spans="9:10" hidden="1">
      <c r="I2026" s="259">
        <v>44026</v>
      </c>
      <c r="J2026" t="s">
        <v>543</v>
      </c>
    </row>
    <row r="2027" spans="9:10" hidden="1">
      <c r="I2027" s="259">
        <v>44027</v>
      </c>
      <c r="J2027" t="s">
        <v>544</v>
      </c>
    </row>
    <row r="2028" spans="9:10" hidden="1">
      <c r="I2028" s="259">
        <v>44028</v>
      </c>
      <c r="J2028" t="s">
        <v>538</v>
      </c>
    </row>
    <row r="2029" spans="9:10" hidden="1">
      <c r="I2029" s="259">
        <v>44029</v>
      </c>
      <c r="J2029" t="s">
        <v>539</v>
      </c>
    </row>
    <row r="2030" spans="9:10" hidden="1">
      <c r="I2030" s="259">
        <v>44030</v>
      </c>
      <c r="J2030" t="s">
        <v>540</v>
      </c>
    </row>
    <row r="2031" spans="9:10" hidden="1">
      <c r="I2031" s="259">
        <v>44031</v>
      </c>
      <c r="J2031" t="s">
        <v>541</v>
      </c>
    </row>
    <row r="2032" spans="9:10" hidden="1">
      <c r="I2032" s="259">
        <v>44032</v>
      </c>
      <c r="J2032" t="s">
        <v>542</v>
      </c>
    </row>
    <row r="2033" spans="9:10" hidden="1">
      <c r="I2033" s="259">
        <v>44033</v>
      </c>
      <c r="J2033" t="s">
        <v>543</v>
      </c>
    </row>
    <row r="2034" spans="9:10" hidden="1">
      <c r="I2034" s="259">
        <v>44034</v>
      </c>
      <c r="J2034" t="s">
        <v>544</v>
      </c>
    </row>
    <row r="2035" spans="9:10" hidden="1">
      <c r="I2035" s="259">
        <v>44035</v>
      </c>
      <c r="J2035" t="s">
        <v>538</v>
      </c>
    </row>
    <row r="2036" spans="9:10" hidden="1">
      <c r="I2036" s="259">
        <v>44036</v>
      </c>
      <c r="J2036" t="s">
        <v>539</v>
      </c>
    </row>
    <row r="2037" spans="9:10" hidden="1">
      <c r="I2037" s="259">
        <v>44037</v>
      </c>
      <c r="J2037" t="s">
        <v>540</v>
      </c>
    </row>
    <row r="2038" spans="9:10" hidden="1">
      <c r="I2038" s="259">
        <v>44038</v>
      </c>
      <c r="J2038" t="s">
        <v>541</v>
      </c>
    </row>
    <row r="2039" spans="9:10" hidden="1">
      <c r="I2039" s="259">
        <v>44039</v>
      </c>
      <c r="J2039" t="s">
        <v>542</v>
      </c>
    </row>
    <row r="2040" spans="9:10" hidden="1">
      <c r="I2040" s="259">
        <v>44040</v>
      </c>
      <c r="J2040" t="s">
        <v>543</v>
      </c>
    </row>
    <row r="2041" spans="9:10" hidden="1">
      <c r="I2041" s="259">
        <v>44041</v>
      </c>
      <c r="J2041" t="s">
        <v>544</v>
      </c>
    </row>
    <row r="2042" spans="9:10" hidden="1">
      <c r="I2042" s="259">
        <v>44042</v>
      </c>
      <c r="J2042" t="s">
        <v>538</v>
      </c>
    </row>
    <row r="2043" spans="9:10" hidden="1">
      <c r="I2043" s="259">
        <v>44043</v>
      </c>
      <c r="J2043" t="s">
        <v>539</v>
      </c>
    </row>
    <row r="2044" spans="9:10" hidden="1">
      <c r="I2044" s="259">
        <v>44044</v>
      </c>
      <c r="J2044" t="s">
        <v>540</v>
      </c>
    </row>
    <row r="2045" spans="9:10" hidden="1">
      <c r="I2045" s="259">
        <v>44045</v>
      </c>
      <c r="J2045" t="s">
        <v>541</v>
      </c>
    </row>
    <row r="2046" spans="9:10" hidden="1">
      <c r="I2046" s="259">
        <v>44046</v>
      </c>
      <c r="J2046" t="s">
        <v>542</v>
      </c>
    </row>
    <row r="2047" spans="9:10" hidden="1">
      <c r="I2047" s="259">
        <v>44047</v>
      </c>
      <c r="J2047" t="s">
        <v>543</v>
      </c>
    </row>
    <row r="2048" spans="9:10" hidden="1">
      <c r="I2048" s="259">
        <v>44048</v>
      </c>
      <c r="J2048" t="s">
        <v>544</v>
      </c>
    </row>
    <row r="2049" spans="9:10" hidden="1">
      <c r="I2049" s="259">
        <v>44049</v>
      </c>
      <c r="J2049" t="s">
        <v>538</v>
      </c>
    </row>
    <row r="2050" spans="9:10" hidden="1">
      <c r="I2050" s="259">
        <v>44050</v>
      </c>
      <c r="J2050" t="s">
        <v>539</v>
      </c>
    </row>
    <row r="2051" spans="9:10" hidden="1">
      <c r="I2051" s="259">
        <v>44051</v>
      </c>
      <c r="J2051" t="s">
        <v>540</v>
      </c>
    </row>
    <row r="2052" spans="9:10" hidden="1">
      <c r="I2052" s="259">
        <v>44052</v>
      </c>
      <c r="J2052" t="s">
        <v>541</v>
      </c>
    </row>
    <row r="2053" spans="9:10" hidden="1">
      <c r="I2053" s="259">
        <v>44053</v>
      </c>
      <c r="J2053" t="s">
        <v>542</v>
      </c>
    </row>
    <row r="2054" spans="9:10" hidden="1">
      <c r="I2054" s="259">
        <v>44054</v>
      </c>
      <c r="J2054" t="s">
        <v>543</v>
      </c>
    </row>
    <row r="2055" spans="9:10" hidden="1">
      <c r="I2055" s="259">
        <v>44055</v>
      </c>
      <c r="J2055" t="s">
        <v>544</v>
      </c>
    </row>
    <row r="2056" spans="9:10" hidden="1">
      <c r="I2056" s="259">
        <v>44056</v>
      </c>
      <c r="J2056" t="s">
        <v>538</v>
      </c>
    </row>
    <row r="2057" spans="9:10" hidden="1">
      <c r="I2057" s="259">
        <v>44057</v>
      </c>
      <c r="J2057" t="s">
        <v>539</v>
      </c>
    </row>
    <row r="2058" spans="9:10" hidden="1">
      <c r="I2058" s="259">
        <v>44058</v>
      </c>
      <c r="J2058" t="s">
        <v>540</v>
      </c>
    </row>
    <row r="2059" spans="9:10" hidden="1">
      <c r="I2059" s="259">
        <v>44059</v>
      </c>
      <c r="J2059" t="s">
        <v>541</v>
      </c>
    </row>
    <row r="2060" spans="9:10" hidden="1">
      <c r="I2060" s="259">
        <v>44060</v>
      </c>
      <c r="J2060" t="s">
        <v>542</v>
      </c>
    </row>
    <row r="2061" spans="9:10" hidden="1">
      <c r="I2061" s="259">
        <v>44061</v>
      </c>
      <c r="J2061" t="s">
        <v>543</v>
      </c>
    </row>
    <row r="2062" spans="9:10" hidden="1">
      <c r="I2062" s="259">
        <v>44062</v>
      </c>
      <c r="J2062" t="s">
        <v>544</v>
      </c>
    </row>
    <row r="2063" spans="9:10" hidden="1">
      <c r="I2063" s="259">
        <v>44063</v>
      </c>
      <c r="J2063" t="s">
        <v>538</v>
      </c>
    </row>
    <row r="2064" spans="9:10" hidden="1">
      <c r="I2064" s="259">
        <v>44064</v>
      </c>
      <c r="J2064" t="s">
        <v>539</v>
      </c>
    </row>
    <row r="2065" spans="9:10" hidden="1">
      <c r="I2065" s="259">
        <v>44065</v>
      </c>
      <c r="J2065" t="s">
        <v>540</v>
      </c>
    </row>
    <row r="2066" spans="9:10" hidden="1">
      <c r="I2066" s="259">
        <v>44066</v>
      </c>
      <c r="J2066" t="s">
        <v>541</v>
      </c>
    </row>
    <row r="2067" spans="9:10" hidden="1">
      <c r="I2067" s="259">
        <v>44067</v>
      </c>
      <c r="J2067" t="s">
        <v>542</v>
      </c>
    </row>
    <row r="2068" spans="9:10" hidden="1">
      <c r="I2068" s="259">
        <v>44068</v>
      </c>
      <c r="J2068" t="s">
        <v>543</v>
      </c>
    </row>
    <row r="2069" spans="9:10" hidden="1">
      <c r="I2069" s="259">
        <v>44069</v>
      </c>
      <c r="J2069" t="s">
        <v>544</v>
      </c>
    </row>
    <row r="2070" spans="9:10" hidden="1">
      <c r="I2070" s="259">
        <v>44070</v>
      </c>
      <c r="J2070" t="s">
        <v>538</v>
      </c>
    </row>
    <row r="2071" spans="9:10" hidden="1">
      <c r="I2071" s="259">
        <v>44071</v>
      </c>
      <c r="J2071" t="s">
        <v>539</v>
      </c>
    </row>
    <row r="2072" spans="9:10" hidden="1">
      <c r="I2072" s="259">
        <v>44072</v>
      </c>
      <c r="J2072" t="s">
        <v>540</v>
      </c>
    </row>
    <row r="2073" spans="9:10" hidden="1">
      <c r="I2073" s="259">
        <v>44073</v>
      </c>
      <c r="J2073" t="s">
        <v>541</v>
      </c>
    </row>
    <row r="2074" spans="9:10" hidden="1">
      <c r="I2074" s="259">
        <v>44074</v>
      </c>
      <c r="J2074" t="s">
        <v>542</v>
      </c>
    </row>
    <row r="2075" spans="9:10" hidden="1">
      <c r="I2075" s="259">
        <v>44075</v>
      </c>
      <c r="J2075" t="s">
        <v>543</v>
      </c>
    </row>
    <row r="2076" spans="9:10" hidden="1">
      <c r="I2076" s="259">
        <v>44076</v>
      </c>
      <c r="J2076" t="s">
        <v>544</v>
      </c>
    </row>
    <row r="2077" spans="9:10" hidden="1">
      <c r="I2077" s="259">
        <v>44077</v>
      </c>
      <c r="J2077" t="s">
        <v>538</v>
      </c>
    </row>
    <row r="2078" spans="9:10" hidden="1">
      <c r="I2078" s="259">
        <v>44078</v>
      </c>
      <c r="J2078" t="s">
        <v>539</v>
      </c>
    </row>
    <row r="2079" spans="9:10" hidden="1">
      <c r="I2079" s="259">
        <v>44079</v>
      </c>
      <c r="J2079" t="s">
        <v>540</v>
      </c>
    </row>
    <row r="2080" spans="9:10" hidden="1">
      <c r="I2080" s="259">
        <v>44080</v>
      </c>
      <c r="J2080" t="s">
        <v>541</v>
      </c>
    </row>
    <row r="2081" spans="9:10" hidden="1">
      <c r="I2081" s="259">
        <v>44081</v>
      </c>
      <c r="J2081" t="s">
        <v>542</v>
      </c>
    </row>
    <row r="2082" spans="9:10" hidden="1">
      <c r="I2082" s="259">
        <v>44082</v>
      </c>
      <c r="J2082" t="s">
        <v>543</v>
      </c>
    </row>
    <row r="2083" spans="9:10" hidden="1">
      <c r="I2083" s="259">
        <v>44083</v>
      </c>
      <c r="J2083" t="s">
        <v>544</v>
      </c>
    </row>
    <row r="2084" spans="9:10" hidden="1">
      <c r="I2084" s="259">
        <v>44084</v>
      </c>
      <c r="J2084" t="s">
        <v>538</v>
      </c>
    </row>
    <row r="2085" spans="9:10" hidden="1">
      <c r="I2085" s="259">
        <v>44085</v>
      </c>
      <c r="J2085" t="s">
        <v>539</v>
      </c>
    </row>
    <row r="2086" spans="9:10" hidden="1">
      <c r="I2086" s="259">
        <v>44086</v>
      </c>
      <c r="J2086" t="s">
        <v>540</v>
      </c>
    </row>
    <row r="2087" spans="9:10" hidden="1">
      <c r="I2087" s="259">
        <v>44087</v>
      </c>
      <c r="J2087" t="s">
        <v>541</v>
      </c>
    </row>
    <row r="2088" spans="9:10" hidden="1">
      <c r="I2088" s="259">
        <v>44088</v>
      </c>
      <c r="J2088" t="s">
        <v>542</v>
      </c>
    </row>
    <row r="2089" spans="9:10" hidden="1">
      <c r="I2089" s="259">
        <v>44089</v>
      </c>
      <c r="J2089" t="s">
        <v>543</v>
      </c>
    </row>
    <row r="2090" spans="9:10" hidden="1">
      <c r="I2090" s="259">
        <v>44090</v>
      </c>
      <c r="J2090" t="s">
        <v>544</v>
      </c>
    </row>
    <row r="2091" spans="9:10" hidden="1">
      <c r="I2091" s="259">
        <v>44091</v>
      </c>
      <c r="J2091" t="s">
        <v>538</v>
      </c>
    </row>
    <row r="2092" spans="9:10" hidden="1">
      <c r="I2092" s="259">
        <v>44092</v>
      </c>
      <c r="J2092" t="s">
        <v>539</v>
      </c>
    </row>
    <row r="2093" spans="9:10" hidden="1">
      <c r="I2093" s="259">
        <v>44093</v>
      </c>
      <c r="J2093" t="s">
        <v>540</v>
      </c>
    </row>
    <row r="2094" spans="9:10" hidden="1">
      <c r="I2094" s="259">
        <v>44094</v>
      </c>
      <c r="J2094" t="s">
        <v>541</v>
      </c>
    </row>
    <row r="2095" spans="9:10" hidden="1">
      <c r="I2095" s="259">
        <v>44095</v>
      </c>
      <c r="J2095" t="s">
        <v>542</v>
      </c>
    </row>
    <row r="2096" spans="9:10" hidden="1">
      <c r="I2096" s="259">
        <v>44096</v>
      </c>
      <c r="J2096" t="s">
        <v>543</v>
      </c>
    </row>
    <row r="2097" spans="9:10" hidden="1">
      <c r="I2097" s="259">
        <v>44097</v>
      </c>
      <c r="J2097" t="s">
        <v>544</v>
      </c>
    </row>
    <row r="2098" spans="9:10" hidden="1">
      <c r="I2098" s="259">
        <v>44098</v>
      </c>
      <c r="J2098" t="s">
        <v>538</v>
      </c>
    </row>
    <row r="2099" spans="9:10" hidden="1">
      <c r="I2099" s="259">
        <v>44099</v>
      </c>
      <c r="J2099" t="s">
        <v>539</v>
      </c>
    </row>
    <row r="2100" spans="9:10" hidden="1">
      <c r="I2100" s="259">
        <v>44100</v>
      </c>
      <c r="J2100" t="s">
        <v>540</v>
      </c>
    </row>
    <row r="2101" spans="9:10" hidden="1">
      <c r="I2101" s="259">
        <v>44101</v>
      </c>
      <c r="J2101" t="s">
        <v>541</v>
      </c>
    </row>
    <row r="2102" spans="9:10" hidden="1">
      <c r="I2102" s="259">
        <v>44102</v>
      </c>
      <c r="J2102" t="s">
        <v>542</v>
      </c>
    </row>
    <row r="2103" spans="9:10" hidden="1">
      <c r="I2103" s="259">
        <v>44103</v>
      </c>
      <c r="J2103" t="s">
        <v>543</v>
      </c>
    </row>
    <row r="2104" spans="9:10" hidden="1">
      <c r="I2104" s="259">
        <v>44104</v>
      </c>
      <c r="J2104" t="s">
        <v>544</v>
      </c>
    </row>
    <row r="2105" spans="9:10" hidden="1">
      <c r="I2105" s="259">
        <v>44105</v>
      </c>
      <c r="J2105" t="s">
        <v>538</v>
      </c>
    </row>
    <row r="2106" spans="9:10" hidden="1">
      <c r="I2106" s="259">
        <v>44106</v>
      </c>
      <c r="J2106" t="s">
        <v>539</v>
      </c>
    </row>
    <row r="2107" spans="9:10" hidden="1">
      <c r="I2107" s="259">
        <v>44107</v>
      </c>
      <c r="J2107" t="s">
        <v>540</v>
      </c>
    </row>
    <row r="2108" spans="9:10" hidden="1">
      <c r="I2108" s="259">
        <v>44108</v>
      </c>
      <c r="J2108" t="s">
        <v>541</v>
      </c>
    </row>
    <row r="2109" spans="9:10" hidden="1">
      <c r="I2109" s="259">
        <v>44109</v>
      </c>
      <c r="J2109" t="s">
        <v>542</v>
      </c>
    </row>
    <row r="2110" spans="9:10" hidden="1">
      <c r="I2110" s="259">
        <v>44110</v>
      </c>
      <c r="J2110" t="s">
        <v>543</v>
      </c>
    </row>
    <row r="2111" spans="9:10" hidden="1">
      <c r="I2111" s="259">
        <v>44111</v>
      </c>
      <c r="J2111" t="s">
        <v>544</v>
      </c>
    </row>
    <row r="2112" spans="9:10" hidden="1">
      <c r="I2112" s="259">
        <v>44112</v>
      </c>
      <c r="J2112" t="s">
        <v>538</v>
      </c>
    </row>
    <row r="2113" spans="9:10" hidden="1">
      <c r="I2113" s="259">
        <v>44113</v>
      </c>
      <c r="J2113" t="s">
        <v>539</v>
      </c>
    </row>
    <row r="2114" spans="9:10" hidden="1">
      <c r="I2114" s="259">
        <v>44114</v>
      </c>
      <c r="J2114" t="s">
        <v>540</v>
      </c>
    </row>
    <row r="2115" spans="9:10" hidden="1">
      <c r="I2115" s="259">
        <v>44115</v>
      </c>
      <c r="J2115" t="s">
        <v>541</v>
      </c>
    </row>
    <row r="2116" spans="9:10" hidden="1">
      <c r="I2116" s="259">
        <v>44116</v>
      </c>
      <c r="J2116" t="s">
        <v>542</v>
      </c>
    </row>
    <row r="2117" spans="9:10" hidden="1">
      <c r="I2117" s="259">
        <v>44117</v>
      </c>
      <c r="J2117" t="s">
        <v>543</v>
      </c>
    </row>
    <row r="2118" spans="9:10" hidden="1">
      <c r="I2118" s="259">
        <v>44118</v>
      </c>
      <c r="J2118" t="s">
        <v>544</v>
      </c>
    </row>
    <row r="2119" spans="9:10" hidden="1">
      <c r="I2119" s="259">
        <v>44119</v>
      </c>
      <c r="J2119" t="s">
        <v>538</v>
      </c>
    </row>
    <row r="2120" spans="9:10" hidden="1">
      <c r="I2120" s="259">
        <v>44120</v>
      </c>
      <c r="J2120" t="s">
        <v>539</v>
      </c>
    </row>
    <row r="2121" spans="9:10" hidden="1">
      <c r="I2121" s="259">
        <v>44121</v>
      </c>
      <c r="J2121" t="s">
        <v>540</v>
      </c>
    </row>
    <row r="2122" spans="9:10" hidden="1">
      <c r="I2122" s="259">
        <v>44122</v>
      </c>
      <c r="J2122" t="s">
        <v>541</v>
      </c>
    </row>
    <row r="2123" spans="9:10" hidden="1">
      <c r="I2123" s="259">
        <v>44123</v>
      </c>
      <c r="J2123" t="s">
        <v>542</v>
      </c>
    </row>
    <row r="2124" spans="9:10" hidden="1">
      <c r="I2124" s="259">
        <v>44124</v>
      </c>
      <c r="J2124" t="s">
        <v>543</v>
      </c>
    </row>
    <row r="2125" spans="9:10" hidden="1">
      <c r="I2125" s="259">
        <v>44125</v>
      </c>
      <c r="J2125" t="s">
        <v>544</v>
      </c>
    </row>
    <row r="2126" spans="9:10" hidden="1">
      <c r="I2126" s="259">
        <v>44126</v>
      </c>
      <c r="J2126" t="s">
        <v>538</v>
      </c>
    </row>
    <row r="2127" spans="9:10" hidden="1">
      <c r="I2127" s="259">
        <v>44127</v>
      </c>
      <c r="J2127" t="s">
        <v>539</v>
      </c>
    </row>
    <row r="2128" spans="9:10" hidden="1">
      <c r="I2128" s="259">
        <v>44128</v>
      </c>
      <c r="J2128" t="s">
        <v>540</v>
      </c>
    </row>
    <row r="2129" spans="9:10" hidden="1">
      <c r="I2129" s="259">
        <v>44129</v>
      </c>
      <c r="J2129" t="s">
        <v>541</v>
      </c>
    </row>
    <row r="2130" spans="9:10" hidden="1">
      <c r="I2130" s="259">
        <v>44130</v>
      </c>
      <c r="J2130" t="s">
        <v>542</v>
      </c>
    </row>
    <row r="2131" spans="9:10" hidden="1">
      <c r="I2131" s="259">
        <v>44131</v>
      </c>
      <c r="J2131" t="s">
        <v>543</v>
      </c>
    </row>
    <row r="2132" spans="9:10" hidden="1">
      <c r="I2132" s="259">
        <v>44132</v>
      </c>
      <c r="J2132" t="s">
        <v>544</v>
      </c>
    </row>
    <row r="2133" spans="9:10" hidden="1">
      <c r="I2133" s="259">
        <v>44133</v>
      </c>
      <c r="J2133" t="s">
        <v>538</v>
      </c>
    </row>
    <row r="2134" spans="9:10" hidden="1">
      <c r="I2134" s="259">
        <v>44134</v>
      </c>
      <c r="J2134" t="s">
        <v>539</v>
      </c>
    </row>
    <row r="2135" spans="9:10" hidden="1">
      <c r="I2135" s="259">
        <v>44135</v>
      </c>
      <c r="J2135" t="s">
        <v>540</v>
      </c>
    </row>
    <row r="2136" spans="9:10" hidden="1">
      <c r="I2136" s="259">
        <v>44136</v>
      </c>
      <c r="J2136" t="s">
        <v>541</v>
      </c>
    </row>
    <row r="2137" spans="9:10" hidden="1">
      <c r="I2137" s="259">
        <v>44137</v>
      </c>
      <c r="J2137" t="s">
        <v>542</v>
      </c>
    </row>
    <row r="2138" spans="9:10" hidden="1">
      <c r="I2138" s="259">
        <v>44138</v>
      </c>
      <c r="J2138" t="s">
        <v>543</v>
      </c>
    </row>
    <row r="2139" spans="9:10" hidden="1">
      <c r="I2139" s="259">
        <v>44139</v>
      </c>
      <c r="J2139" t="s">
        <v>544</v>
      </c>
    </row>
    <row r="2140" spans="9:10" hidden="1">
      <c r="I2140" s="259">
        <v>44140</v>
      </c>
      <c r="J2140" t="s">
        <v>538</v>
      </c>
    </row>
    <row r="2141" spans="9:10" hidden="1">
      <c r="I2141" s="259">
        <v>44141</v>
      </c>
      <c r="J2141" t="s">
        <v>539</v>
      </c>
    </row>
    <row r="2142" spans="9:10" hidden="1">
      <c r="I2142" s="259">
        <v>44142</v>
      </c>
      <c r="J2142" t="s">
        <v>540</v>
      </c>
    </row>
    <row r="2143" spans="9:10" hidden="1">
      <c r="I2143" s="259">
        <v>44143</v>
      </c>
      <c r="J2143" t="s">
        <v>541</v>
      </c>
    </row>
    <row r="2144" spans="9:10" hidden="1">
      <c r="I2144" s="259">
        <v>44144</v>
      </c>
      <c r="J2144" t="s">
        <v>542</v>
      </c>
    </row>
    <row r="2145" spans="9:10" hidden="1">
      <c r="I2145" s="259">
        <v>44145</v>
      </c>
      <c r="J2145" t="s">
        <v>543</v>
      </c>
    </row>
    <row r="2146" spans="9:10" hidden="1">
      <c r="I2146" s="259">
        <v>44146</v>
      </c>
      <c r="J2146" t="s">
        <v>544</v>
      </c>
    </row>
    <row r="2147" spans="9:10" hidden="1">
      <c r="I2147" s="259">
        <v>44147</v>
      </c>
      <c r="J2147" t="s">
        <v>538</v>
      </c>
    </row>
    <row r="2148" spans="9:10" hidden="1">
      <c r="I2148" s="259">
        <v>44148</v>
      </c>
      <c r="J2148" t="s">
        <v>539</v>
      </c>
    </row>
    <row r="2149" spans="9:10" hidden="1">
      <c r="I2149" s="259">
        <v>44149</v>
      </c>
      <c r="J2149" t="s">
        <v>540</v>
      </c>
    </row>
    <row r="2150" spans="9:10" hidden="1">
      <c r="I2150" s="259">
        <v>44150</v>
      </c>
      <c r="J2150" t="s">
        <v>541</v>
      </c>
    </row>
    <row r="2151" spans="9:10" hidden="1">
      <c r="I2151" s="259">
        <v>44151</v>
      </c>
      <c r="J2151" t="s">
        <v>542</v>
      </c>
    </row>
    <row r="2152" spans="9:10" hidden="1">
      <c r="I2152" s="259">
        <v>44152</v>
      </c>
      <c r="J2152" t="s">
        <v>543</v>
      </c>
    </row>
    <row r="2153" spans="9:10" hidden="1">
      <c r="I2153" s="259">
        <v>44153</v>
      </c>
      <c r="J2153" t="s">
        <v>544</v>
      </c>
    </row>
    <row r="2154" spans="9:10" hidden="1">
      <c r="I2154" s="259">
        <v>44154</v>
      </c>
      <c r="J2154" t="s">
        <v>538</v>
      </c>
    </row>
    <row r="2155" spans="9:10" hidden="1">
      <c r="I2155" s="259">
        <v>44155</v>
      </c>
      <c r="J2155" t="s">
        <v>539</v>
      </c>
    </row>
    <row r="2156" spans="9:10" hidden="1">
      <c r="I2156" s="259">
        <v>44156</v>
      </c>
      <c r="J2156" t="s">
        <v>540</v>
      </c>
    </row>
    <row r="2157" spans="9:10" hidden="1">
      <c r="I2157" s="259">
        <v>44157</v>
      </c>
      <c r="J2157" t="s">
        <v>541</v>
      </c>
    </row>
    <row r="2158" spans="9:10" hidden="1">
      <c r="I2158" s="259">
        <v>44158</v>
      </c>
      <c r="J2158" t="s">
        <v>542</v>
      </c>
    </row>
    <row r="2159" spans="9:10" hidden="1">
      <c r="I2159" s="259">
        <v>44159</v>
      </c>
      <c r="J2159" t="s">
        <v>543</v>
      </c>
    </row>
    <row r="2160" spans="9:10" hidden="1">
      <c r="I2160" s="259">
        <v>44160</v>
      </c>
      <c r="J2160" t="s">
        <v>544</v>
      </c>
    </row>
    <row r="2161" spans="9:10" hidden="1">
      <c r="I2161" s="259">
        <v>44161</v>
      </c>
      <c r="J2161" t="s">
        <v>538</v>
      </c>
    </row>
    <row r="2162" spans="9:10" hidden="1">
      <c r="I2162" s="259">
        <v>44162</v>
      </c>
      <c r="J2162" t="s">
        <v>539</v>
      </c>
    </row>
    <row r="2163" spans="9:10" hidden="1">
      <c r="I2163" s="259">
        <v>44163</v>
      </c>
      <c r="J2163" t="s">
        <v>540</v>
      </c>
    </row>
    <row r="2164" spans="9:10" hidden="1">
      <c r="I2164" s="259">
        <v>44164</v>
      </c>
      <c r="J2164" t="s">
        <v>541</v>
      </c>
    </row>
    <row r="2165" spans="9:10" hidden="1">
      <c r="I2165" s="259">
        <v>44165</v>
      </c>
      <c r="J2165" t="s">
        <v>542</v>
      </c>
    </row>
    <row r="2166" spans="9:10" hidden="1">
      <c r="I2166" s="259">
        <v>44166</v>
      </c>
      <c r="J2166" t="s">
        <v>543</v>
      </c>
    </row>
    <row r="2167" spans="9:10" hidden="1">
      <c r="I2167" s="259">
        <v>44167</v>
      </c>
      <c r="J2167" t="s">
        <v>544</v>
      </c>
    </row>
    <row r="2168" spans="9:10" hidden="1">
      <c r="I2168" s="259">
        <v>44168</v>
      </c>
      <c r="J2168" t="s">
        <v>538</v>
      </c>
    </row>
    <row r="2169" spans="9:10" hidden="1">
      <c r="I2169" s="259">
        <v>44169</v>
      </c>
      <c r="J2169" t="s">
        <v>539</v>
      </c>
    </row>
    <row r="2170" spans="9:10" hidden="1">
      <c r="I2170" s="259">
        <v>44170</v>
      </c>
      <c r="J2170" t="s">
        <v>540</v>
      </c>
    </row>
    <row r="2171" spans="9:10" hidden="1">
      <c r="I2171" s="259">
        <v>44171</v>
      </c>
      <c r="J2171" t="s">
        <v>541</v>
      </c>
    </row>
    <row r="2172" spans="9:10" hidden="1">
      <c r="I2172" s="259">
        <v>44172</v>
      </c>
      <c r="J2172" t="s">
        <v>542</v>
      </c>
    </row>
    <row r="2173" spans="9:10" hidden="1">
      <c r="I2173" s="259">
        <v>44173</v>
      </c>
      <c r="J2173" t="s">
        <v>543</v>
      </c>
    </row>
    <row r="2174" spans="9:10" hidden="1">
      <c r="I2174" s="259">
        <v>44174</v>
      </c>
      <c r="J2174" t="s">
        <v>544</v>
      </c>
    </row>
    <row r="2175" spans="9:10" hidden="1">
      <c r="I2175" s="259">
        <v>44175</v>
      </c>
      <c r="J2175" t="s">
        <v>538</v>
      </c>
    </row>
    <row r="2176" spans="9:10" hidden="1">
      <c r="I2176" s="259">
        <v>44176</v>
      </c>
      <c r="J2176" t="s">
        <v>539</v>
      </c>
    </row>
    <row r="2177" spans="9:10" hidden="1">
      <c r="I2177" s="259">
        <v>44177</v>
      </c>
      <c r="J2177" t="s">
        <v>540</v>
      </c>
    </row>
    <row r="2178" spans="9:10" hidden="1">
      <c r="I2178" s="259">
        <v>44178</v>
      </c>
      <c r="J2178" t="s">
        <v>541</v>
      </c>
    </row>
    <row r="2179" spans="9:10" hidden="1">
      <c r="I2179" s="259">
        <v>44179</v>
      </c>
      <c r="J2179" t="s">
        <v>542</v>
      </c>
    </row>
    <row r="2180" spans="9:10" hidden="1">
      <c r="I2180" s="259">
        <v>44180</v>
      </c>
      <c r="J2180" t="s">
        <v>543</v>
      </c>
    </row>
    <row r="2181" spans="9:10" hidden="1">
      <c r="I2181" s="259">
        <v>44181</v>
      </c>
      <c r="J2181" t="s">
        <v>544</v>
      </c>
    </row>
    <row r="2182" spans="9:10" hidden="1">
      <c r="I2182" s="259">
        <v>44182</v>
      </c>
      <c r="J2182" t="s">
        <v>538</v>
      </c>
    </row>
    <row r="2183" spans="9:10" hidden="1">
      <c r="I2183" s="259">
        <v>44183</v>
      </c>
      <c r="J2183" t="s">
        <v>539</v>
      </c>
    </row>
    <row r="2184" spans="9:10" hidden="1">
      <c r="I2184" s="259">
        <v>44184</v>
      </c>
      <c r="J2184" t="s">
        <v>540</v>
      </c>
    </row>
    <row r="2185" spans="9:10" hidden="1">
      <c r="I2185" s="259">
        <v>44185</v>
      </c>
      <c r="J2185" t="s">
        <v>541</v>
      </c>
    </row>
    <row r="2186" spans="9:10" hidden="1">
      <c r="I2186" s="259">
        <v>44186</v>
      </c>
      <c r="J2186" t="s">
        <v>542</v>
      </c>
    </row>
    <row r="2187" spans="9:10" hidden="1">
      <c r="I2187" s="259">
        <v>44187</v>
      </c>
      <c r="J2187" t="s">
        <v>543</v>
      </c>
    </row>
    <row r="2188" spans="9:10" hidden="1">
      <c r="I2188" s="259">
        <v>44188</v>
      </c>
      <c r="J2188" t="s">
        <v>544</v>
      </c>
    </row>
    <row r="2189" spans="9:10" hidden="1">
      <c r="I2189" s="259">
        <v>44189</v>
      </c>
      <c r="J2189" t="s">
        <v>538</v>
      </c>
    </row>
    <row r="2190" spans="9:10" hidden="1">
      <c r="I2190" s="259">
        <v>44190</v>
      </c>
      <c r="J2190" t="s">
        <v>539</v>
      </c>
    </row>
    <row r="2191" spans="9:10" hidden="1">
      <c r="I2191" s="259">
        <v>44191</v>
      </c>
      <c r="J2191" t="s">
        <v>540</v>
      </c>
    </row>
    <row r="2192" spans="9:10" hidden="1">
      <c r="I2192" s="259">
        <v>44192</v>
      </c>
      <c r="J2192" t="s">
        <v>541</v>
      </c>
    </row>
    <row r="2193" spans="9:10" hidden="1">
      <c r="I2193" s="259">
        <v>44193</v>
      </c>
      <c r="J2193" t="s">
        <v>542</v>
      </c>
    </row>
    <row r="2194" spans="9:10" hidden="1">
      <c r="I2194" s="259">
        <v>44194</v>
      </c>
      <c r="J2194" t="s">
        <v>543</v>
      </c>
    </row>
    <row r="2195" spans="9:10" hidden="1">
      <c r="I2195" s="259">
        <v>44195</v>
      </c>
      <c r="J2195" t="s">
        <v>544</v>
      </c>
    </row>
    <row r="2196" spans="9:10" hidden="1">
      <c r="I2196" s="259">
        <v>44196</v>
      </c>
      <c r="J2196" t="s">
        <v>538</v>
      </c>
    </row>
  </sheetData>
  <mergeCells count="7">
    <mergeCell ref="B49:E49"/>
    <mergeCell ref="C10:D10"/>
    <mergeCell ref="C43:E43"/>
    <mergeCell ref="C44:E44"/>
    <mergeCell ref="C15:E20"/>
    <mergeCell ref="C22:E22"/>
    <mergeCell ref="C42:E42"/>
  </mergeCells>
  <pageMargins left="0.43307086614173229" right="0.27559055118110237" top="0.35433070866141736" bottom="0.43307086614173229" header="0.31496062992125984" footer="0.31496062992125984"/>
  <pageSetup orientation="portrait" r:id="rId1"/>
  <headerFooter>
    <oddFooter xml:space="preserve">&amp;L                     </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Personal!$C$19:$C$132</xm:f>
          </x14:formula1>
          <xm:sqref>C22:C32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33</vt:i4>
      </vt:variant>
      <vt:variant>
        <vt:lpstr>Rangos con nombre</vt:lpstr>
      </vt:variant>
      <vt:variant>
        <vt:i4>5</vt:i4>
      </vt:variant>
    </vt:vector>
  </HeadingPairs>
  <TitlesOfParts>
    <vt:vector size="38" baseType="lpstr">
      <vt:lpstr>Personal</vt:lpstr>
      <vt:lpstr>OMedica</vt:lpstr>
      <vt:lpstr>FormIII</vt:lpstr>
      <vt:lpstr>E.Labor</vt:lpstr>
      <vt:lpstr>RE-M</vt:lpstr>
      <vt:lpstr>ContratoT-M</vt:lpstr>
      <vt:lpstr>C. PDVSA</vt:lpstr>
      <vt:lpstr>Postulación</vt:lpstr>
      <vt:lpstr>C-S-Carnet</vt:lpstr>
      <vt:lpstr>OFarmacia</vt:lpstr>
      <vt:lpstr>Carnet Empresa</vt:lpstr>
      <vt:lpstr>S.S.O</vt:lpstr>
      <vt:lpstr>C-Trab</vt:lpstr>
      <vt:lpstr>Carta Solicitud de Carnet</vt:lpstr>
      <vt:lpstr>S.V.PCP</vt:lpstr>
      <vt:lpstr>Permiso de Trabajo</vt:lpstr>
      <vt:lpstr>L-Pers.</vt:lpstr>
      <vt:lpstr>TCarnet</vt:lpstr>
      <vt:lpstr>C.Familiar</vt:lpstr>
      <vt:lpstr>DEmpresas</vt:lpstr>
      <vt:lpstr>ContratoT-Diaria</vt:lpstr>
      <vt:lpstr>C.I.</vt:lpstr>
      <vt:lpstr>Cuenta Venezuela</vt:lpstr>
      <vt:lpstr>L-Pers. No Tiene Cuenta </vt:lpstr>
      <vt:lpstr>S.Personal</vt:lpstr>
      <vt:lpstr>Reemplazo</vt:lpstr>
      <vt:lpstr>Constancia de SSO</vt:lpstr>
      <vt:lpstr>Hoja3</vt:lpstr>
      <vt:lpstr>Referencia Comercial</vt:lpstr>
      <vt:lpstr>Postulación Cooperativa</vt:lpstr>
      <vt:lpstr>Postulación Cooperativa (2)</vt:lpstr>
      <vt:lpstr>Constancia de Trabajo Mensual</vt:lpstr>
      <vt:lpstr>Hoja4</vt:lpstr>
      <vt:lpstr>'Carta Solicitud de Carnet'!Área_de_impresión</vt:lpstr>
      <vt:lpstr>'C-S-Carnet'!Área_de_impresión</vt:lpstr>
      <vt:lpstr>Postulación!Área_de_impresión</vt:lpstr>
      <vt:lpstr>'Postulación Cooperativa'!Área_de_impresión</vt:lpstr>
      <vt:lpstr>'Postulación Cooperativa (2)'!Área_de_impresión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Jhonny Villarroel</cp:lastModifiedBy>
  <cp:lastPrinted>2015-10-14T18:32:04Z</cp:lastPrinted>
  <dcterms:created xsi:type="dcterms:W3CDTF">2014-06-05T01:40:29Z</dcterms:created>
  <dcterms:modified xsi:type="dcterms:W3CDTF">2026-08-22T21:38:51Z</dcterms:modified>
</cp:coreProperties>
</file>